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hidePivotFieldList="1" defaultThemeVersion="124226"/>
  <mc:AlternateContent xmlns:mc="http://schemas.openxmlformats.org/markup-compatibility/2006">
    <mc:Choice Requires="x15">
      <x15ac:absPath xmlns:x15ac="http://schemas.microsoft.com/office/spreadsheetml/2010/11/ac" url="https://d.docs.live.net/4592eb41938d7ffb/Documentos/UMV/2023/a. Enero/Mapa de Riesgos 2023/"/>
    </mc:Choice>
  </mc:AlternateContent>
  <xr:revisionPtr revIDLastSave="23" documentId="13_ncr:1_{FB279D42-714E-4ED2-8615-239EF3FF69C0}" xr6:coauthVersionLast="47" xr6:coauthVersionMax="47" xr10:uidLastSave="{E78D75C8-71A4-432F-A53B-3B35A8A3695D}"/>
  <bookViews>
    <workbookView xWindow="-120" yWindow="-120" windowWidth="20730" windowHeight="11040" tabRatio="933" activeTab="8" xr2:uid="{00000000-000D-0000-FFFF-FFFF00000000}"/>
  </bookViews>
  <sheets>
    <sheet name="Intructivo" sheetId="20" r:id="rId1"/>
    <sheet name="Revisión DOFA" sheetId="21" state="hidden" r:id="rId2"/>
    <sheet name="Listas" sheetId="16" state="hidden" r:id="rId3"/>
    <sheet name="Riesgos de Gestión" sheetId="1" r:id="rId4"/>
    <sheet name="Matriz Calor Inherente" sheetId="18" state="hidden" r:id="rId5"/>
    <sheet name="Matriz Calor Residual" sheetId="19" state="hidden" r:id="rId6"/>
    <sheet name="Riesgos de Corrupción" sheetId="31" r:id="rId7"/>
    <sheet name="Impacto Corrupción " sheetId="22" r:id="rId8"/>
    <sheet name="Riesgos de Seguridad" sheetId="32" r:id="rId9"/>
    <sheet name="Tabla probabilidad" sheetId="12" r:id="rId10"/>
    <sheet name="Tabla Impacto" sheetId="13" r:id="rId11"/>
    <sheet name="Tipo de riesgos" sheetId="23" r:id="rId12"/>
    <sheet name="Amenazas" sheetId="28" r:id="rId13"/>
    <sheet name="Ejemplos de riesgos" sheetId="26" r:id="rId14"/>
    <sheet name="Tabla Valoración controles" sheetId="15" r:id="rId15"/>
    <sheet name="Hoja1" sheetId="11" state="hidden" r:id="rId16"/>
  </sheets>
  <externalReferences>
    <externalReference r:id="rId17"/>
    <externalReference r:id="rId18"/>
  </externalReferences>
  <definedNames>
    <definedName name="_xlnm.Print_Area" localSheetId="7">'Impacto Corrupción '!$A$1:$G$26</definedName>
    <definedName name="_xlnm.Print_Area" localSheetId="6">'Riesgos de Corrupción'!$A$1:$AR$60</definedName>
    <definedName name="_xlnm.Print_Area" localSheetId="3">'Riesgos de Gestión'!$A$1:$AR$76</definedName>
    <definedName name="_xlnm.Print_Area" localSheetId="8">'Riesgos de Seguridad'!$A$1:$AV$24</definedName>
    <definedName name="clasificaciónriesgos">#REF!</definedName>
    <definedName name="códigos">#REF!</definedName>
    <definedName name="Direccionamiento_Estratégico">#REF!</definedName>
    <definedName name="económicos">#REF!</definedName>
    <definedName name="externo">#REF!</definedName>
    <definedName name="externos2">#REF!</definedName>
    <definedName name="factores">#REF!</definedName>
    <definedName name="impacto" localSheetId="7">#REF!</definedName>
    <definedName name="impactoco">#REF!</definedName>
    <definedName name="infraestructura">#REF!</definedName>
    <definedName name="interno">#REF!</definedName>
    <definedName name="macroprocesos">#REF!</definedName>
    <definedName name="medio_ambientales">#REF!</definedName>
    <definedName name="opciondelriesgo" localSheetId="7">[1]FORMULAS!$K$4:$K$7</definedName>
    <definedName name="opciondelriesgo">[2]FORMULAS!$K$4:$K$7</definedName>
    <definedName name="personal">#REF!</definedName>
    <definedName name="políticos">#REF!</definedName>
    <definedName name="probabilidad" localSheetId="7">#REF!</definedName>
    <definedName name="probabilidad">[2]FORMULAS!$G$4:$G$8</definedName>
    <definedName name="proceso">#REF!</definedName>
    <definedName name="procesos" localSheetId="7">#REF!</definedName>
    <definedName name="procesos">[2]FORMULAS!$B$4:$B$21</definedName>
    <definedName name="sociales">#REF!</definedName>
    <definedName name="tecnología">#REF!</definedName>
    <definedName name="tecnológicos">#REF!</definedName>
    <definedName name="tipo_de_amenaza" localSheetId="7">[1]FORMULAS!$E$4:$E$11</definedName>
    <definedName name="tipo_de_amenaza">[2]FORMULAS!$E$4:$E$11</definedName>
    <definedName name="tipo_de_riesgos" localSheetId="7">[1]FORMULAS!$C$4:$C$6</definedName>
    <definedName name="tipo_de_riesgos">[2]FORMULAS!$C$4:$C$6</definedName>
    <definedName name="_xlnm.Print_Titles" localSheetId="6">'Riesgos de Corrupción'!$1:$8</definedName>
    <definedName name="_xlnm.Print_Titles" localSheetId="3">'Riesgos de Gestión'!$1:$8</definedName>
    <definedName name="_xlnm.Print_Titles" localSheetId="8">'Riesgos de Seguridad'!$1:$8</definedName>
  </definedNames>
  <calcPr calcId="191029"/>
  <pivotCaches>
    <pivotCache cacheId="0" r:id="rId1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4" i="31" l="1"/>
  <c r="AA13" i="31"/>
  <c r="AE72" i="32" l="1"/>
  <c r="AB72" i="32"/>
  <c r="AI72" i="32" s="1"/>
  <c r="V72" i="32"/>
  <c r="AE71" i="32"/>
  <c r="AB71" i="32"/>
  <c r="AM72" i="32" s="1"/>
  <c r="AL72" i="32" s="1"/>
  <c r="V71" i="32"/>
  <c r="AE70" i="32"/>
  <c r="AB70" i="32"/>
  <c r="AM71" i="32" s="1"/>
  <c r="AL71" i="32" s="1"/>
  <c r="V70" i="32"/>
  <c r="AE69" i="32"/>
  <c r="AB69" i="32"/>
  <c r="V69" i="32"/>
  <c r="AE68" i="32"/>
  <c r="AB68" i="32"/>
  <c r="V68" i="32"/>
  <c r="AE67" i="32"/>
  <c r="AB67" i="32"/>
  <c r="AI68" i="32" s="1"/>
  <c r="T67" i="32"/>
  <c r="S67" i="32"/>
  <c r="AE66" i="32"/>
  <c r="AB66" i="32"/>
  <c r="V66" i="32"/>
  <c r="AE65" i="32"/>
  <c r="AB65" i="32"/>
  <c r="AM66" i="32" s="1"/>
  <c r="AL66" i="32" s="1"/>
  <c r="V65" i="32"/>
  <c r="AE64" i="32"/>
  <c r="AB64" i="32"/>
  <c r="V64" i="32"/>
  <c r="AE63" i="32"/>
  <c r="AB63" i="32"/>
  <c r="V63" i="32"/>
  <c r="AE62" i="32"/>
  <c r="AB62" i="32"/>
  <c r="AM63" i="32" s="1"/>
  <c r="AL63" i="32" s="1"/>
  <c r="V62" i="32"/>
  <c r="AE61" i="32"/>
  <c r="AB61" i="32"/>
  <c r="S61" i="32"/>
  <c r="AE60" i="32"/>
  <c r="AB60" i="32"/>
  <c r="V60" i="32"/>
  <c r="AE59" i="32"/>
  <c r="AB59" i="32"/>
  <c r="V59" i="32"/>
  <c r="AE58" i="32"/>
  <c r="AB58" i="32"/>
  <c r="V58" i="32"/>
  <c r="AE57" i="32"/>
  <c r="AB57" i="32"/>
  <c r="V57" i="32"/>
  <c r="AE56" i="32"/>
  <c r="AB56" i="32"/>
  <c r="V56" i="32"/>
  <c r="AE55" i="32"/>
  <c r="AB55" i="32"/>
  <c r="AM55" i="32" s="1"/>
  <c r="AL55" i="32" s="1"/>
  <c r="S55" i="32"/>
  <c r="AI54" i="32"/>
  <c r="AK54" i="32" s="1"/>
  <c r="AE54" i="32"/>
  <c r="AB54" i="32"/>
  <c r="V54" i="32"/>
  <c r="AE53" i="32"/>
  <c r="AB53" i="32"/>
  <c r="V53" i="32"/>
  <c r="AE52" i="32"/>
  <c r="AB52" i="32"/>
  <c r="AI53" i="32" s="1"/>
  <c r="AK53" i="32" s="1"/>
  <c r="V52" i="32"/>
  <c r="AE51" i="32"/>
  <c r="AB51" i="32"/>
  <c r="V51" i="32"/>
  <c r="AE50" i="32"/>
  <c r="AB50" i="32"/>
  <c r="AI51" i="32" s="1"/>
  <c r="V50" i="32"/>
  <c r="AM49" i="32"/>
  <c r="AL49" i="32" s="1"/>
  <c r="AE49" i="32"/>
  <c r="AB49" i="32"/>
  <c r="S49" i="32"/>
  <c r="T49" i="32" s="1"/>
  <c r="AE48" i="32"/>
  <c r="AB48" i="32"/>
  <c r="V48" i="32"/>
  <c r="AE47" i="32"/>
  <c r="AB47" i="32"/>
  <c r="AI48" i="32" s="1"/>
  <c r="V47" i="32"/>
  <c r="AE46" i="32"/>
  <c r="AB46" i="32"/>
  <c r="V46" i="32"/>
  <c r="AE45" i="32"/>
  <c r="AB45" i="32"/>
  <c r="AM46" i="32" s="1"/>
  <c r="AL46" i="32" s="1"/>
  <c r="V45" i="32"/>
  <c r="AE44" i="32"/>
  <c r="AB44" i="32"/>
  <c r="V44" i="32"/>
  <c r="AE43" i="32"/>
  <c r="AB43" i="32"/>
  <c r="AI43" i="32" s="1"/>
  <c r="AJ43" i="32" s="1"/>
  <c r="S43" i="32"/>
  <c r="AE42" i="32"/>
  <c r="AB42" i="32"/>
  <c r="V42" i="32"/>
  <c r="AE41" i="32"/>
  <c r="AB41" i="32"/>
  <c r="V41" i="32"/>
  <c r="AE40" i="32"/>
  <c r="AB40" i="32"/>
  <c r="V40" i="32"/>
  <c r="AI39" i="32"/>
  <c r="AK39" i="32" s="1"/>
  <c r="AE39" i="32"/>
  <c r="AB39" i="32"/>
  <c r="V39" i="32"/>
  <c r="AE38" i="32"/>
  <c r="AB38" i="32"/>
  <c r="V38" i="32"/>
  <c r="AE37" i="32"/>
  <c r="AB37" i="32"/>
  <c r="AI37" i="32" s="1"/>
  <c r="S37" i="32"/>
  <c r="T37" i="32" s="1"/>
  <c r="AE36" i="32"/>
  <c r="AB36" i="32"/>
  <c r="V36" i="32"/>
  <c r="AE35" i="32"/>
  <c r="AB35" i="32"/>
  <c r="V35" i="32"/>
  <c r="AE34" i="32"/>
  <c r="AB34" i="32"/>
  <c r="V34" i="32"/>
  <c r="AE33" i="32"/>
  <c r="AB33" i="32"/>
  <c r="V33" i="32"/>
  <c r="AE32" i="32"/>
  <c r="AB32" i="32"/>
  <c r="AI33" i="32" s="1"/>
  <c r="V32" i="32"/>
  <c r="AE31" i="32"/>
  <c r="AB31" i="32"/>
  <c r="AM31" i="32" s="1"/>
  <c r="AL31" i="32" s="1"/>
  <c r="S31" i="32"/>
  <c r="T31" i="32" s="1"/>
  <c r="AE30" i="32"/>
  <c r="AB30" i="32"/>
  <c r="V30" i="32"/>
  <c r="AE29" i="32"/>
  <c r="AB29" i="32"/>
  <c r="V29" i="32"/>
  <c r="AE28" i="32"/>
  <c r="AB28" i="32"/>
  <c r="V28" i="32"/>
  <c r="AE27" i="32"/>
  <c r="AB27" i="32"/>
  <c r="V27" i="32"/>
  <c r="AE26" i="32"/>
  <c r="AB26" i="32"/>
  <c r="AM27" i="32" s="1"/>
  <c r="AL27" i="32" s="1"/>
  <c r="V26" i="32"/>
  <c r="AE25" i="32"/>
  <c r="AB25" i="32"/>
  <c r="S25" i="32"/>
  <c r="AE24" i="32"/>
  <c r="AB24" i="32"/>
  <c r="V24" i="32"/>
  <c r="AE23" i="32"/>
  <c r="AB23" i="32"/>
  <c r="AM24" i="32" s="1"/>
  <c r="AL24" i="32" s="1"/>
  <c r="V23" i="32"/>
  <c r="AE22" i="32"/>
  <c r="AB22" i="32"/>
  <c r="V22" i="32"/>
  <c r="AE21" i="32"/>
  <c r="AB21" i="32"/>
  <c r="AM22" i="32" s="1"/>
  <c r="AL22" i="32" s="1"/>
  <c r="V21" i="32"/>
  <c r="AE20" i="32"/>
  <c r="AB20" i="32"/>
  <c r="V20" i="32"/>
  <c r="AE19" i="32"/>
  <c r="AB19" i="32"/>
  <c r="AM19" i="32" s="1"/>
  <c r="AL19" i="32" s="1"/>
  <c r="S19" i="32"/>
  <c r="T19" i="32" s="1"/>
  <c r="AE18" i="32"/>
  <c r="AB18" i="32"/>
  <c r="V18" i="32"/>
  <c r="AE17" i="32"/>
  <c r="AB17" i="32"/>
  <c r="V17" i="32"/>
  <c r="AE16" i="32"/>
  <c r="AB16" i="32"/>
  <c r="AM17" i="32" s="1"/>
  <c r="AL17" i="32" s="1"/>
  <c r="V16" i="32"/>
  <c r="AE15" i="32"/>
  <c r="AB15" i="32"/>
  <c r="V15" i="32"/>
  <c r="AE14" i="32"/>
  <c r="AB14" i="32"/>
  <c r="V14" i="32"/>
  <c r="AE13" i="32"/>
  <c r="AB13" i="32"/>
  <c r="S13" i="32"/>
  <c r="AA66" i="31"/>
  <c r="X66" i="31"/>
  <c r="AA65" i="31"/>
  <c r="X65" i="31"/>
  <c r="AE66" i="31" s="1"/>
  <c r="AA64" i="31"/>
  <c r="X64" i="31"/>
  <c r="AA63" i="31"/>
  <c r="X63" i="31"/>
  <c r="AA62" i="31"/>
  <c r="X62" i="31"/>
  <c r="AA61" i="31"/>
  <c r="X61" i="31"/>
  <c r="AE61" i="31" s="1"/>
  <c r="O61" i="31"/>
  <c r="P61" i="31" s="1"/>
  <c r="AA60" i="31"/>
  <c r="X60" i="31"/>
  <c r="AA59" i="31"/>
  <c r="X59" i="31"/>
  <c r="AA58" i="31"/>
  <c r="X58" i="31"/>
  <c r="AA57" i="31"/>
  <c r="X57" i="31"/>
  <c r="AA56" i="31"/>
  <c r="X56" i="31"/>
  <c r="AA55" i="31"/>
  <c r="X55" i="31"/>
  <c r="O55" i="31"/>
  <c r="P55" i="31" s="1"/>
  <c r="AA54" i="31"/>
  <c r="X54" i="31"/>
  <c r="AA53" i="31"/>
  <c r="X53" i="31"/>
  <c r="AA52" i="31"/>
  <c r="X52" i="31"/>
  <c r="AA51" i="31"/>
  <c r="X51" i="31"/>
  <c r="AA50" i="31"/>
  <c r="X50" i="31"/>
  <c r="AA49" i="31"/>
  <c r="X49" i="31"/>
  <c r="O49" i="31"/>
  <c r="AA48" i="31"/>
  <c r="X48" i="31"/>
  <c r="AA47" i="31"/>
  <c r="X47" i="31"/>
  <c r="AA46" i="31"/>
  <c r="X46" i="31"/>
  <c r="AA45" i="31"/>
  <c r="X45" i="31"/>
  <c r="AA44" i="31"/>
  <c r="X44" i="31"/>
  <c r="AA43" i="31"/>
  <c r="X43" i="31"/>
  <c r="AI43" i="31" s="1"/>
  <c r="AH43" i="31" s="1"/>
  <c r="O43" i="31"/>
  <c r="P43" i="31" s="1"/>
  <c r="AA42" i="31"/>
  <c r="X42" i="31"/>
  <c r="AA41" i="31"/>
  <c r="X41" i="31"/>
  <c r="AE42" i="31" s="1"/>
  <c r="AF42" i="31" s="1"/>
  <c r="AA40" i="31"/>
  <c r="X40" i="31"/>
  <c r="AE40" i="31" s="1"/>
  <c r="AA39" i="31"/>
  <c r="X39" i="31"/>
  <c r="AA38" i="31"/>
  <c r="X38" i="31"/>
  <c r="AI39" i="31" s="1"/>
  <c r="AH39" i="31" s="1"/>
  <c r="AA37" i="31"/>
  <c r="X37" i="31"/>
  <c r="AI37" i="31" s="1"/>
  <c r="AH37" i="31" s="1"/>
  <c r="O37" i="31"/>
  <c r="P37" i="31" s="1"/>
  <c r="AA36" i="31"/>
  <c r="X36" i="31"/>
  <c r="AA35" i="31"/>
  <c r="X35" i="31"/>
  <c r="AA34" i="31"/>
  <c r="X34" i="31"/>
  <c r="AA33" i="31"/>
  <c r="X33" i="31"/>
  <c r="AA32" i="31"/>
  <c r="X32" i="31"/>
  <c r="AA31" i="31"/>
  <c r="X31" i="31"/>
  <c r="AI32" i="31" s="1"/>
  <c r="AH32" i="31" s="1"/>
  <c r="O31" i="31"/>
  <c r="AA30" i="31"/>
  <c r="X30" i="31"/>
  <c r="AA29" i="31"/>
  <c r="X29" i="31"/>
  <c r="AA28" i="31"/>
  <c r="X28" i="31"/>
  <c r="AA27" i="31"/>
  <c r="X27" i="31"/>
  <c r="AA26" i="31"/>
  <c r="X26" i="31"/>
  <c r="AA25" i="31"/>
  <c r="X25" i="31"/>
  <c r="AE25" i="31" s="1"/>
  <c r="O25" i="31"/>
  <c r="P25" i="31" s="1"/>
  <c r="AA24" i="31"/>
  <c r="X24" i="31"/>
  <c r="AA23" i="31"/>
  <c r="X23" i="31"/>
  <c r="AA22" i="31"/>
  <c r="X22" i="31"/>
  <c r="AA21" i="31"/>
  <c r="X21" i="31"/>
  <c r="AA20" i="31"/>
  <c r="X20" i="31"/>
  <c r="AA19" i="31"/>
  <c r="X19" i="31"/>
  <c r="O19" i="31"/>
  <c r="P19" i="31" s="1"/>
  <c r="AA18" i="31"/>
  <c r="X18" i="31"/>
  <c r="AA17" i="31"/>
  <c r="X17" i="31"/>
  <c r="AE18" i="31" s="1"/>
  <c r="AA16" i="31"/>
  <c r="X16" i="31"/>
  <c r="AA15" i="31"/>
  <c r="X15" i="31"/>
  <c r="X14" i="31"/>
  <c r="X13" i="31"/>
  <c r="O13" i="31"/>
  <c r="P13" i="31" s="1"/>
  <c r="R64" i="31"/>
  <c r="R56" i="31"/>
  <c r="R48" i="31"/>
  <c r="R40" i="31"/>
  <c r="R35" i="31"/>
  <c r="R27" i="31"/>
  <c r="R22" i="31"/>
  <c r="R53" i="31"/>
  <c r="R45" i="31"/>
  <c r="R32" i="31"/>
  <c r="R66" i="31"/>
  <c r="R58" i="31"/>
  <c r="R50" i="31"/>
  <c r="R42" i="31"/>
  <c r="R29" i="31"/>
  <c r="R24" i="31"/>
  <c r="R16" i="31"/>
  <c r="R63" i="31"/>
  <c r="R47" i="31"/>
  <c r="R39" i="31"/>
  <c r="R34" i="31"/>
  <c r="R26" i="31"/>
  <c r="R21" i="31"/>
  <c r="R60" i="31"/>
  <c r="R44" i="31"/>
  <c r="R36" i="31"/>
  <c r="R18" i="31"/>
  <c r="R65" i="31"/>
  <c r="R57" i="31"/>
  <c r="R41" i="31"/>
  <c r="R28" i="31"/>
  <c r="R23" i="31"/>
  <c r="R15" i="31"/>
  <c r="R62" i="31"/>
  <c r="R54" i="31"/>
  <c r="R46" i="31"/>
  <c r="R38" i="31"/>
  <c r="R33" i="31"/>
  <c r="R20" i="31"/>
  <c r="R59" i="31"/>
  <c r="R51" i="31"/>
  <c r="R30" i="31"/>
  <c r="R17" i="31"/>
  <c r="R14" i="31"/>
  <c r="R52" i="31"/>
  <c r="AI35" i="31" l="1"/>
  <c r="AH35" i="31" s="1"/>
  <c r="AE58" i="31"/>
  <c r="AI36" i="32"/>
  <c r="AK36" i="32" s="1"/>
  <c r="AE29" i="31"/>
  <c r="AG29" i="31" s="1"/>
  <c r="AM26" i="32"/>
  <c r="AL26" i="32" s="1"/>
  <c r="AM34" i="32"/>
  <c r="AL34" i="32" s="1"/>
  <c r="AE63" i="31"/>
  <c r="AG63" i="31" s="1"/>
  <c r="AM29" i="32"/>
  <c r="AL29" i="32" s="1"/>
  <c r="AI34" i="31"/>
  <c r="AH34" i="31" s="1"/>
  <c r="AE60" i="31"/>
  <c r="AG60" i="31" s="1"/>
  <c r="AI25" i="31"/>
  <c r="AH25" i="31" s="1"/>
  <c r="AI36" i="31"/>
  <c r="AH36" i="31" s="1"/>
  <c r="AI52" i="31"/>
  <c r="AH52" i="31" s="1"/>
  <c r="AI21" i="31"/>
  <c r="AH21" i="31" s="1"/>
  <c r="AE27" i="31"/>
  <c r="AF27" i="31" s="1"/>
  <c r="AE35" i="31"/>
  <c r="AF35" i="31" s="1"/>
  <c r="AJ35" i="31" s="1"/>
  <c r="AI64" i="31"/>
  <c r="AH64" i="31" s="1"/>
  <c r="AE24" i="31"/>
  <c r="AG24" i="31" s="1"/>
  <c r="AI30" i="31"/>
  <c r="AH30" i="31" s="1"/>
  <c r="AI51" i="31"/>
  <c r="AH51" i="31" s="1"/>
  <c r="AI20" i="31"/>
  <c r="AH20" i="31" s="1"/>
  <c r="AI46" i="31"/>
  <c r="AH46" i="31" s="1"/>
  <c r="AF61" i="31"/>
  <c r="AJ61" i="31" s="1"/>
  <c r="AG61" i="31"/>
  <c r="AI22" i="31"/>
  <c r="AH22" i="31" s="1"/>
  <c r="AI41" i="31"/>
  <c r="AH41" i="31" s="1"/>
  <c r="AE43" i="31"/>
  <c r="AG43" i="31" s="1"/>
  <c r="AE59" i="31"/>
  <c r="AF59" i="31" s="1"/>
  <c r="AI61" i="31"/>
  <c r="AH61" i="31" s="1"/>
  <c r="AE62" i="31"/>
  <c r="AF62" i="31" s="1"/>
  <c r="AI28" i="31"/>
  <c r="AH28" i="31" s="1"/>
  <c r="AI54" i="31"/>
  <c r="AH54" i="31" s="1"/>
  <c r="AM18" i="32"/>
  <c r="AL18" i="32" s="1"/>
  <c r="AI38" i="32"/>
  <c r="AM47" i="32"/>
  <c r="AL47" i="32" s="1"/>
  <c r="AE23" i="31"/>
  <c r="AG23" i="31" s="1"/>
  <c r="AE52" i="31"/>
  <c r="AM28" i="32"/>
  <c r="AL28" i="32" s="1"/>
  <c r="AM62" i="32"/>
  <c r="AL62" i="32" s="1"/>
  <c r="AM69" i="32"/>
  <c r="AL69" i="32" s="1"/>
  <c r="AI42" i="31"/>
  <c r="AH42" i="31" s="1"/>
  <c r="AJ42" i="31" s="1"/>
  <c r="AE45" i="31"/>
  <c r="AF45" i="31" s="1"/>
  <c r="AE46" i="31"/>
  <c r="AG46" i="31" s="1"/>
  <c r="AI57" i="31"/>
  <c r="AH57" i="31" s="1"/>
  <c r="AI58" i="31"/>
  <c r="AH58" i="31" s="1"/>
  <c r="AI63" i="31"/>
  <c r="AH63" i="31" s="1"/>
  <c r="AM36" i="32"/>
  <c r="AL36" i="32" s="1"/>
  <c r="AI60" i="32"/>
  <c r="AK60" i="32" s="1"/>
  <c r="AI65" i="32"/>
  <c r="AJ65" i="32" s="1"/>
  <c r="AM68" i="32"/>
  <c r="AL68" i="32" s="1"/>
  <c r="AM45" i="32"/>
  <c r="AL45" i="32" s="1"/>
  <c r="AM48" i="32"/>
  <c r="AL48" i="32" s="1"/>
  <c r="AM54" i="32"/>
  <c r="AL54" i="32" s="1"/>
  <c r="AM58" i="32"/>
  <c r="AL58" i="32" s="1"/>
  <c r="AI63" i="32"/>
  <c r="AK63" i="32" s="1"/>
  <c r="AI35" i="32"/>
  <c r="AK35" i="32" s="1"/>
  <c r="AM52" i="32"/>
  <c r="AL52" i="32" s="1"/>
  <c r="AI16" i="31"/>
  <c r="AH16" i="31" s="1"/>
  <c r="AE56" i="31"/>
  <c r="AI15" i="32"/>
  <c r="AM30" i="32"/>
  <c r="AL30" i="32" s="1"/>
  <c r="AM41" i="32"/>
  <c r="AL41" i="32" s="1"/>
  <c r="AI46" i="32"/>
  <c r="AK46" i="32" s="1"/>
  <c r="AI55" i="32"/>
  <c r="AK55" i="32" s="1"/>
  <c r="AM15" i="32"/>
  <c r="AL15" i="32" s="1"/>
  <c r="AG58" i="31"/>
  <c r="AF58" i="31"/>
  <c r="AG40" i="31"/>
  <c r="AF40" i="31"/>
  <c r="AE44" i="31"/>
  <c r="AE54" i="31"/>
  <c r="AI15" i="31"/>
  <c r="AH15" i="31" s="1"/>
  <c r="AI17" i="31"/>
  <c r="AH17" i="31" s="1"/>
  <c r="AI18" i="31"/>
  <c r="AH18" i="31" s="1"/>
  <c r="AI24" i="31"/>
  <c r="AH24" i="31" s="1"/>
  <c r="AE28" i="31"/>
  <c r="AF28" i="31" s="1"/>
  <c r="AE32" i="31"/>
  <c r="AG32" i="31" s="1"/>
  <c r="AE36" i="31"/>
  <c r="AG36" i="31" s="1"/>
  <c r="AE39" i="31"/>
  <c r="AG39" i="31" s="1"/>
  <c r="AI47" i="31"/>
  <c r="AH47" i="31" s="1"/>
  <c r="AI55" i="31"/>
  <c r="AH55" i="31" s="1"/>
  <c r="AE57" i="31"/>
  <c r="AF43" i="31"/>
  <c r="AI44" i="31"/>
  <c r="AH44" i="31" s="1"/>
  <c r="AE26" i="31"/>
  <c r="AI50" i="31"/>
  <c r="AH50" i="31" s="1"/>
  <c r="AI53" i="31"/>
  <c r="AH53" i="31" s="1"/>
  <c r="AI60" i="31"/>
  <c r="AH60" i="31" s="1"/>
  <c r="AI27" i="31"/>
  <c r="AH27" i="31" s="1"/>
  <c r="AE31" i="31"/>
  <c r="AF31" i="31" s="1"/>
  <c r="AE41" i="31"/>
  <c r="AI48" i="31"/>
  <c r="AH48" i="31" s="1"/>
  <c r="AI56" i="31"/>
  <c r="AH56" i="31" s="1"/>
  <c r="AI65" i="31"/>
  <c r="AH65" i="31" s="1"/>
  <c r="AI66" i="31"/>
  <c r="AH66" i="31" s="1"/>
  <c r="AE13" i="31"/>
  <c r="AF13" i="31" s="1"/>
  <c r="AE22" i="31"/>
  <c r="AE49" i="31"/>
  <c r="AG49" i="31" s="1"/>
  <c r="AE53" i="31"/>
  <c r="AE15" i="31"/>
  <c r="AG15" i="31" s="1"/>
  <c r="AE21" i="31"/>
  <c r="AI29" i="31"/>
  <c r="AH29" i="31" s="1"/>
  <c r="AI33" i="31"/>
  <c r="AH33" i="31" s="1"/>
  <c r="AI38" i="31"/>
  <c r="AH38" i="31" s="1"/>
  <c r="AE55" i="31"/>
  <c r="AF23" i="31"/>
  <c r="AK68" i="32"/>
  <c r="AJ68" i="32"/>
  <c r="AN68" i="32" s="1"/>
  <c r="AK51" i="32"/>
  <c r="AJ51" i="32"/>
  <c r="AK48" i="32"/>
  <c r="AJ48" i="32"/>
  <c r="AN48" i="32" s="1"/>
  <c r="AK65" i="32"/>
  <c r="AK38" i="32"/>
  <c r="AJ38" i="32"/>
  <c r="AI71" i="32"/>
  <c r="AI17" i="32"/>
  <c r="AI18" i="32"/>
  <c r="AI34" i="32"/>
  <c r="AJ34" i="32" s="1"/>
  <c r="AN34" i="32" s="1"/>
  <c r="AM39" i="32"/>
  <c r="AL39" i="32" s="1"/>
  <c r="AI47" i="32"/>
  <c r="AJ47" i="32" s="1"/>
  <c r="AN47" i="32" s="1"/>
  <c r="AJ54" i="32"/>
  <c r="AN54" i="32" s="1"/>
  <c r="AI20" i="32"/>
  <c r="AK20" i="32" s="1"/>
  <c r="AI19" i="32"/>
  <c r="AI23" i="32"/>
  <c r="AJ23" i="32" s="1"/>
  <c r="AI25" i="32"/>
  <c r="AJ25" i="32" s="1"/>
  <c r="AM32" i="32"/>
  <c r="AL32" i="32" s="1"/>
  <c r="AM20" i="32"/>
  <c r="AL20" i="32" s="1"/>
  <c r="AM23" i="32"/>
  <c r="AL23" i="32" s="1"/>
  <c r="AM25" i="32"/>
  <c r="AL25" i="32" s="1"/>
  <c r="T55" i="32"/>
  <c r="AM67" i="32"/>
  <c r="AL67" i="32" s="1"/>
  <c r="AI24" i="32"/>
  <c r="AJ24" i="32" s="1"/>
  <c r="AN24" i="32" s="1"/>
  <c r="AI29" i="32"/>
  <c r="AK29" i="32" s="1"/>
  <c r="AM57" i="32"/>
  <c r="AL57" i="32" s="1"/>
  <c r="AM70" i="32"/>
  <c r="AL70" i="32" s="1"/>
  <c r="AI70" i="32"/>
  <c r="AK70" i="32" s="1"/>
  <c r="AM51" i="32"/>
  <c r="AL51" i="32" s="1"/>
  <c r="AI57" i="32"/>
  <c r="AI22" i="32"/>
  <c r="AJ22" i="32" s="1"/>
  <c r="AN22" i="32" s="1"/>
  <c r="AI40" i="32"/>
  <c r="AK40" i="32" s="1"/>
  <c r="AM59" i="32"/>
  <c r="AL59" i="32" s="1"/>
  <c r="AM60" i="32"/>
  <c r="AL60" i="32" s="1"/>
  <c r="AM65" i="32"/>
  <c r="AL65" i="32" s="1"/>
  <c r="AM16" i="32"/>
  <c r="AL16" i="32" s="1"/>
  <c r="AI16" i="32"/>
  <c r="AK16" i="32" s="1"/>
  <c r="AM37" i="32"/>
  <c r="AL37" i="32" s="1"/>
  <c r="AM40" i="32"/>
  <c r="AL40" i="32" s="1"/>
  <c r="AI50" i="32"/>
  <c r="AI52" i="32"/>
  <c r="AI56" i="32"/>
  <c r="AK56" i="32" s="1"/>
  <c r="AI64" i="32"/>
  <c r="AK64" i="32" s="1"/>
  <c r="AI66" i="32"/>
  <c r="AI69" i="32"/>
  <c r="AI21" i="32"/>
  <c r="AI26" i="32"/>
  <c r="AJ26" i="32" s="1"/>
  <c r="AN26" i="32" s="1"/>
  <c r="AI30" i="32"/>
  <c r="AK30" i="32" s="1"/>
  <c r="AM33" i="32"/>
  <c r="AL33" i="32" s="1"/>
  <c r="AM42" i="32"/>
  <c r="AL42" i="32" s="1"/>
  <c r="AM44" i="32"/>
  <c r="AL44" i="32" s="1"/>
  <c r="AI67" i="32"/>
  <c r="AJ46" i="32"/>
  <c r="AN46" i="32" s="1"/>
  <c r="AK50" i="32"/>
  <c r="AJ50" i="32"/>
  <c r="AK33" i="32"/>
  <c r="AJ33" i="32"/>
  <c r="AK34" i="32"/>
  <c r="AK47" i="32"/>
  <c r="AK15" i="32"/>
  <c r="AJ15" i="32"/>
  <c r="AN15" i="32" s="1"/>
  <c r="AJ37" i="32"/>
  <c r="AK37" i="32"/>
  <c r="AK72" i="32"/>
  <c r="AJ72" i="32"/>
  <c r="AN72" i="32" s="1"/>
  <c r="AJ29" i="32"/>
  <c r="AM50" i="32"/>
  <c r="AL50" i="32" s="1"/>
  <c r="AJ53" i="32"/>
  <c r="AM64" i="32"/>
  <c r="AL64" i="32" s="1"/>
  <c r="AJ70" i="32"/>
  <c r="T25" i="32"/>
  <c r="AJ40" i="32"/>
  <c r="T13" i="32"/>
  <c r="AI13" i="32" s="1"/>
  <c r="AM21" i="32"/>
  <c r="AL21" i="32" s="1"/>
  <c r="AI28" i="32"/>
  <c r="AI31" i="32"/>
  <c r="AM35" i="32"/>
  <c r="AL35" i="32" s="1"/>
  <c r="AM38" i="32"/>
  <c r="AL38" i="32" s="1"/>
  <c r="AN38" i="32" s="1"/>
  <c r="AI42" i="32"/>
  <c r="AK43" i="32"/>
  <c r="AI45" i="32"/>
  <c r="AI59" i="32"/>
  <c r="T61" i="32"/>
  <c r="AI62" i="32"/>
  <c r="AI27" i="32"/>
  <c r="AI32" i="32"/>
  <c r="AI49" i="32"/>
  <c r="AM53" i="32"/>
  <c r="AL53" i="32" s="1"/>
  <c r="AM56" i="32"/>
  <c r="AL56" i="32" s="1"/>
  <c r="AJ36" i="32"/>
  <c r="AJ39" i="32"/>
  <c r="AN39" i="32" s="1"/>
  <c r="AK25" i="32"/>
  <c r="T43" i="32"/>
  <c r="AI61" i="32"/>
  <c r="AM43" i="32"/>
  <c r="AL43" i="32" s="1"/>
  <c r="AN43" i="32" s="1"/>
  <c r="AI41" i="32"/>
  <c r="AI44" i="32"/>
  <c r="AM61" i="32"/>
  <c r="AL61" i="32" s="1"/>
  <c r="AI58" i="32"/>
  <c r="AJ43" i="31"/>
  <c r="AJ58" i="31"/>
  <c r="AG66" i="31"/>
  <c r="AF66" i="31"/>
  <c r="AG53" i="31"/>
  <c r="AF53" i="31"/>
  <c r="AG21" i="31"/>
  <c r="AF21" i="31"/>
  <c r="AJ21" i="31" s="1"/>
  <c r="AG25" i="31"/>
  <c r="AF25" i="31"/>
  <c r="AJ25" i="31" s="1"/>
  <c r="AG52" i="31"/>
  <c r="AF52" i="31"/>
  <c r="AJ52" i="31" s="1"/>
  <c r="AG18" i="31"/>
  <c r="AF18" i="31"/>
  <c r="AG56" i="31"/>
  <c r="AF56" i="31"/>
  <c r="AG22" i="31"/>
  <c r="AF22" i="31"/>
  <c r="P31" i="31"/>
  <c r="AE16" i="31"/>
  <c r="AE19" i="31"/>
  <c r="AI23" i="31"/>
  <c r="AH23" i="31" s="1"/>
  <c r="AI26" i="31"/>
  <c r="AH26" i="31" s="1"/>
  <c r="AF29" i="31"/>
  <c r="AE30" i="31"/>
  <c r="AG31" i="31"/>
  <c r="AF32" i="31"/>
  <c r="AJ32" i="31" s="1"/>
  <c r="AE33" i="31"/>
  <c r="AI40" i="31"/>
  <c r="AH40" i="31" s="1"/>
  <c r="AJ40" i="31" s="1"/>
  <c r="AG42" i="31"/>
  <c r="AF46" i="31"/>
  <c r="AE47" i="31"/>
  <c r="P49" i="31"/>
  <c r="AF49" i="31"/>
  <c r="AE50" i="31"/>
  <c r="AG59" i="31"/>
  <c r="AF60" i="31"/>
  <c r="AE64" i="31"/>
  <c r="AE17" i="31"/>
  <c r="AE20" i="31"/>
  <c r="AE34" i="31"/>
  <c r="AE37" i="31"/>
  <c r="AE48" i="31"/>
  <c r="AE51" i="31"/>
  <c r="AE65" i="31"/>
  <c r="AI31" i="31"/>
  <c r="AH31" i="31" s="1"/>
  <c r="AJ31" i="31" s="1"/>
  <c r="AE38" i="31"/>
  <c r="AI45" i="31"/>
  <c r="AH45" i="31" s="1"/>
  <c r="AJ45" i="31" s="1"/>
  <c r="AI59" i="31"/>
  <c r="AH59" i="31" s="1"/>
  <c r="AJ59" i="31" s="1"/>
  <c r="AI62" i="31"/>
  <c r="AH62" i="31" s="1"/>
  <c r="AI49" i="31"/>
  <c r="AH49" i="31" s="1"/>
  <c r="AI19" i="31"/>
  <c r="AH19" i="31" s="1"/>
  <c r="O13" i="1"/>
  <c r="P13" i="1" s="1"/>
  <c r="X13" i="1"/>
  <c r="AA13" i="1"/>
  <c r="X14" i="1"/>
  <c r="AA14" i="1"/>
  <c r="X15" i="1"/>
  <c r="AA15" i="1"/>
  <c r="X16" i="1"/>
  <c r="AA16" i="1"/>
  <c r="X17" i="1"/>
  <c r="AA17" i="1"/>
  <c r="X18" i="1"/>
  <c r="AA18" i="1"/>
  <c r="R17" i="1"/>
  <c r="R15" i="1"/>
  <c r="R16" i="1"/>
  <c r="R14" i="1"/>
  <c r="R18" i="1"/>
  <c r="AF36" i="31" l="1"/>
  <c r="AJ36" i="31" s="1"/>
  <c r="AJ63" i="32"/>
  <c r="AN63" i="32" s="1"/>
  <c r="AN51" i="32"/>
  <c r="AJ55" i="32"/>
  <c r="AN55" i="32" s="1"/>
  <c r="AJ60" i="32"/>
  <c r="AN65" i="32"/>
  <c r="AF63" i="31"/>
  <c r="AJ63" i="31" s="1"/>
  <c r="AG35" i="31"/>
  <c r="AJ35" i="32"/>
  <c r="AN35" i="32" s="1"/>
  <c r="AG27" i="31"/>
  <c r="AN36" i="32"/>
  <c r="AN29" i="32"/>
  <c r="AJ22" i="31"/>
  <c r="AJ53" i="31"/>
  <c r="AJ28" i="31"/>
  <c r="AJ46" i="31"/>
  <c r="AF39" i="31"/>
  <c r="AJ39" i="31" s="1"/>
  <c r="AF24" i="31"/>
  <c r="AJ24" i="31" s="1"/>
  <c r="AG62" i="31"/>
  <c r="AG45" i="31"/>
  <c r="AJ62" i="31"/>
  <c r="AJ23" i="31"/>
  <c r="AJ27" i="31"/>
  <c r="AJ18" i="31"/>
  <c r="AF15" i="31"/>
  <c r="AJ15" i="31" s="1"/>
  <c r="AK23" i="32"/>
  <c r="AJ56" i="32"/>
  <c r="AJ60" i="31"/>
  <c r="AJ56" i="31"/>
  <c r="AJ29" i="31"/>
  <c r="AJ66" i="31"/>
  <c r="AG54" i="31"/>
  <c r="AF54" i="31"/>
  <c r="AJ54" i="31" s="1"/>
  <c r="AG28" i="31"/>
  <c r="AG13" i="31"/>
  <c r="AE14" i="31" s="1"/>
  <c r="AG26" i="31"/>
  <c r="AF26" i="31"/>
  <c r="AJ26" i="31" s="1"/>
  <c r="AG44" i="31"/>
  <c r="AF44" i="31"/>
  <c r="AJ44" i="31" s="1"/>
  <c r="AG41" i="31"/>
  <c r="AF41" i="31"/>
  <c r="AJ41" i="31" s="1"/>
  <c r="AF55" i="31"/>
  <c r="AJ55" i="31" s="1"/>
  <c r="AG55" i="31"/>
  <c r="AF57" i="31"/>
  <c r="AJ57" i="31" s="1"/>
  <c r="AG57" i="31"/>
  <c r="AN40" i="32"/>
  <c r="AN60" i="32"/>
  <c r="AN70" i="32"/>
  <c r="AK26" i="32"/>
  <c r="AJ30" i="32"/>
  <c r="AN30" i="32" s="1"/>
  <c r="AK24" i="32"/>
  <c r="AJ20" i="32"/>
  <c r="AN20" i="32" s="1"/>
  <c r="AK22" i="32"/>
  <c r="AJ16" i="32"/>
  <c r="AN16" i="32" s="1"/>
  <c r="AJ21" i="32"/>
  <c r="AN21" i="32" s="1"/>
  <c r="AK21" i="32"/>
  <c r="AK57" i="32"/>
  <c r="AJ57" i="32"/>
  <c r="AN57" i="32" s="1"/>
  <c r="AK19" i="32"/>
  <c r="AJ19" i="32"/>
  <c r="AN19" i="32" s="1"/>
  <c r="AJ18" i="32"/>
  <c r="AN18" i="32" s="1"/>
  <c r="AK18" i="32"/>
  <c r="AN33" i="32"/>
  <c r="AJ69" i="32"/>
  <c r="AN69" i="32" s="1"/>
  <c r="AK69" i="32"/>
  <c r="AK17" i="32"/>
  <c r="AJ17" i="32"/>
  <c r="AN17" i="32" s="1"/>
  <c r="AK71" i="32"/>
  <c r="AJ71" i="32"/>
  <c r="AN71" i="32" s="1"/>
  <c r="AJ66" i="32"/>
  <c r="AN66" i="32" s="1"/>
  <c r="AK66" i="32"/>
  <c r="AN37" i="32"/>
  <c r="AK67" i="32"/>
  <c r="AJ67" i="32"/>
  <c r="AN67" i="32" s="1"/>
  <c r="AJ64" i="32"/>
  <c r="AJ52" i="32"/>
  <c r="AN52" i="32" s="1"/>
  <c r="AK52" i="32"/>
  <c r="AN25" i="32"/>
  <c r="AN23" i="32"/>
  <c r="AK13" i="32"/>
  <c r="AI14" i="32" s="1"/>
  <c r="AJ13" i="32"/>
  <c r="AK45" i="32"/>
  <c r="AJ45" i="32"/>
  <c r="AN45" i="32" s="1"/>
  <c r="AK61" i="32"/>
  <c r="AJ61" i="32"/>
  <c r="AN61" i="32" s="1"/>
  <c r="AN56" i="32"/>
  <c r="AN50" i="32"/>
  <c r="AK58" i="32"/>
  <c r="AJ58" i="32"/>
  <c r="AN58" i="32" s="1"/>
  <c r="AK49" i="32"/>
  <c r="AJ49" i="32"/>
  <c r="AN49" i="32" s="1"/>
  <c r="AK42" i="32"/>
  <c r="AJ42" i="32"/>
  <c r="AN42" i="32" s="1"/>
  <c r="AN53" i="32"/>
  <c r="AK32" i="32"/>
  <c r="AJ32" i="32"/>
  <c r="AN32" i="32" s="1"/>
  <c r="AK62" i="32"/>
  <c r="AJ62" i="32"/>
  <c r="AN62" i="32" s="1"/>
  <c r="AK31" i="32"/>
  <c r="AJ31" i="32"/>
  <c r="AN31" i="32" s="1"/>
  <c r="AK44" i="32"/>
  <c r="AJ44" i="32"/>
  <c r="AN44" i="32" s="1"/>
  <c r="AN64" i="32"/>
  <c r="AK27" i="32"/>
  <c r="AJ27" i="32"/>
  <c r="AN27" i="32" s="1"/>
  <c r="AK28" i="32"/>
  <c r="AJ28" i="32"/>
  <c r="AN28" i="32" s="1"/>
  <c r="AK41" i="32"/>
  <c r="AJ41" i="32"/>
  <c r="AN41" i="32" s="1"/>
  <c r="AK59" i="32"/>
  <c r="AJ59" i="32"/>
  <c r="AN59" i="32" s="1"/>
  <c r="AG34" i="31"/>
  <c r="AF34" i="31"/>
  <c r="AJ34" i="31" s="1"/>
  <c r="AG50" i="31"/>
  <c r="AF50" i="31"/>
  <c r="AJ50" i="31" s="1"/>
  <c r="AG33" i="31"/>
  <c r="AF33" i="31"/>
  <c r="AJ33" i="31" s="1"/>
  <c r="AG19" i="31"/>
  <c r="AF19" i="31"/>
  <c r="AJ19" i="31" s="1"/>
  <c r="AG38" i="31"/>
  <c r="AF38" i="31"/>
  <c r="AJ38" i="31" s="1"/>
  <c r="AG16" i="31"/>
  <c r="AF16" i="31"/>
  <c r="AJ16" i="31" s="1"/>
  <c r="AG20" i="31"/>
  <c r="AF20" i="31"/>
  <c r="AJ20" i="31" s="1"/>
  <c r="AJ49" i="31"/>
  <c r="AG17" i="31"/>
  <c r="AF17" i="31"/>
  <c r="AJ17" i="31" s="1"/>
  <c r="AG51" i="31"/>
  <c r="AF51" i="31"/>
  <c r="AJ51" i="31" s="1"/>
  <c r="AG64" i="31"/>
  <c r="AF64" i="31"/>
  <c r="AJ64" i="31" s="1"/>
  <c r="AG47" i="31"/>
  <c r="AF47" i="31"/>
  <c r="AJ47" i="31" s="1"/>
  <c r="AG30" i="31"/>
  <c r="AF30" i="31"/>
  <c r="AJ30" i="31" s="1"/>
  <c r="AG48" i="31"/>
  <c r="AF48" i="31"/>
  <c r="AJ48" i="31" s="1"/>
  <c r="AG37" i="31"/>
  <c r="AF37" i="31"/>
  <c r="AJ37" i="31" s="1"/>
  <c r="AG65" i="31"/>
  <c r="AF65" i="31"/>
  <c r="AJ65" i="31" s="1"/>
  <c r="AE17" i="1"/>
  <c r="AF17" i="1" s="1"/>
  <c r="AI18" i="1"/>
  <c r="AH18" i="1" s="1"/>
  <c r="AE18" i="1"/>
  <c r="AG18" i="1" s="1"/>
  <c r="AI16" i="1"/>
  <c r="AH16" i="1" s="1"/>
  <c r="AE13" i="1"/>
  <c r="AG13" i="1" s="1"/>
  <c r="AE14" i="1" s="1"/>
  <c r="AI17" i="1"/>
  <c r="AH17" i="1" s="1"/>
  <c r="AE16" i="1"/>
  <c r="AF14" i="31" l="1"/>
  <c r="AG14" i="31"/>
  <c r="AK14" i="32"/>
  <c r="AJ14" i="32"/>
  <c r="AG17" i="1"/>
  <c r="AF18" i="1"/>
  <c r="AJ18" i="1" s="1"/>
  <c r="AI15" i="1"/>
  <c r="AH15" i="1" s="1"/>
  <c r="AF13" i="1"/>
  <c r="AF14" i="1"/>
  <c r="AG14" i="1"/>
  <c r="AE15" i="1" s="1"/>
  <c r="AF15" i="1" s="1"/>
  <c r="AF16" i="1"/>
  <c r="AJ16" i="1" s="1"/>
  <c r="AG16" i="1"/>
  <c r="AJ17" i="1"/>
  <c r="AJ15" i="1" l="1"/>
  <c r="AG15" i="1"/>
  <c r="O55" i="1" l="1"/>
  <c r="X19" i="1" l="1"/>
  <c r="X20" i="1"/>
  <c r="AI20" i="1" l="1"/>
  <c r="AI19" i="1"/>
  <c r="E24" i="22"/>
  <c r="E8" i="13"/>
  <c r="E7" i="13"/>
  <c r="E6" i="13"/>
  <c r="E5" i="13"/>
  <c r="R22" i="1"/>
  <c r="R71" i="1"/>
  <c r="R38" i="1"/>
  <c r="R54" i="1"/>
  <c r="R20" i="1"/>
  <c r="R35" i="1"/>
  <c r="R32" i="1"/>
  <c r="R42" i="1"/>
  <c r="R47" i="1"/>
  <c r="R59" i="1"/>
  <c r="R64" i="1"/>
  <c r="R40" i="1"/>
  <c r="R70" i="1"/>
  <c r="R45" i="1"/>
  <c r="R30" i="1"/>
  <c r="R63" i="1"/>
  <c r="R28" i="1"/>
  <c r="R29" i="1"/>
  <c r="R57" i="1"/>
  <c r="R24" i="1"/>
  <c r="R58" i="1"/>
  <c r="R62" i="1"/>
  <c r="R69" i="1"/>
  <c r="R68" i="1"/>
  <c r="R21" i="1"/>
  <c r="R46" i="1"/>
  <c r="R44" i="1"/>
  <c r="R53" i="1"/>
  <c r="R50" i="1"/>
  <c r="R36" i="1"/>
  <c r="R39" i="1"/>
  <c r="R23" i="1"/>
  <c r="R51" i="1"/>
  <c r="R41" i="1"/>
  <c r="R72" i="1"/>
  <c r="R27" i="1"/>
  <c r="R26" i="1"/>
  <c r="R65" i="1"/>
  <c r="R48" i="1"/>
  <c r="R56" i="1"/>
  <c r="R33" i="1"/>
  <c r="R60" i="1"/>
  <c r="R34" i="1"/>
  <c r="R52" i="1"/>
  <c r="R66" i="1"/>
  <c r="F222" i="13" l="1"/>
  <c r="F212" i="13"/>
  <c r="F213" i="13"/>
  <c r="F214" i="13"/>
  <c r="F215" i="13"/>
  <c r="F216" i="13"/>
  <c r="F217" i="13"/>
  <c r="F218" i="13"/>
  <c r="F219" i="13"/>
  <c r="F220" i="13"/>
  <c r="F221" i="13"/>
  <c r="F211" i="13"/>
  <c r="B222" i="13" a="1"/>
  <c r="B222" i="13" l="1"/>
  <c r="X55" i="1"/>
  <c r="X50" i="1"/>
  <c r="X44" i="1"/>
  <c r="R13" i="1" l="1"/>
  <c r="S13" i="1" s="1"/>
  <c r="T13" i="1" s="1"/>
  <c r="AI13" i="1" s="1"/>
  <c r="V19" i="32"/>
  <c r="W19" i="32" s="1"/>
  <c r="R55" i="31"/>
  <c r="S55" i="31" s="1"/>
  <c r="V49" i="32"/>
  <c r="W49" i="32" s="1"/>
  <c r="V31" i="32"/>
  <c r="W31" i="32" s="1"/>
  <c r="R43" i="31"/>
  <c r="S43" i="31" s="1"/>
  <c r="V67" i="32"/>
  <c r="W67" i="32" s="1"/>
  <c r="V37" i="32"/>
  <c r="W37" i="32" s="1"/>
  <c r="V55" i="32"/>
  <c r="W55" i="32" s="1"/>
  <c r="V13" i="32"/>
  <c r="W13" i="32" s="1"/>
  <c r="R61" i="31"/>
  <c r="S61" i="31" s="1"/>
  <c r="R19" i="31"/>
  <c r="S19" i="31" s="1"/>
  <c r="V25" i="32"/>
  <c r="W25" i="32" s="1"/>
  <c r="R49" i="31"/>
  <c r="S49" i="31" s="1"/>
  <c r="V43" i="32"/>
  <c r="W43" i="32" s="1"/>
  <c r="V61" i="32"/>
  <c r="W61" i="32" s="1"/>
  <c r="R37" i="31"/>
  <c r="S37" i="31" s="1"/>
  <c r="R25" i="31"/>
  <c r="S25" i="31" s="1"/>
  <c r="R13" i="31"/>
  <c r="S13" i="31" s="1"/>
  <c r="R31" i="31"/>
  <c r="S31" i="31" s="1"/>
  <c r="AI55" i="1"/>
  <c r="U13" i="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1" i="13"/>
  <c r="X43" i="32" l="1"/>
  <c r="Y43" i="32"/>
  <c r="T49" i="31"/>
  <c r="U49" i="31"/>
  <c r="T43" i="31"/>
  <c r="U43" i="31"/>
  <c r="Y67" i="32"/>
  <c r="X67" i="32"/>
  <c r="X25" i="32"/>
  <c r="Y25" i="32"/>
  <c r="X31" i="32"/>
  <c r="Y31" i="32"/>
  <c r="T31" i="31"/>
  <c r="U31" i="31"/>
  <c r="U19" i="31"/>
  <c r="T19" i="31"/>
  <c r="Y49" i="32"/>
  <c r="X49" i="32"/>
  <c r="T13" i="31"/>
  <c r="AI13" i="31" s="1"/>
  <c r="U13" i="31"/>
  <c r="T61" i="31"/>
  <c r="U61" i="31"/>
  <c r="X13" i="32"/>
  <c r="AM13" i="32" s="1"/>
  <c r="Y13" i="32"/>
  <c r="U55" i="31"/>
  <c r="T55" i="31"/>
  <c r="T25" i="31"/>
  <c r="U25" i="31"/>
  <c r="T37" i="31"/>
  <c r="U37" i="31"/>
  <c r="X55" i="32"/>
  <c r="Y55" i="32"/>
  <c r="Y19" i="32"/>
  <c r="X19" i="32"/>
  <c r="X61" i="32"/>
  <c r="Y61" i="32"/>
  <c r="X37" i="32"/>
  <c r="Y37" i="32"/>
  <c r="AH13" i="1"/>
  <c r="AJ13" i="1" s="1"/>
  <c r="AI14" i="1"/>
  <c r="AH14" i="1" s="1"/>
  <c r="AJ14" i="1" s="1"/>
  <c r="AA72" i="1"/>
  <c r="X72" i="1"/>
  <c r="AA71" i="1"/>
  <c r="X71" i="1"/>
  <c r="AA70" i="1"/>
  <c r="X70" i="1"/>
  <c r="AA69" i="1"/>
  <c r="X69" i="1"/>
  <c r="AA68" i="1"/>
  <c r="X68" i="1"/>
  <c r="AA67" i="1"/>
  <c r="X67" i="1"/>
  <c r="O67" i="1"/>
  <c r="P67" i="1" s="1"/>
  <c r="AA66" i="1"/>
  <c r="X66" i="1"/>
  <c r="AA65" i="1"/>
  <c r="X65" i="1"/>
  <c r="AA64" i="1"/>
  <c r="X64" i="1"/>
  <c r="AA63" i="1"/>
  <c r="X63" i="1"/>
  <c r="AA62" i="1"/>
  <c r="X62" i="1"/>
  <c r="AA61" i="1"/>
  <c r="X61" i="1"/>
  <c r="O61" i="1"/>
  <c r="P61" i="1" s="1"/>
  <c r="AA60" i="1"/>
  <c r="X60" i="1"/>
  <c r="AA59" i="1"/>
  <c r="X59" i="1"/>
  <c r="AA58" i="1"/>
  <c r="X58" i="1"/>
  <c r="AA57" i="1"/>
  <c r="X57" i="1"/>
  <c r="AA56" i="1"/>
  <c r="X56" i="1"/>
  <c r="AA55" i="1"/>
  <c r="P55" i="1"/>
  <c r="AA54" i="1"/>
  <c r="X54" i="1"/>
  <c r="AA53" i="1"/>
  <c r="X53" i="1"/>
  <c r="AA52" i="1"/>
  <c r="X52" i="1"/>
  <c r="AA51" i="1"/>
  <c r="X51" i="1"/>
  <c r="AA50" i="1"/>
  <c r="AA49" i="1"/>
  <c r="X49" i="1"/>
  <c r="O49" i="1"/>
  <c r="P49" i="1" s="1"/>
  <c r="AA48" i="1"/>
  <c r="X48" i="1"/>
  <c r="AA47" i="1"/>
  <c r="X47" i="1"/>
  <c r="AA46" i="1"/>
  <c r="X46" i="1"/>
  <c r="AA45" i="1"/>
  <c r="X45" i="1"/>
  <c r="AA44" i="1"/>
  <c r="AA43" i="1"/>
  <c r="X43" i="1"/>
  <c r="O43" i="1"/>
  <c r="P43" i="1" s="1"/>
  <c r="AA42" i="1"/>
  <c r="X42" i="1"/>
  <c r="AA41" i="1"/>
  <c r="X41" i="1"/>
  <c r="AA40" i="1"/>
  <c r="X40" i="1"/>
  <c r="AA39" i="1"/>
  <c r="X39" i="1"/>
  <c r="AA38" i="1"/>
  <c r="X38" i="1"/>
  <c r="AA37" i="1"/>
  <c r="X37" i="1"/>
  <c r="O37" i="1"/>
  <c r="AA36" i="1"/>
  <c r="X36" i="1"/>
  <c r="AA35" i="1"/>
  <c r="X35" i="1"/>
  <c r="AA34" i="1"/>
  <c r="X34" i="1"/>
  <c r="AA33" i="1"/>
  <c r="X33" i="1"/>
  <c r="AA32" i="1"/>
  <c r="X32" i="1"/>
  <c r="AA31" i="1"/>
  <c r="X31" i="1"/>
  <c r="O31" i="1"/>
  <c r="P31" i="1" s="1"/>
  <c r="AA30" i="1"/>
  <c r="X30" i="1"/>
  <c r="AA29" i="1"/>
  <c r="X29" i="1"/>
  <c r="AA28" i="1"/>
  <c r="X28" i="1"/>
  <c r="AA27" i="1"/>
  <c r="X27" i="1"/>
  <c r="AA26" i="1"/>
  <c r="X26" i="1"/>
  <c r="AA25" i="1"/>
  <c r="X25" i="1"/>
  <c r="O25" i="1"/>
  <c r="P25" i="1" s="1"/>
  <c r="O19" i="1"/>
  <c r="AA24" i="1"/>
  <c r="X24" i="1"/>
  <c r="AA23" i="1"/>
  <c r="X23" i="1"/>
  <c r="AA22" i="1"/>
  <c r="X22" i="1"/>
  <c r="AA21" i="1"/>
  <c r="X21" i="1"/>
  <c r="AA20" i="1"/>
  <c r="AA19" i="1"/>
  <c r="AH13" i="31" l="1"/>
  <c r="AJ13" i="31" s="1"/>
  <c r="AI14" i="31"/>
  <c r="AH14" i="31" s="1"/>
  <c r="AJ14" i="31" s="1"/>
  <c r="AL13" i="32"/>
  <c r="AN13" i="32" s="1"/>
  <c r="AM14" i="32"/>
  <c r="AL14" i="32" s="1"/>
  <c r="AN14" i="32" s="1"/>
  <c r="P37" i="1"/>
  <c r="AI29" i="1"/>
  <c r="AI40" i="1"/>
  <c r="AI48" i="1"/>
  <c r="AI60" i="1"/>
  <c r="AI71" i="1"/>
  <c r="AI23" i="1"/>
  <c r="AI30" i="1"/>
  <c r="AI41" i="1"/>
  <c r="AI36" i="1"/>
  <c r="AI63" i="1"/>
  <c r="AI64" i="1"/>
  <c r="AI34" i="1"/>
  <c r="AI65" i="1"/>
  <c r="AI28" i="1"/>
  <c r="AI39" i="1"/>
  <c r="AI47" i="1"/>
  <c r="AI59" i="1"/>
  <c r="AI70" i="1"/>
  <c r="AI33" i="1"/>
  <c r="AI53" i="1"/>
  <c r="AH53" i="1" s="1"/>
  <c r="AI72" i="1"/>
  <c r="AI31" i="1"/>
  <c r="AI32" i="1"/>
  <c r="AI22" i="1"/>
  <c r="AI21" i="1"/>
  <c r="AI44" i="1"/>
  <c r="AI43" i="1"/>
  <c r="AI26" i="1"/>
  <c r="AI25" i="1"/>
  <c r="AI57" i="1"/>
  <c r="AI56" i="1"/>
  <c r="AI68" i="1"/>
  <c r="AI67" i="1"/>
  <c r="AI52" i="1"/>
  <c r="AI51" i="1"/>
  <c r="AI24" i="1"/>
  <c r="AI27" i="1"/>
  <c r="AI38" i="1"/>
  <c r="AI37" i="1"/>
  <c r="AI42" i="1"/>
  <c r="AI46" i="1"/>
  <c r="AI45" i="1"/>
  <c r="AI54" i="1"/>
  <c r="AH54" i="1" s="1"/>
  <c r="AI58" i="1"/>
  <c r="AI69" i="1"/>
  <c r="AI35" i="1"/>
  <c r="AI50" i="1"/>
  <c r="AI49" i="1"/>
  <c r="AI62" i="1"/>
  <c r="AI61" i="1"/>
  <c r="AI66" i="1"/>
  <c r="P19" i="1"/>
  <c r="AE19" i="1" s="1"/>
  <c r="AE67" i="1"/>
  <c r="AE61" i="1"/>
  <c r="AE55" i="1"/>
  <c r="AE49" i="1"/>
  <c r="AE53" i="1"/>
  <c r="AE54" i="1"/>
  <c r="AE43" i="1"/>
  <c r="AE37" i="1"/>
  <c r="AE31" i="1"/>
  <c r="AE25" i="1"/>
  <c r="AF67" i="1" l="1"/>
  <c r="AG67" i="1"/>
  <c r="AE68" i="1" s="1"/>
  <c r="AF68" i="1" s="1"/>
  <c r="AF61" i="1"/>
  <c r="AG61" i="1"/>
  <c r="AE62" i="1" s="1"/>
  <c r="AG62" i="1" s="1"/>
  <c r="AE63" i="1" s="1"/>
  <c r="AF55" i="1"/>
  <c r="AG55" i="1"/>
  <c r="AE56" i="1" s="1"/>
  <c r="AG56" i="1" s="1"/>
  <c r="AE57" i="1" s="1"/>
  <c r="AF54" i="1"/>
  <c r="AG54" i="1"/>
  <c r="AF53" i="1"/>
  <c r="AG53" i="1"/>
  <c r="AF49" i="1"/>
  <c r="AG49" i="1"/>
  <c r="AF43" i="1"/>
  <c r="AG43" i="1"/>
  <c r="AE44" i="1" s="1"/>
  <c r="AG44" i="1" s="1"/>
  <c r="AE45" i="1" s="1"/>
  <c r="AF37" i="1"/>
  <c r="AG37" i="1"/>
  <c r="AF31" i="1"/>
  <c r="AG31" i="1"/>
  <c r="AE32" i="1" s="1"/>
  <c r="AG32" i="1" s="1"/>
  <c r="AE33" i="1" s="1"/>
  <c r="AF33" i="1" s="1"/>
  <c r="AF25" i="1"/>
  <c r="AG25" i="1"/>
  <c r="AE26" i="1" s="1"/>
  <c r="AF26" i="1" s="1"/>
  <c r="AF19" i="1"/>
  <c r="AG19" i="1"/>
  <c r="AE20" i="1" s="1"/>
  <c r="AF62" i="1" l="1"/>
  <c r="AF56" i="1"/>
  <c r="AG26" i="1"/>
  <c r="AE27" i="1" s="1"/>
  <c r="AF27" i="1" s="1"/>
  <c r="AF44" i="1"/>
  <c r="AF32" i="1"/>
  <c r="AF45" i="1"/>
  <c r="AG45" i="1"/>
  <c r="AG63" i="1"/>
  <c r="AE64" i="1" s="1"/>
  <c r="AF63" i="1"/>
  <c r="AG57" i="1"/>
  <c r="AE58" i="1" s="1"/>
  <c r="AF57" i="1"/>
  <c r="AG68" i="1"/>
  <c r="AE69" i="1" s="1"/>
  <c r="AE38" i="1"/>
  <c r="AE50" i="1"/>
  <c r="AG33"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J53" i="1"/>
  <c r="AJ54" i="1"/>
  <c r="AF64" i="1" l="1"/>
  <c r="AG64" i="1"/>
  <c r="AF58" i="1"/>
  <c r="AG58" i="1"/>
  <c r="AE59" i="1" s="1"/>
  <c r="AG27" i="1"/>
  <c r="AE28" i="1" s="1"/>
  <c r="AG28" i="1" s="1"/>
  <c r="AF69" i="1"/>
  <c r="AG69" i="1"/>
  <c r="AE70" i="1" s="1"/>
  <c r="AF50" i="1"/>
  <c r="AG50" i="1"/>
  <c r="AE51" i="1" s="1"/>
  <c r="AF51" i="1" s="1"/>
  <c r="AE46" i="1"/>
  <c r="AF38" i="1"/>
  <c r="AG38" i="1"/>
  <c r="AE39" i="1" s="1"/>
  <c r="AF39" i="1" s="1"/>
  <c r="AE35" i="1"/>
  <c r="AF35" i="1" s="1"/>
  <c r="AE34" i="1"/>
  <c r="AF20" i="1"/>
  <c r="AG20" i="1"/>
  <c r="AE21" i="1" s="1"/>
  <c r="AF21" i="1" s="1"/>
  <c r="AG51" i="1" l="1"/>
  <c r="AE52" i="1" s="1"/>
  <c r="AF52" i="1" s="1"/>
  <c r="AG39" i="1"/>
  <c r="AE40" i="1" s="1"/>
  <c r="AG40" i="1" s="1"/>
  <c r="AE41" i="1" s="1"/>
  <c r="AF59" i="1"/>
  <c r="AG59" i="1"/>
  <c r="AE60" i="1" s="1"/>
  <c r="AE65" i="1"/>
  <c r="AE66" i="1"/>
  <c r="AF28" i="1"/>
  <c r="AF46" i="1"/>
  <c r="AG46" i="1"/>
  <c r="AE47" i="1" s="1"/>
  <c r="AF47" i="1" s="1"/>
  <c r="AE29" i="1"/>
  <c r="AG70" i="1"/>
  <c r="AF70" i="1"/>
  <c r="AF34" i="1"/>
  <c r="AG34" i="1"/>
  <c r="AG35" i="1"/>
  <c r="AE36" i="1" s="1"/>
  <c r="AG21" i="1"/>
  <c r="AE22" i="1" s="1"/>
  <c r="AF22" i="1" s="1"/>
  <c r="AG52" i="1" l="1"/>
  <c r="AF40" i="1"/>
  <c r="AF66" i="1"/>
  <c r="AG66" i="1"/>
  <c r="AF65" i="1"/>
  <c r="AG65" i="1"/>
  <c r="AF60" i="1"/>
  <c r="AG60" i="1"/>
  <c r="AE71" i="1"/>
  <c r="AE72" i="1"/>
  <c r="AG47" i="1"/>
  <c r="AE48" i="1" s="1"/>
  <c r="AF48" i="1" s="1"/>
  <c r="AG41" i="1"/>
  <c r="AE42" i="1" s="1"/>
  <c r="AF41" i="1"/>
  <c r="AF29" i="1"/>
  <c r="AG29" i="1"/>
  <c r="AE30" i="1" s="1"/>
  <c r="AF30" i="1" s="1"/>
  <c r="AF36" i="1"/>
  <c r="AG36" i="1"/>
  <c r="AG22" i="1"/>
  <c r="AE23" i="1" s="1"/>
  <c r="AG23" i="1" s="1"/>
  <c r="AE24" i="1" s="1"/>
  <c r="AF72" i="1" l="1"/>
  <c r="AG72" i="1"/>
  <c r="AF71" i="1"/>
  <c r="AG71" i="1"/>
  <c r="AF42" i="1"/>
  <c r="AG42" i="1"/>
  <c r="AG48" i="1"/>
  <c r="AG30" i="1"/>
  <c r="AF23" i="1"/>
  <c r="AF24" i="1"/>
  <c r="AG24" i="1"/>
  <c r="R43" i="1" l="1"/>
  <c r="S43" i="1" s="1"/>
  <c r="R31" i="1"/>
  <c r="S31" i="1" s="1"/>
  <c r="R25" i="1"/>
  <c r="S25" i="1" s="1"/>
  <c r="R55" i="1"/>
  <c r="S55" i="1" s="1"/>
  <c r="R49" i="1"/>
  <c r="S49" i="1" s="1"/>
  <c r="R37" i="1"/>
  <c r="S37" i="1" s="1"/>
  <c r="AD40" i="18" s="1"/>
  <c r="R67" i="1"/>
  <c r="S67" i="1" s="1"/>
  <c r="R61" i="1"/>
  <c r="S61" i="1" s="1"/>
  <c r="R19" i="1"/>
  <c r="S19" i="1" s="1"/>
  <c r="Z42" i="18" l="1"/>
  <c r="N42" i="18"/>
  <c r="AF26" i="18"/>
  <c r="N26" i="18"/>
  <c r="AF18" i="18"/>
  <c r="T10" i="18"/>
  <c r="N34" i="18"/>
  <c r="T34" i="18"/>
  <c r="T18" i="18"/>
  <c r="Z18" i="18"/>
  <c r="Z10" i="18"/>
  <c r="AL18" i="18"/>
  <c r="Z26" i="18"/>
  <c r="U61" i="1"/>
  <c r="T61" i="1"/>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T55" i="1"/>
  <c r="AJ42" i="18"/>
  <c r="AJ18" i="18"/>
  <c r="AD26" i="18"/>
  <c r="L10" i="18"/>
  <c r="AD10" i="18"/>
  <c r="X18" i="18"/>
  <c r="AD42" i="18"/>
  <c r="L18" i="18"/>
  <c r="R10" i="18"/>
  <c r="U55" i="1"/>
  <c r="T67" i="1"/>
  <c r="AB36" i="18"/>
  <c r="AH12" i="18"/>
  <c r="P28" i="18"/>
  <c r="AH20" i="18"/>
  <c r="P36" i="18"/>
  <c r="V12" i="18"/>
  <c r="AH28" i="18"/>
  <c r="AB20" i="18"/>
  <c r="J12" i="18"/>
  <c r="J20" i="18"/>
  <c r="U67" i="1"/>
  <c r="P44" i="18"/>
  <c r="AB44" i="18"/>
  <c r="V28" i="18"/>
  <c r="V36" i="18"/>
  <c r="J28" i="18"/>
  <c r="AH36" i="18"/>
  <c r="J44" i="18"/>
  <c r="P12" i="18"/>
  <c r="AB12" i="18"/>
  <c r="V44" i="18"/>
  <c r="AH44" i="18"/>
  <c r="V20" i="18"/>
  <c r="P20" i="18"/>
  <c r="J36" i="18"/>
  <c r="AB28" i="18"/>
  <c r="T38" i="18"/>
  <c r="AF22" i="18"/>
  <c r="N38" i="18"/>
  <c r="AF30" i="18"/>
  <c r="AL6" i="18"/>
  <c r="Z6" i="18"/>
  <c r="U25" i="1"/>
  <c r="T14" i="18"/>
  <c r="T22" i="18"/>
  <c r="N6" i="18"/>
  <c r="AL30" i="18"/>
  <c r="Z22" i="18"/>
  <c r="Z14" i="18"/>
  <c r="T25" i="1"/>
  <c r="Z30" i="18"/>
  <c r="AL38" i="18"/>
  <c r="AL14" i="18"/>
  <c r="AF6" i="18"/>
  <c r="AL22" i="18"/>
  <c r="T30" i="18"/>
  <c r="Z38" i="18"/>
  <c r="AF14" i="18"/>
  <c r="N30" i="18"/>
  <c r="N14" i="18"/>
  <c r="N22" i="18"/>
  <c r="AF38" i="18"/>
  <c r="T6" i="18"/>
  <c r="T37" i="1"/>
  <c r="X32" i="18"/>
  <c r="AD32" i="18"/>
  <c r="AJ8" i="18"/>
  <c r="L16" i="18"/>
  <c r="R32" i="18"/>
  <c r="AJ32" i="18"/>
  <c r="U37" i="1"/>
  <c r="R40" i="18"/>
  <c r="AJ40" i="18"/>
  <c r="AD24" i="18"/>
  <c r="AJ24" i="18"/>
  <c r="R24" i="18"/>
  <c r="AJ16" i="18"/>
  <c r="AD8" i="18"/>
  <c r="L32" i="18"/>
  <c r="L40" i="18"/>
  <c r="R16" i="18"/>
  <c r="L24" i="18"/>
  <c r="AD16" i="18"/>
  <c r="L8" i="18"/>
  <c r="R8" i="18"/>
  <c r="X40" i="18"/>
  <c r="X8" i="18"/>
  <c r="X16" i="18"/>
  <c r="X24" i="18"/>
  <c r="T31" i="1"/>
  <c r="J40" i="18"/>
  <c r="J16" i="18"/>
  <c r="P16" i="18"/>
  <c r="V8" i="18"/>
  <c r="J8" i="18"/>
  <c r="J24" i="18"/>
  <c r="AH16" i="18"/>
  <c r="AB16" i="18"/>
  <c r="AB40" i="18"/>
  <c r="P32" i="18"/>
  <c r="P40" i="18"/>
  <c r="AH24" i="18"/>
  <c r="AB32" i="18"/>
  <c r="J32" i="18"/>
  <c r="V16" i="18"/>
  <c r="V40" i="18"/>
  <c r="AH32" i="18"/>
  <c r="V24" i="18"/>
  <c r="V32" i="18"/>
  <c r="AH8" i="18"/>
  <c r="AB8" i="18"/>
  <c r="P8" i="18"/>
  <c r="U31" i="1"/>
  <c r="AH40" i="18"/>
  <c r="AB24" i="18"/>
  <c r="P24" i="18"/>
  <c r="AD38" i="18"/>
  <c r="L30" i="18"/>
  <c r="AD30" i="18"/>
  <c r="AJ6" i="18"/>
  <c r="L14" i="18"/>
  <c r="L22" i="18"/>
  <c r="X6" i="18"/>
  <c r="L6" i="18"/>
  <c r="U19" i="1"/>
  <c r="R38" i="18"/>
  <c r="AJ38" i="18"/>
  <c r="L38" i="18"/>
  <c r="AD6" i="18"/>
  <c r="R6" i="18"/>
  <c r="AJ30" i="18"/>
  <c r="R30" i="18"/>
  <c r="AD22" i="18"/>
  <c r="AJ14" i="18"/>
  <c r="AJ22" i="18"/>
  <c r="AD14" i="18"/>
  <c r="X38" i="18"/>
  <c r="X14" i="18"/>
  <c r="R22" i="18"/>
  <c r="X22" i="18"/>
  <c r="T19"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T49" i="1"/>
  <c r="AH34" i="18"/>
  <c r="AH42" i="18"/>
  <c r="AH18" i="18"/>
  <c r="AB10" i="18"/>
  <c r="J26" i="18"/>
  <c r="V18" i="18"/>
  <c r="V42" i="18"/>
  <c r="J42" i="18"/>
  <c r="P10" i="18"/>
  <c r="AB26" i="18"/>
  <c r="J34" i="18"/>
  <c r="J18" i="18"/>
  <c r="AH10" i="18"/>
  <c r="AB34" i="18"/>
  <c r="P26" i="18"/>
  <c r="P34" i="18"/>
  <c r="V34" i="18"/>
  <c r="AH26" i="18"/>
  <c r="J10" i="18"/>
  <c r="U49" i="1"/>
  <c r="P18" i="18"/>
  <c r="AB42" i="18"/>
  <c r="V10" i="18"/>
  <c r="AB18" i="18"/>
  <c r="P42" i="18"/>
  <c r="V26" i="18"/>
  <c r="Z32" i="18"/>
  <c r="N24" i="18"/>
  <c r="AL32" i="18"/>
  <c r="AL40" i="18"/>
  <c r="N8" i="18"/>
  <c r="AF24" i="18"/>
  <c r="Z40" i="18"/>
  <c r="Z16" i="18"/>
  <c r="N32" i="18"/>
  <c r="T32" i="18"/>
  <c r="N40" i="18"/>
  <c r="T8" i="18"/>
  <c r="T43" i="1"/>
  <c r="AF32" i="18"/>
  <c r="AL8" i="18"/>
  <c r="T24" i="18"/>
  <c r="N16" i="18"/>
  <c r="T16" i="18"/>
  <c r="Z24" i="18"/>
  <c r="AF16" i="18"/>
  <c r="U43" i="1"/>
  <c r="T40" i="18"/>
  <c r="AF8" i="18"/>
  <c r="AL24" i="18"/>
  <c r="Z8" i="18"/>
  <c r="AF40" i="18"/>
  <c r="AL16" i="18"/>
  <c r="AH31" i="1" l="1"/>
  <c r="AH67" i="1"/>
  <c r="AH43" i="1"/>
  <c r="AH55" i="1"/>
  <c r="AH19" i="1"/>
  <c r="AH25" i="1"/>
  <c r="AH49" i="1"/>
  <c r="AH37" i="1"/>
  <c r="AH50" i="1" l="1"/>
  <c r="AH56" i="1"/>
  <c r="AH62" i="1"/>
  <c r="AH38" i="1"/>
  <c r="AH44" i="1"/>
  <c r="AH32" i="1"/>
  <c r="AH26" i="1"/>
  <c r="J40" i="19"/>
  <c r="V30" i="19"/>
  <c r="AH20" i="19"/>
  <c r="J30" i="19"/>
  <c r="V20" i="19"/>
  <c r="AH10" i="19"/>
  <c r="P10" i="19"/>
  <c r="AB50" i="19"/>
  <c r="J50" i="19"/>
  <c r="AB40" i="19"/>
  <c r="P30" i="19"/>
  <c r="V50" i="19"/>
  <c r="P50" i="19"/>
  <c r="AB10" i="19"/>
  <c r="AH30" i="19"/>
  <c r="AH40" i="19"/>
  <c r="J10" i="19"/>
  <c r="AB20" i="19"/>
  <c r="AH50" i="19"/>
  <c r="AJ37" i="1"/>
  <c r="V10" i="19"/>
  <c r="P20" i="19"/>
  <c r="J20" i="19"/>
  <c r="P40" i="19"/>
  <c r="V40" i="19"/>
  <c r="AB30" i="19"/>
  <c r="J11" i="19"/>
  <c r="V11" i="19"/>
  <c r="AB21" i="19"/>
  <c r="P31" i="19"/>
  <c r="J31" i="19"/>
  <c r="AB41" i="19"/>
  <c r="AJ43" i="1"/>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J36" i="19"/>
  <c r="J46" i="19"/>
  <c r="V25" i="19"/>
  <c r="AH25" i="19"/>
  <c r="P45" i="19"/>
  <c r="AH45" i="19"/>
  <c r="AH15" i="19"/>
  <c r="AB55" i="19"/>
  <c r="J45" i="19"/>
  <c r="AH35" i="19"/>
  <c r="V45" i="19"/>
  <c r="AH55" i="19"/>
  <c r="V15" i="19"/>
  <c r="J25" i="19"/>
  <c r="V35" i="19"/>
  <c r="AJ67" i="1"/>
  <c r="P25" i="19"/>
  <c r="V55" i="19"/>
  <c r="J15" i="19"/>
  <c r="AB15" i="19"/>
  <c r="J35" i="19"/>
  <c r="AB35" i="19"/>
  <c r="J55" i="19"/>
  <c r="AB25" i="19"/>
  <c r="P35" i="19"/>
  <c r="P55" i="19"/>
  <c r="AB45" i="19"/>
  <c r="P15" i="19"/>
  <c r="J47" i="19"/>
  <c r="V27" i="19"/>
  <c r="AH7" i="19"/>
  <c r="P47" i="19"/>
  <c r="AB27" i="19"/>
  <c r="J17" i="19"/>
  <c r="V47" i="19"/>
  <c r="J37" i="19"/>
  <c r="AJ19" i="1"/>
  <c r="AB37" i="19"/>
  <c r="J27" i="19"/>
  <c r="V7" i="19"/>
  <c r="AH37" i="19"/>
  <c r="P27" i="19"/>
  <c r="AB7" i="19"/>
  <c r="P17" i="19"/>
  <c r="V17" i="19"/>
  <c r="AH47" i="19"/>
  <c r="P37" i="19"/>
  <c r="AB17" i="19"/>
  <c r="J7" i="19"/>
  <c r="V37" i="19"/>
  <c r="AH17" i="19"/>
  <c r="P7" i="19"/>
  <c r="AH27" i="19"/>
  <c r="AB47" i="19"/>
  <c r="AJ55"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H61" i="1"/>
  <c r="AJ31"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J25"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H45" i="1"/>
  <c r="V32" i="19"/>
  <c r="P42" i="19"/>
  <c r="J12" i="19"/>
  <c r="J32" i="19"/>
  <c r="AB52" i="19"/>
  <c r="AJ49" i="1"/>
  <c r="J22" i="19"/>
  <c r="V22" i="19"/>
  <c r="J52" i="19"/>
  <c r="AH12" i="19"/>
  <c r="J42" i="19"/>
  <c r="AH42" i="19"/>
  <c r="P32" i="19"/>
  <c r="AB12" i="19"/>
  <c r="AH32" i="19"/>
  <c r="AB32" i="19"/>
  <c r="AB42" i="19"/>
  <c r="V42" i="19"/>
  <c r="V12" i="19"/>
  <c r="V52" i="19"/>
  <c r="AB22" i="19"/>
  <c r="AH52" i="19"/>
  <c r="AH22" i="19"/>
  <c r="P22" i="19"/>
  <c r="P12" i="19"/>
  <c r="P52" i="19"/>
  <c r="AH51" i="1"/>
  <c r="AH20" i="1"/>
  <c r="AH68" i="1" l="1"/>
  <c r="K45" i="19" s="1"/>
  <c r="AH52" i="1"/>
  <c r="S12" i="19" s="1"/>
  <c r="W37" i="19"/>
  <c r="AI7" i="19"/>
  <c r="W17" i="19"/>
  <c r="W27" i="19"/>
  <c r="Q47" i="19"/>
  <c r="W7" i="19"/>
  <c r="AI17" i="19"/>
  <c r="K47" i="19"/>
  <c r="AI47" i="19"/>
  <c r="Q27" i="19"/>
  <c r="AC27" i="19"/>
  <c r="AC47" i="19"/>
  <c r="AC37" i="19"/>
  <c r="AI37" i="19"/>
  <c r="AJ20" i="1"/>
  <c r="AC17" i="19"/>
  <c r="K37" i="19"/>
  <c r="AC7" i="19"/>
  <c r="W47" i="19"/>
  <c r="Q37" i="19"/>
  <c r="AI27" i="19"/>
  <c r="Q7" i="19"/>
  <c r="K27" i="19"/>
  <c r="K17" i="19"/>
  <c r="K7" i="19"/>
  <c r="Q17" i="19"/>
  <c r="AC14" i="19"/>
  <c r="Q14" i="19"/>
  <c r="AI54" i="19"/>
  <c r="Q54" i="19"/>
  <c r="Q24" i="19"/>
  <c r="AI14" i="19"/>
  <c r="W24" i="19"/>
  <c r="AC44" i="19"/>
  <c r="K54" i="19"/>
  <c r="AI34" i="19"/>
  <c r="W14" i="19"/>
  <c r="K24" i="19"/>
  <c r="AC24" i="19"/>
  <c r="AI44" i="19"/>
  <c r="AI24" i="19"/>
  <c r="W44" i="19"/>
  <c r="Q44" i="19"/>
  <c r="AC54" i="19"/>
  <c r="AJ62"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J44" i="1"/>
  <c r="P54" i="19"/>
  <c r="AH14" i="19"/>
  <c r="AB14" i="19"/>
  <c r="AH34" i="19"/>
  <c r="AB54" i="19"/>
  <c r="AH54" i="19"/>
  <c r="AJ61"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J51" i="1"/>
  <c r="AD12" i="19"/>
  <c r="AD32" i="19"/>
  <c r="AD22" i="19"/>
  <c r="X52" i="19"/>
  <c r="AD52" i="19"/>
  <c r="L42" i="19"/>
  <c r="R42" i="19"/>
  <c r="AJ21" i="19"/>
  <c r="AD31" i="19"/>
  <c r="R21" i="19"/>
  <c r="AD41" i="19"/>
  <c r="AJ11" i="19"/>
  <c r="AJ51" i="19"/>
  <c r="AJ45" i="1"/>
  <c r="L41" i="19"/>
  <c r="AD11" i="19"/>
  <c r="L21" i="19"/>
  <c r="L11" i="19"/>
  <c r="X51" i="19"/>
  <c r="X21" i="19"/>
  <c r="R11" i="19"/>
  <c r="R31" i="19"/>
  <c r="AJ41" i="19"/>
  <c r="L31" i="19"/>
  <c r="R51" i="19"/>
  <c r="X31" i="19"/>
  <c r="X11" i="19"/>
  <c r="X41" i="19"/>
  <c r="AJ31" i="19"/>
  <c r="AD51" i="19"/>
  <c r="R41" i="19"/>
  <c r="AD21" i="19"/>
  <c r="L51" i="19"/>
  <c r="AH21" i="1"/>
  <c r="AH33" i="1"/>
  <c r="AH57" i="1"/>
  <c r="K42" i="19"/>
  <c r="AC32" i="19"/>
  <c r="W42" i="19"/>
  <c r="AI52" i="19"/>
  <c r="K22" i="19"/>
  <c r="Q32" i="19"/>
  <c r="AI12" i="19"/>
  <c r="AC52" i="19"/>
  <c r="Q42" i="19"/>
  <c r="AC42" i="19"/>
  <c r="K12" i="19"/>
  <c r="Q22" i="19"/>
  <c r="W52" i="19"/>
  <c r="AI42" i="19"/>
  <c r="W32" i="19"/>
  <c r="AI22" i="19"/>
  <c r="W12" i="19"/>
  <c r="AI32" i="19"/>
  <c r="AC12" i="19"/>
  <c r="Q12" i="19"/>
  <c r="Q52" i="19"/>
  <c r="AJ50" i="1"/>
  <c r="K32" i="19"/>
  <c r="W22" i="19"/>
  <c r="K52" i="19"/>
  <c r="AC22" i="19"/>
  <c r="AC40" i="19"/>
  <c r="W10" i="19"/>
  <c r="AC50" i="19"/>
  <c r="Q10" i="19"/>
  <c r="Q30" i="19"/>
  <c r="W50" i="19"/>
  <c r="K40" i="19"/>
  <c r="Q50" i="19"/>
  <c r="W20" i="19"/>
  <c r="AJ38" i="1"/>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H63" i="1"/>
  <c r="K39" i="19"/>
  <c r="AC39" i="19"/>
  <c r="W29" i="19"/>
  <c r="AI49" i="19"/>
  <c r="W9" i="19"/>
  <c r="AC19" i="19"/>
  <c r="Q49" i="19"/>
  <c r="W49" i="19"/>
  <c r="AC9" i="19"/>
  <c r="AI9" i="19"/>
  <c r="Q29" i="19"/>
  <c r="W39" i="19"/>
  <c r="Q39" i="19"/>
  <c r="AJ32"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J56" i="1"/>
  <c r="Q33" i="19"/>
  <c r="AI23" i="19"/>
  <c r="K53" i="19"/>
  <c r="AC23" i="19"/>
  <c r="AC13" i="19"/>
  <c r="W23" i="19"/>
  <c r="W33" i="19"/>
  <c r="Q13" i="19"/>
  <c r="W13" i="19"/>
  <c r="AI13" i="19"/>
  <c r="Q43" i="19"/>
  <c r="Q23" i="19"/>
  <c r="W53" i="19"/>
  <c r="AK42" i="19"/>
  <c r="AE32" i="19"/>
  <c r="AJ52" i="1"/>
  <c r="Y52" i="19"/>
  <c r="S22" i="19"/>
  <c r="AK52" i="19"/>
  <c r="M22" i="19"/>
  <c r="AK32" i="19"/>
  <c r="AE22" i="19"/>
  <c r="AE42" i="19"/>
  <c r="S42" i="19"/>
  <c r="AH46" i="1"/>
  <c r="AH48" i="1"/>
  <c r="AH47" i="1"/>
  <c r="AH39"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J26" i="1"/>
  <c r="M12" i="19" l="1"/>
  <c r="S52" i="19"/>
  <c r="AK22" i="19"/>
  <c r="AK12" i="19"/>
  <c r="AE52" i="19"/>
  <c r="Y42" i="19"/>
  <c r="Q55" i="19"/>
  <c r="Y22" i="19"/>
  <c r="Y32" i="19"/>
  <c r="AE12" i="19"/>
  <c r="M52" i="19"/>
  <c r="Y12" i="19"/>
  <c r="S32" i="19"/>
  <c r="M32" i="19"/>
  <c r="M42" i="19"/>
  <c r="W45" i="19"/>
  <c r="K25" i="19"/>
  <c r="W55" i="19"/>
  <c r="AI25" i="19"/>
  <c r="AI45" i="19"/>
  <c r="Q25" i="19"/>
  <c r="AJ68" i="1"/>
  <c r="AC35" i="19"/>
  <c r="AI15" i="19"/>
  <c r="Q35" i="19"/>
  <c r="W25" i="19"/>
  <c r="AC25" i="19"/>
  <c r="AI55" i="19"/>
  <c r="K15" i="19"/>
  <c r="Q15" i="19"/>
  <c r="K35" i="19"/>
  <c r="W35" i="19"/>
  <c r="W15" i="19"/>
  <c r="AC15" i="19"/>
  <c r="Q45" i="19"/>
  <c r="AC55" i="19"/>
  <c r="K55" i="19"/>
  <c r="AC45" i="19"/>
  <c r="AI35" i="19"/>
  <c r="AH69" i="1"/>
  <c r="AH27" i="1"/>
  <c r="R18" i="19" s="1"/>
  <c r="R40" i="19"/>
  <c r="AD10" i="19"/>
  <c r="X40" i="19"/>
  <c r="AJ10" i="19"/>
  <c r="R50" i="19"/>
  <c r="X10" i="19"/>
  <c r="R30" i="19"/>
  <c r="AJ39" i="1"/>
  <c r="L10" i="19"/>
  <c r="L50" i="19"/>
  <c r="AJ20" i="19"/>
  <c r="AJ40" i="19"/>
  <c r="AD30" i="19"/>
  <c r="R20" i="19"/>
  <c r="AD50" i="19"/>
  <c r="AJ30" i="19"/>
  <c r="AJ50" i="19"/>
  <c r="X30" i="19"/>
  <c r="AD20" i="19"/>
  <c r="L40" i="19"/>
  <c r="X50" i="19"/>
  <c r="X20" i="19"/>
  <c r="AD40" i="19"/>
  <c r="R10" i="19"/>
  <c r="L30" i="19"/>
  <c r="L20" i="19"/>
  <c r="AH58" i="1"/>
  <c r="AH72" i="1"/>
  <c r="AD47" i="19"/>
  <c r="AJ27" i="19"/>
  <c r="AD27" i="19"/>
  <c r="AJ7" i="19"/>
  <c r="AJ37" i="19"/>
  <c r="L27" i="19"/>
  <c r="AD17" i="19"/>
  <c r="L37" i="19"/>
  <c r="R17" i="19"/>
  <c r="AJ17" i="19"/>
  <c r="X7" i="19"/>
  <c r="X47" i="19"/>
  <c r="L7" i="19"/>
  <c r="L17" i="19"/>
  <c r="R27" i="19"/>
  <c r="X27" i="19"/>
  <c r="R7" i="19"/>
  <c r="X17" i="19"/>
  <c r="AJ47" i="19"/>
  <c r="L47" i="19"/>
  <c r="R37" i="19"/>
  <c r="AD7" i="19"/>
  <c r="X37" i="19"/>
  <c r="AJ21" i="1"/>
  <c r="R47" i="19"/>
  <c r="AD37" i="19"/>
  <c r="AH29" i="1"/>
  <c r="AH28" i="1"/>
  <c r="AH30" i="1"/>
  <c r="AJ43" i="19"/>
  <c r="AD33" i="19"/>
  <c r="X33" i="19"/>
  <c r="X13" i="19"/>
  <c r="AD43" i="19"/>
  <c r="L43" i="19"/>
  <c r="AJ57" i="1"/>
  <c r="X23" i="19"/>
  <c r="R33" i="19"/>
  <c r="R43" i="19"/>
  <c r="AD53" i="19"/>
  <c r="AJ13" i="19"/>
  <c r="R23" i="19"/>
  <c r="R13" i="19"/>
  <c r="AJ53" i="19"/>
  <c r="L33" i="19"/>
  <c r="L23" i="19"/>
  <c r="X43" i="19"/>
  <c r="X53" i="19"/>
  <c r="AD13" i="19"/>
  <c r="L53" i="19"/>
  <c r="L13" i="19"/>
  <c r="AD23" i="19"/>
  <c r="AJ33" i="19"/>
  <c r="AJ23" i="19"/>
  <c r="R53" i="19"/>
  <c r="AH22" i="1"/>
  <c r="Z11" i="19"/>
  <c r="AF31" i="19"/>
  <c r="T51" i="19"/>
  <c r="N51" i="19"/>
  <c r="Z41" i="19"/>
  <c r="AF21" i="19"/>
  <c r="AL31" i="19"/>
  <c r="T31" i="19"/>
  <c r="Z31" i="19"/>
  <c r="N21" i="19"/>
  <c r="N31" i="19"/>
  <c r="AL11" i="19"/>
  <c r="T11" i="19"/>
  <c r="AF11" i="19"/>
  <c r="AL41" i="19"/>
  <c r="T21" i="19"/>
  <c r="Z21" i="19"/>
  <c r="AL51" i="19"/>
  <c r="N11" i="19"/>
  <c r="AF51" i="19"/>
  <c r="N41" i="19"/>
  <c r="Z51" i="19"/>
  <c r="AJ47"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J48" i="1"/>
  <c r="AG11" i="19"/>
  <c r="AM41" i="19"/>
  <c r="AA21" i="19"/>
  <c r="AA51" i="19"/>
  <c r="U51" i="19"/>
  <c r="U31" i="19"/>
  <c r="AA11" i="19"/>
  <c r="AG21" i="19"/>
  <c r="O31" i="19"/>
  <c r="AH64" i="1"/>
  <c r="AH34" i="1"/>
  <c r="AH35" i="1"/>
  <c r="AH36" i="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H40" i="1"/>
  <c r="AE11" i="19"/>
  <c r="Y41" i="19"/>
  <c r="M41" i="19"/>
  <c r="Y21" i="19"/>
  <c r="AK41" i="19"/>
  <c r="S31" i="19"/>
  <c r="M31" i="19"/>
  <c r="M51" i="19"/>
  <c r="Y51" i="19"/>
  <c r="AK21" i="19"/>
  <c r="AK31" i="19"/>
  <c r="Y11" i="19"/>
  <c r="AE41" i="19"/>
  <c r="AE21" i="19"/>
  <c r="S51" i="19"/>
  <c r="AE51" i="19"/>
  <c r="AK51" i="19"/>
  <c r="M21" i="19"/>
  <c r="AE31" i="19"/>
  <c r="AJ46" i="1"/>
  <c r="S41" i="19"/>
  <c r="AK11" i="19"/>
  <c r="S11" i="19"/>
  <c r="Y31" i="19"/>
  <c r="S21" i="19"/>
  <c r="M11" i="19"/>
  <c r="L54" i="19"/>
  <c r="AJ14" i="19"/>
  <c r="AD44" i="19"/>
  <c r="X54" i="19"/>
  <c r="R14" i="19"/>
  <c r="AD24" i="19"/>
  <c r="AD34" i="19"/>
  <c r="R54" i="19"/>
  <c r="L34" i="19"/>
  <c r="AJ34" i="19"/>
  <c r="X24" i="19"/>
  <c r="AJ24" i="19"/>
  <c r="X44" i="19"/>
  <c r="R24" i="19"/>
  <c r="AJ63" i="1"/>
  <c r="X34" i="19"/>
  <c r="L14" i="19"/>
  <c r="AD14" i="19"/>
  <c r="L44" i="19"/>
  <c r="R44" i="19"/>
  <c r="AD54" i="19"/>
  <c r="X14" i="19"/>
  <c r="AJ44" i="19"/>
  <c r="R34" i="19"/>
  <c r="AJ54" i="19"/>
  <c r="L24" i="19"/>
  <c r="AD29" i="19"/>
  <c r="AD19" i="19"/>
  <c r="R39" i="19"/>
  <c r="R9" i="19"/>
  <c r="X49" i="19"/>
  <c r="X9" i="19"/>
  <c r="AD39" i="19"/>
  <c r="R29" i="19"/>
  <c r="L49" i="19"/>
  <c r="X19" i="19"/>
  <c r="X29" i="19"/>
  <c r="X39" i="19"/>
  <c r="L9" i="19"/>
  <c r="AJ33" i="1"/>
  <c r="AD9" i="19"/>
  <c r="AJ49" i="19"/>
  <c r="L39" i="19"/>
  <c r="R19" i="19"/>
  <c r="AJ39" i="19"/>
  <c r="AJ29" i="19"/>
  <c r="AJ19" i="19"/>
  <c r="AJ9" i="19"/>
  <c r="AD49" i="19"/>
  <c r="L19" i="19"/>
  <c r="L29" i="19"/>
  <c r="R49" i="19"/>
  <c r="R15" i="19" l="1"/>
  <c r="R55" i="19"/>
  <c r="AD25" i="19"/>
  <c r="L55" i="19"/>
  <c r="AJ35" i="19"/>
  <c r="X55" i="19"/>
  <c r="X35" i="19"/>
  <c r="AJ69" i="1"/>
  <c r="AD15" i="19"/>
  <c r="X25" i="19"/>
  <c r="X45" i="19"/>
  <c r="L35" i="19"/>
  <c r="R35" i="19"/>
  <c r="AJ15" i="19"/>
  <c r="L15" i="19"/>
  <c r="AJ25" i="19"/>
  <c r="AJ55" i="19"/>
  <c r="L45" i="19"/>
  <c r="AD35" i="19"/>
  <c r="R25" i="19"/>
  <c r="AD45" i="19"/>
  <c r="R45" i="19"/>
  <c r="AD55" i="19"/>
  <c r="X15" i="19"/>
  <c r="L25" i="19"/>
  <c r="AJ45" i="19"/>
  <c r="AH71" i="1"/>
  <c r="Z35" i="19" s="1"/>
  <c r="AH70" i="1"/>
  <c r="AJ48" i="19"/>
  <c r="L18" i="19"/>
  <c r="AD8" i="19"/>
  <c r="AJ8" i="19"/>
  <c r="AJ28" i="19"/>
  <c r="R48" i="19"/>
  <c r="X48" i="19"/>
  <c r="L8" i="19"/>
  <c r="AD28" i="19"/>
  <c r="X38" i="19"/>
  <c r="AJ27" i="1"/>
  <c r="X8" i="19"/>
  <c r="L48" i="19"/>
  <c r="AD48" i="19"/>
  <c r="AD38" i="19"/>
  <c r="X18" i="19"/>
  <c r="R38" i="19"/>
  <c r="R8" i="19"/>
  <c r="L38" i="19"/>
  <c r="R28" i="19"/>
  <c r="AJ38" i="19"/>
  <c r="AD18" i="19"/>
  <c r="L28" i="19"/>
  <c r="AJ18" i="19"/>
  <c r="X28" i="19"/>
  <c r="AH41" i="1"/>
  <c r="AH42" i="1"/>
  <c r="AG39" i="19"/>
  <c r="AG29" i="19"/>
  <c r="AM19" i="19"/>
  <c r="O39" i="19"/>
  <c r="AJ36"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J64" i="1"/>
  <c r="AE24" i="19"/>
  <c r="S14" i="19"/>
  <c r="AK17" i="19"/>
  <c r="S27" i="19"/>
  <c r="S37" i="19"/>
  <c r="AE27" i="19"/>
  <c r="Y47" i="19"/>
  <c r="S7" i="19"/>
  <c r="M17" i="19"/>
  <c r="AE17" i="19"/>
  <c r="AK27" i="19"/>
  <c r="Y7" i="19"/>
  <c r="Y37" i="19"/>
  <c r="AE37" i="19"/>
  <c r="Y27" i="19"/>
  <c r="M47" i="19"/>
  <c r="AJ22"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J28" i="1"/>
  <c r="AE28" i="19"/>
  <c r="AA55" i="19"/>
  <c r="O45" i="19"/>
  <c r="AA15" i="19"/>
  <c r="AM55" i="19"/>
  <c r="O55" i="19"/>
  <c r="AG35" i="19"/>
  <c r="AM25" i="19"/>
  <c r="AM35" i="19"/>
  <c r="AA25" i="19"/>
  <c r="AM45" i="19"/>
  <c r="AG25" i="19"/>
  <c r="AA35" i="19"/>
  <c r="O25" i="19"/>
  <c r="U25" i="19"/>
  <c r="AG45" i="19"/>
  <c r="U35" i="19"/>
  <c r="AA45" i="19"/>
  <c r="AM15" i="19"/>
  <c r="U45" i="19"/>
  <c r="O35" i="19"/>
  <c r="O15" i="19"/>
  <c r="AJ72" i="1"/>
  <c r="AG15" i="19"/>
  <c r="U15" i="19"/>
  <c r="AG55" i="19"/>
  <c r="U55" i="19"/>
  <c r="AE40" i="19"/>
  <c r="Y30" i="19"/>
  <c r="M20" i="19"/>
  <c r="AJ40"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J35" i="1"/>
  <c r="T19" i="19"/>
  <c r="AL49" i="19"/>
  <c r="T29" i="19"/>
  <c r="AF29" i="19"/>
  <c r="T18" i="19"/>
  <c r="N48" i="19"/>
  <c r="N8" i="19"/>
  <c r="T28" i="19"/>
  <c r="AF38" i="19"/>
  <c r="Z28" i="19"/>
  <c r="Z18" i="19"/>
  <c r="AF8" i="19"/>
  <c r="AJ29" i="1"/>
  <c r="AL8" i="19"/>
  <c r="Z48" i="19"/>
  <c r="AL48" i="19"/>
  <c r="AL28" i="19"/>
  <c r="N38" i="19"/>
  <c r="AL38" i="19"/>
  <c r="AF28" i="19"/>
  <c r="AF18" i="19"/>
  <c r="AL18" i="19"/>
  <c r="Z8" i="19"/>
  <c r="T48" i="19"/>
  <c r="T8" i="19"/>
  <c r="T38" i="19"/>
  <c r="Z38" i="19"/>
  <c r="AF48" i="19"/>
  <c r="N28" i="19"/>
  <c r="N18" i="19"/>
  <c r="S39" i="19"/>
  <c r="M49" i="19"/>
  <c r="AE19" i="19"/>
  <c r="S49" i="19"/>
  <c r="AK19" i="19"/>
  <c r="Y9" i="19"/>
  <c r="M29" i="19"/>
  <c r="AE49" i="19"/>
  <c r="Y39" i="19"/>
  <c r="AK49" i="19"/>
  <c r="AK29" i="19"/>
  <c r="AK39" i="19"/>
  <c r="S19" i="19"/>
  <c r="M19" i="19"/>
  <c r="AE9" i="19"/>
  <c r="AE39" i="19"/>
  <c r="M39" i="19"/>
  <c r="AK9" i="19"/>
  <c r="Y19" i="19"/>
  <c r="S29" i="19"/>
  <c r="S9" i="19"/>
  <c r="AE29" i="19"/>
  <c r="Y49" i="19"/>
  <c r="AJ34" i="1"/>
  <c r="M9" i="19"/>
  <c r="Y29" i="19"/>
  <c r="AH59" i="1"/>
  <c r="AH60" i="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H65" i="1"/>
  <c r="AH66" i="1"/>
  <c r="AH24" i="1"/>
  <c r="AH23" i="1"/>
  <c r="O8" i="19"/>
  <c r="AA48" i="19"/>
  <c r="AM38" i="19"/>
  <c r="U48" i="19"/>
  <c r="AA18" i="19"/>
  <c r="AG18" i="19"/>
  <c r="AG48" i="19"/>
  <c r="AM18" i="19"/>
  <c r="AA28" i="19"/>
  <c r="AG28" i="19"/>
  <c r="AA8" i="19"/>
  <c r="U18" i="19"/>
  <c r="AG38" i="19"/>
  <c r="U38" i="19"/>
  <c r="AM8" i="19"/>
  <c r="AA38" i="19"/>
  <c r="AM48" i="19"/>
  <c r="U28" i="19"/>
  <c r="O38" i="19"/>
  <c r="U8" i="19"/>
  <c r="AG8" i="19"/>
  <c r="AJ30"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J58"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L35" i="19" l="1"/>
  <c r="AJ71" i="1"/>
  <c r="N25" i="19"/>
  <c r="AF15" i="19"/>
  <c r="AF25" i="19"/>
  <c r="N15" i="19"/>
  <c r="Z25" i="19"/>
  <c r="N45" i="19"/>
  <c r="Z55" i="19"/>
  <c r="N35" i="19"/>
  <c r="AF35" i="19"/>
  <c r="Z45" i="19"/>
  <c r="Z15" i="19"/>
  <c r="AL45" i="19"/>
  <c r="AL25" i="19"/>
  <c r="AL55" i="19"/>
  <c r="AF45" i="19"/>
  <c r="AL15" i="19"/>
  <c r="N55" i="19"/>
  <c r="T55" i="19"/>
  <c r="T45" i="19"/>
  <c r="T25" i="19"/>
  <c r="AF55" i="19"/>
  <c r="T15" i="19"/>
  <c r="T35" i="19"/>
  <c r="Y35" i="19"/>
  <c r="Y45" i="19"/>
  <c r="M25" i="19"/>
  <c r="AE55" i="19"/>
  <c r="AE35" i="19"/>
  <c r="S55" i="19"/>
  <c r="M35" i="19"/>
  <c r="AK25" i="19"/>
  <c r="AE25" i="19"/>
  <c r="S45" i="19"/>
  <c r="M45" i="19"/>
  <c r="Y55" i="19"/>
  <c r="M55" i="19"/>
  <c r="S15" i="19"/>
  <c r="AE45" i="19"/>
  <c r="S35" i="19"/>
  <c r="S25" i="19"/>
  <c r="AK15" i="19"/>
  <c r="M15" i="19"/>
  <c r="AK35" i="19"/>
  <c r="AK55" i="19"/>
  <c r="Y25" i="19"/>
  <c r="AJ70" i="1"/>
  <c r="Y15" i="19"/>
  <c r="AE15" i="19"/>
  <c r="AK45" i="19"/>
  <c r="AG24" i="19"/>
  <c r="O44" i="19"/>
  <c r="O24" i="19"/>
  <c r="AM14" i="19"/>
  <c r="AG34" i="19"/>
  <c r="O34" i="19"/>
  <c r="AA44" i="19"/>
  <c r="O14" i="19"/>
  <c r="AA54" i="19"/>
  <c r="U14" i="19"/>
  <c r="AM44" i="19"/>
  <c r="AA34" i="19"/>
  <c r="AM24" i="19"/>
  <c r="AM54" i="19"/>
  <c r="AG14" i="19"/>
  <c r="AM34" i="19"/>
  <c r="U54" i="19"/>
  <c r="AG44" i="19"/>
  <c r="AA24" i="19"/>
  <c r="AG54" i="19"/>
  <c r="U34" i="19"/>
  <c r="U24" i="19"/>
  <c r="AJ66" i="1"/>
  <c r="AA14" i="19"/>
  <c r="O54" i="19"/>
  <c r="U44" i="19"/>
  <c r="U43" i="19"/>
  <c r="U13" i="19"/>
  <c r="AM53" i="19"/>
  <c r="AA53" i="19"/>
  <c r="AA43" i="19"/>
  <c r="O53" i="19"/>
  <c r="O23" i="19"/>
  <c r="O13" i="19"/>
  <c r="AG43" i="19"/>
  <c r="U33" i="19"/>
  <c r="U23" i="19"/>
  <c r="AM13" i="19"/>
  <c r="AM23" i="19"/>
  <c r="AG13" i="19"/>
  <c r="AA23" i="19"/>
  <c r="AG33" i="19"/>
  <c r="AA33" i="19"/>
  <c r="AM33" i="19"/>
  <c r="AA13" i="19"/>
  <c r="AJ60"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J65" i="1"/>
  <c r="AF53" i="19"/>
  <c r="T43" i="19"/>
  <c r="Z53" i="19"/>
  <c r="N43" i="19"/>
  <c r="T23" i="19"/>
  <c r="AF43" i="19"/>
  <c r="Z13" i="19"/>
  <c r="Z43" i="19"/>
  <c r="AF23" i="19"/>
  <c r="AL13" i="19"/>
  <c r="Z23" i="19"/>
  <c r="AL43" i="19"/>
  <c r="AF13" i="19"/>
  <c r="AL23" i="19"/>
  <c r="N13" i="19"/>
  <c r="T33" i="19"/>
  <c r="AL53" i="19"/>
  <c r="N23" i="19"/>
  <c r="N53" i="19"/>
  <c r="AF33" i="19"/>
  <c r="N33" i="19"/>
  <c r="AJ59" i="1"/>
  <c r="T53" i="19"/>
  <c r="AL33" i="19"/>
  <c r="T13" i="19"/>
  <c r="Z33" i="19"/>
  <c r="Z47" i="19"/>
  <c r="T7" i="19"/>
  <c r="AL37" i="19"/>
  <c r="T17" i="19"/>
  <c r="Z17" i="19"/>
  <c r="AF7" i="19"/>
  <c r="AF37" i="19"/>
  <c r="N17" i="19"/>
  <c r="AF27" i="19"/>
  <c r="AJ23"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J42"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J24" i="1"/>
  <c r="AA17" i="19"/>
  <c r="O7" i="19"/>
  <c r="AA37" i="19"/>
  <c r="AA27" i="19"/>
  <c r="AM27" i="19"/>
  <c r="U17" i="19"/>
  <c r="U47" i="19"/>
  <c r="AG17" i="19"/>
  <c r="O47" i="19"/>
  <c r="Z40" i="19"/>
  <c r="AJ41"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<sst xmlns="http://schemas.openxmlformats.org/spreadsheetml/2006/main" count="815" uniqueCount="464">
  <si>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</si>
  <si>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</si>
  <si>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</si>
  <si>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t>
    </r>
    <r>
      <rPr>
        <b/>
        <sz val="11"/>
        <rFont val="Arial Narrow"/>
        <family val="2"/>
      </rPr>
      <t xml:space="preserve">DOFA </t>
    </r>
    <r>
      <rPr>
        <sz val="11"/>
        <rFont val="Arial Narrow"/>
        <family val="2"/>
      </rPr>
      <t xml:space="preserve">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</si>
  <si>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</si>
  <si>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</si>
  <si>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</si>
  <si>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</si>
  <si>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</si>
  <si>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</si>
  <si>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</si>
  <si>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</si>
  <si>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</si>
  <si>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</si>
  <si>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</si>
  <si>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</si>
  <si>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</si>
  <si>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</si>
  <si>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</si>
  <si>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</si>
  <si>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</si>
  <si>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</si>
  <si>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</si>
  <si>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</si>
  <si>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</si>
  <si>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</si>
  <si>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</si>
  <si>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</si>
  <si>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</si>
  <si>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</si>
  <si>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</si>
  <si>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</si>
  <si>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</si>
  <si>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</si>
  <si>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</si>
  <si>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</si>
  <si>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</si>
  <si>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</si>
  <si>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</si>
  <si>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</si>
  <si>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</si>
  <si>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</si>
  <si>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</si>
  <si>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</si>
  <si>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</si>
  <si>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</si>
  <si>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</si>
  <si>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</si>
  <si>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</si>
  <si>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</si>
  <si>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</si>
  <si>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</si>
  <si>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</si>
  <si>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</si>
  <si>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</si>
  <si>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</si>
  <si>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</si>
  <si>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</si>
  <si>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</si>
  <si>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</si>
  <si>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t xml:space="preserve">Control de cambios </t>
  </si>
  <si>
    <t>el registra la actualización de los riesgos a partir de 2023</t>
  </si>
  <si>
    <t>Versión inicial</t>
  </si>
  <si>
    <t>tipo de riesgos</t>
  </si>
  <si>
    <t>Fecha de cambio</t>
  </si>
  <si>
    <t>Aspecto(s) que cambiaron</t>
  </si>
  <si>
    <t>Descripción de los cambios efectuados</t>
  </si>
  <si>
    <t>2023 -v1</t>
  </si>
  <si>
    <t>na</t>
  </si>
  <si>
    <t>2023 -v2</t>
  </si>
  <si>
    <t>gestión</t>
  </si>
  <si>
    <t>interno</t>
  </si>
  <si>
    <t>se incorporo una nueva por el covid 2+</t>
  </si>
  <si>
    <t>1. Direccionamiento estratégico e innovación</t>
  </si>
  <si>
    <t>2. Atención a partes interesadas y comunicaciones</t>
  </si>
  <si>
    <t>3. Estrategia y gobierno de TI</t>
  </si>
  <si>
    <t>4. Planificación de la intervención vial</t>
  </si>
  <si>
    <t>5. Producción de mezcla y provisión de maquinaria y equipos</t>
  </si>
  <si>
    <t>6. Intervención de la malla vial</t>
  </si>
  <si>
    <t>7. Gestión de servicios e infraestructura tecnológica</t>
  </si>
  <si>
    <t>8. Gestión de recursos físicos</t>
  </si>
  <si>
    <t>9. Gestión contractual</t>
  </si>
  <si>
    <t>10. Gestión financiera</t>
  </si>
  <si>
    <t>11. Gestión de laboratorio</t>
  </si>
  <si>
    <t>12. Gestión de talento humano</t>
  </si>
  <si>
    <t>13. Gestión ambiental</t>
  </si>
  <si>
    <t>14. Gestión documental</t>
  </si>
  <si>
    <t>15. Gestión jurídica</t>
  </si>
  <si>
    <t xml:space="preserve">16. Control, evaluación y mejora de la gestión  </t>
  </si>
  <si>
    <t>17. Control disciplinario interno</t>
  </si>
  <si>
    <t>CONTEXTO  DE PROCESO</t>
  </si>
  <si>
    <t>Riesgo asociado</t>
  </si>
  <si>
    <t>FACTORES INTERNOS</t>
  </si>
  <si>
    <t>ORIGEN</t>
  </si>
  <si>
    <t>FORTALEZAS Y/O OPORTUNIDADES</t>
  </si>
  <si>
    <t>DEBILIDADES Y/O AMENAZAS</t>
  </si>
  <si>
    <t>DISEÑO DEL PROCESO:</t>
  </si>
  <si>
    <t>El proceso tiene un alcance con un objetivo claro que abarca el direccionamiento estratégico y el apoyo en la gestión para todos los procesos de la entidad.</t>
  </si>
  <si>
    <r>
      <rPr>
        <sz val="21"/>
        <color rgb="FF7030A0"/>
        <rFont val="Arial"/>
        <family val="2"/>
      </rPr>
      <t>El componente de</t>
    </r>
    <r>
      <rPr>
        <b/>
        <sz val="21"/>
        <color rgb="FF7030A0"/>
        <rFont val="Arial"/>
        <family val="2"/>
      </rPr>
      <t xml:space="preserve"> innovación y gestión del conocimiento</t>
    </r>
    <r>
      <rPr>
        <sz val="21"/>
        <color rgb="FF7030A0"/>
        <rFont val="Arial"/>
        <family val="2"/>
      </rPr>
      <t xml:space="preserve"> está por desarrollar dentro del proceso. La operatividad del banco de proyectos depende de la aplicación y la comprensión de la metodología de iniciativas de proyectos por parte de los procesos de la entidad.</t>
    </r>
    <r>
      <rPr>
        <sz val="21"/>
        <rFont val="Arial"/>
        <family val="2"/>
      </rPr>
      <t xml:space="preserve">
El proceso DESI al ser el que coordina la implementación del Sistema de Gestión de Calidad depende del compromiso y trabajo de los demás procesos para generar resultados y subsanar las no conformidades producto de las actividades internas.</t>
    </r>
  </si>
  <si>
    <t>R4</t>
  </si>
  <si>
    <t>INTERACCIONES CON OTROS PROCESOS:</t>
  </si>
  <si>
    <r>
      <t>El proceso DESI  interactúa de manera eficaz con el resto de procesos de la entidad a través de los colaboradores designados por los directivos de la entidad como enlaces</t>
    </r>
    <r>
      <rPr>
        <sz val="21"/>
        <color rgb="FFFF0000"/>
        <rFont val="Arial"/>
        <family val="2"/>
      </rPr>
      <t>,</t>
    </r>
    <r>
      <rPr>
        <sz val="21"/>
        <rFont val="Arial"/>
        <family val="2"/>
      </rPr>
      <t xml:space="preserve"> pues da lineamientos y asesora la formulación programación actualización y seguimiento integral a proyectos de inversión,  la implementación del Modelo Integrado de Planeación y Gestión en todos los procesos y procedimientos de la entidad.
El proceso DESI se apoya en el proceso de Atención a Partes Interesadas y Comunicaciones para mantener una comunicación permanente con el resto de procesos, y con la línea estratégica de la entidad (el consejo directivo de la entidad).</t>
    </r>
  </si>
  <si>
    <r>
      <t>El proceso DESI, al ser el que consolida y analiza la información de gestión, seguimiento e indicadores de todos los procesos de la entidad puede llegar a fallar en la oportunidad de entrega de la información al C</t>
    </r>
    <r>
      <rPr>
        <b/>
        <sz val="21"/>
        <rFont val="Arial"/>
        <family val="2"/>
      </rPr>
      <t>omité Institucional de Gestión y Desempeño,</t>
    </r>
    <r>
      <rPr>
        <sz val="21"/>
        <rFont val="Arial"/>
        <family val="2"/>
      </rPr>
      <t xml:space="preserve"> pues depende de los colaboradores que sirven de enlaces con los procesos (en particular depende de sus compromisos de: efectividad, constancia y rigurosidad en la información).</t>
    </r>
  </si>
  <si>
    <t>R1</t>
  </si>
  <si>
    <t>TRANSVERSALIDAD</t>
  </si>
  <si>
    <t xml:space="preserve">El proceso DESI es transversal a todos los procesos de la entidad, la línea estratégica desplegada a través del comité directivo y la Oficina Asesora de Planeación  genera políticas, lineamientos y directrices que abarcan a todos los procesos y se articulan dentro del sistema integrado de gestión de la entidad.
El proceso DESI también se encarga de la administración del sistema de gestión de la calidad en la entidad, que involucra a todos los procesos y que bajo su liderazgo permite el aseguramiento de estándares de calidad en todos los procedimientos. </t>
  </si>
  <si>
    <t>Con el fin de cumplir  oportunamente en la entrega de los productos para la toma de decisiones de los directivos de la entidad se puede incurrir en la extralimitación de labores de la Oficina Asesora de Planeación y sus colaboradores. 
Pues por cumplir con los plazos se pueden empezar a adelantar labores que están incluidas en las herramientas de gestión de los procesos que deben ser realizadas y planificadas por ellos mismos.</t>
  </si>
  <si>
    <t>PROCEDIMIENTOS ASOCIADOS:</t>
  </si>
  <si>
    <t xml:space="preserve">RESPONSABLES DEL PROCESO: </t>
  </si>
  <si>
    <t>Los responsables del proceso DESI son: el director general,  el jefe de la oficina asesora de planeación y los subdirectores. Este sistema de responsabilidades permite un alto grado de  autoridad y autonomía para la toma de decisiones y desagregación de actividades.</t>
  </si>
  <si>
    <t xml:space="preserve">No se cuenta con los suficientes servidores públicos para realizar la gestión necesaria en el marco del cumplimiento de los objetivos institucionales relacionados con su campo de acción. 
En consecuencia, el proceso debe recurrir a la vinculación de contratistas </t>
  </si>
  <si>
    <t>COMUNICACIÓN ENTRE LOS PROCESOS:</t>
  </si>
  <si>
    <t xml:space="preserve">Cuando el Comité directivo y el proceso DESI generan directrices, recomendaciones y solicitudes al resto de procesos de la entidad sus observaciones son tenidas en cuenta y se integran al accionar de los procesos. </t>
  </si>
  <si>
    <t xml:space="preserve">La comunicación puede ser dispendiosa si no se cuenta con la disposición y el compromiso de los responsables directivos.
</t>
  </si>
  <si>
    <t>ACTIVOS DE SEGURIDAD DIGITAL DEL PROCESO:</t>
  </si>
  <si>
    <t xml:space="preserve">El proceso cuenta con un repositorio de información documentada vigente en la intranet de la entidad llamado: SISGESTIÓN en la que se cuelgan los formatos y documentos del sistema integrado de gestión de la entidad. En este repositorio los colaboradores tienen facilidad para consultar la información actualizada.
Se cuenta con el aplicativo SAFIRO que sirve para hacer el seguimiento a las metas y proyectos de inversión de la entidad. </t>
  </si>
  <si>
    <t>El proceso está diseñado para funcionar apoyándose en sistemas de información, bases de datos y aplicativos, por lo que fallas en estos sistemas pueden afectar el normal flujo del proceso.
Los aplicativos informáticos del proceso están expuestos a una manipulación indebida de la información por parte de los administradores de las bases de datos.
Hace falta el desarrollo de una PMO (Project Management Office) una oficina o un software que permita el seguimiento a iniciativas de proyectos de innovación y de gestión del conocimiento.</t>
  </si>
  <si>
    <t>Aceptar</t>
  </si>
  <si>
    <t>Económico</t>
  </si>
  <si>
    <t>Evitar</t>
  </si>
  <si>
    <t>Reputacional</t>
  </si>
  <si>
    <t>Reducir (compartir)</t>
  </si>
  <si>
    <t>Económico y Reputacional</t>
  </si>
  <si>
    <t>Reducir (mitigar)</t>
  </si>
  <si>
    <t xml:space="preserve">Riesgo estrategico </t>
  </si>
  <si>
    <t>Objetivo Intitucional asociado</t>
  </si>
  <si>
    <t>Plan de accion (solo para la opción reducir)</t>
  </si>
  <si>
    <t>Si</t>
  </si>
  <si>
    <t>1. Lograr mecanismos de financiación que permitan incrementar los recursos propios de la entidad.</t>
  </si>
  <si>
    <t>Finalizado</t>
  </si>
  <si>
    <t>No</t>
  </si>
  <si>
    <t>2. Diseñar e implementar una estrategia de innovación que permita hacer más eficiente la gestión de la Unidad.</t>
  </si>
  <si>
    <t>En curso</t>
  </si>
  <si>
    <t xml:space="preserve">3.Mejorar el estado de la malla vial local, intermedia, rural, y de la ciclo-infraestructura de Bogotá D.C., </t>
  </si>
  <si>
    <t>4.Mejorar las condiciones de Infraestructura que permitan el uso y disfrute del espacio público en Bogotá D.C.</t>
  </si>
  <si>
    <t xml:space="preserve">Gestión </t>
  </si>
  <si>
    <t>Relaciones Laborales</t>
  </si>
  <si>
    <t>NA</t>
  </si>
  <si>
    <t>Daños Activos Fisicos</t>
  </si>
  <si>
    <t>Proyecto de inversión</t>
  </si>
  <si>
    <t>Ejecucion y Administracion de procesos</t>
  </si>
  <si>
    <t>7858 Conservación de la Malla Vial Distrital y Cicloinfraestructura de Bogotá</t>
  </si>
  <si>
    <t>Fallas Tecnologicas</t>
  </si>
  <si>
    <t xml:space="preserve">7859 Fortalecimiento Institucional </t>
  </si>
  <si>
    <t>Usuarios, productos y practicas , organizacionales</t>
  </si>
  <si>
    <t>7860 Fortalecimiento de los componentes de TI para la transformación digital</t>
  </si>
  <si>
    <t>Corrupción</t>
  </si>
  <si>
    <t>Fraude Externo</t>
  </si>
  <si>
    <t>7903 Apoyo a la adecuación y conservación del espacio público de Bogotá</t>
  </si>
  <si>
    <t>Fraude Interno</t>
  </si>
  <si>
    <t>Soborno</t>
  </si>
  <si>
    <t>seguridad</t>
  </si>
  <si>
    <t xml:space="preserve">Pérdida de la integridad </t>
  </si>
  <si>
    <t xml:space="preserve">Pérdida de la confidencialidad </t>
  </si>
  <si>
    <t xml:space="preserve">Pérdida de la disponibilidad </t>
  </si>
  <si>
    <t>Acciones no autorizadas </t>
  </si>
  <si>
    <t>Compromiso de la información </t>
  </si>
  <si>
    <t>Compromiso de las funciones </t>
  </si>
  <si>
    <t>Daño físico </t>
  </si>
  <si>
    <t>TIPO</t>
  </si>
  <si>
    <t>AMENAZA</t>
  </si>
  <si>
    <t>Fallas técnicas </t>
  </si>
  <si>
    <t>Fuego</t>
  </si>
  <si>
    <t>Perdida de los servicios esenciales </t>
  </si>
  <si>
    <t>Agua</t>
  </si>
  <si>
    <t>Perturbación debida a la radiación </t>
  </si>
  <si>
    <t>Contaminación</t>
  </si>
  <si>
    <t>Eventos naturales </t>
  </si>
  <si>
    <t>Accidente Importante</t>
  </si>
  <si>
    <t>Destrucción del equipo o medios </t>
  </si>
  <si>
    <t>Polvo, corrosión, congelamiento </t>
  </si>
  <si>
    <t>Fenómenos climáticos </t>
  </si>
  <si>
    <t>Fenómenos sísmicos </t>
  </si>
  <si>
    <t>Fenómenos volcánicos </t>
  </si>
  <si>
    <t>Fenómenos meteorológicos </t>
  </si>
  <si>
    <t>Inundación </t>
  </si>
  <si>
    <t>Fallas en el sistema de suministro de agua o aire acondicionado </t>
  </si>
  <si>
    <t>Perdida de suministro de energía </t>
  </si>
  <si>
    <t>Falla en equipo de telecomunicaciones </t>
  </si>
  <si>
    <t>Radiación electromagnética </t>
  </si>
  <si>
    <t>Radiación térmica </t>
  </si>
  <si>
    <t>Impulsos electromagnéticos </t>
  </si>
  <si>
    <t>Interceptación de señales de interferencia comprometida </t>
  </si>
  <si>
    <t>Espionaje remoto </t>
  </si>
  <si>
    <t>Escucha encubierta </t>
  </si>
  <si>
    <t>Hurto de medios o documentos </t>
  </si>
  <si>
    <t>Hurto de equipo </t>
  </si>
  <si>
    <t>Recuperación de medios reciclados o desechados </t>
  </si>
  <si>
    <t>Divulgación </t>
  </si>
  <si>
    <t>Datos provenientes de fuentes no confiables </t>
  </si>
  <si>
    <t>Manipulación con hardware </t>
  </si>
  <si>
    <t>Manipulación con software </t>
  </si>
  <si>
    <t>Detección de la posición </t>
  </si>
  <si>
    <t>Fallas del equipo </t>
  </si>
  <si>
    <t>Mal funcionamiento del equipo </t>
  </si>
  <si>
    <t>Saturación del sistema de información </t>
  </si>
  <si>
    <t>Mal funcionamiento del software </t>
  </si>
  <si>
    <t>Incumplimiento en el mantenimiento del sistema de información. </t>
  </si>
  <si>
    <t>Uso no autorizado del equipo </t>
  </si>
  <si>
    <t>Copia fraudulenta del software </t>
  </si>
  <si>
    <t>Uso de software falso o copiado </t>
  </si>
  <si>
    <t>Corrupción de los datos </t>
  </si>
  <si>
    <t>Procesamiento ilegal de datos </t>
  </si>
  <si>
    <t>Error en el uso </t>
  </si>
  <si>
    <t>Abuso de derechos </t>
  </si>
  <si>
    <t>Falsificación de derechos </t>
  </si>
  <si>
    <t>Negación de acciones </t>
  </si>
  <si>
    <t>Incumplimiento en la disponibilidad del personal </t>
  </si>
  <si>
    <t>FORMATO MAPA RIESGOS DE PROCESO</t>
  </si>
  <si>
    <t>CÓDIGO: DESI-FM-018</t>
  </si>
  <si>
    <t>VERSIÓN: 11</t>
  </si>
  <si>
    <t>Proceso:</t>
  </si>
  <si>
    <t>Objetivo:</t>
  </si>
  <si>
    <t>Alcance:</t>
  </si>
  <si>
    <t>Identificación del riesgo</t>
  </si>
  <si>
    <t>Contexto</t>
  </si>
  <si>
    <t>Instrumentos posiblemente afectados</t>
  </si>
  <si>
    <t>Análisis del riesgo inherente</t>
  </si>
  <si>
    <t>Evaluación del riesgo - Valoración de los controles</t>
  </si>
  <si>
    <t>Evaluación del riesgo - Nivel del riesgo residual</t>
  </si>
  <si>
    <t xml:space="preserve">Tratamiento del riesgo -plan de acción </t>
  </si>
  <si>
    <t>ACCION DE CONTINGENCIA</t>
  </si>
  <si>
    <t xml:space="preserve">Referencia </t>
  </si>
  <si>
    <t xml:space="preserve">Actividad clave o fase del proyecto </t>
  </si>
  <si>
    <t>Internas</t>
  </si>
  <si>
    <t>Externas</t>
  </si>
  <si>
    <t>Efectos (Consecuencias)</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</si>
  <si>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</si>
  <si>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</si>
  <si>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</si>
  <si>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</si>
  <si>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</si>
  <si>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</si>
  <si>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</si>
  <si>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</si>
  <si>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</si>
  <si>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</si>
  <si>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</si>
  <si>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</si>
  <si>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Acción</t>
  </si>
  <si>
    <t>Responsable</t>
  </si>
  <si>
    <t>Producto</t>
  </si>
  <si>
    <t>Fecha Implementación</t>
  </si>
  <si>
    <t>ACCIÓN</t>
  </si>
  <si>
    <t>SOPORTE / PRODUCTO</t>
  </si>
  <si>
    <t>RESPONSABLE</t>
  </si>
  <si>
    <t xml:space="preserve">Proyecto de Inversión asociado </t>
  </si>
  <si>
    <t>Tipo</t>
  </si>
  <si>
    <t>Implementación</t>
  </si>
  <si>
    <t>Calificación</t>
  </si>
  <si>
    <t>Documentación</t>
  </si>
  <si>
    <t>Frecuencia</t>
  </si>
  <si>
    <t>Evidencia</t>
  </si>
  <si>
    <t xml:space="preserve">     El riesgo afecta la imagen de la entidad con algunos usuarios de relevancia frente al logro de los objetivos</t>
  </si>
  <si>
    <t>Preventivo</t>
  </si>
  <si>
    <t>Manual</t>
  </si>
  <si>
    <t>Documentado</t>
  </si>
  <si>
    <t>Continua</t>
  </si>
  <si>
    <t>Con Registro</t>
  </si>
  <si>
    <t>Detectivo</t>
  </si>
  <si>
    <t>Sin Documentar</t>
  </si>
  <si>
    <r>
      <rPr>
        <b/>
        <sz val="12"/>
        <rFont val="Arial"/>
        <family val="2"/>
      </rPr>
      <t xml:space="preserve">*Nota: </t>
    </r>
    <r>
      <rPr>
        <sz val="12"/>
        <rFont val="Arial"/>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</si>
  <si>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</si>
  <si>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 RIESGOS GESTIÓN</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</si>
  <si>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</si>
  <si>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</si>
  <si>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</si>
  <si>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</si>
  <si>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</si>
  <si>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</si>
  <si>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</si>
  <si>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</si>
  <si>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</si>
  <si>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</si>
  <si>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</si>
  <si>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</si>
  <si>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</si>
  <si>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</si>
  <si>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</si>
  <si>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 RIESGOS GESTIÓN</t>
  </si>
  <si>
    <t>Actividad clave o fase del proyecto</t>
  </si>
  <si>
    <t>Correctivo</t>
  </si>
  <si>
    <t>IMPACTO CORRUPCIÓN</t>
  </si>
  <si>
    <t>No.</t>
  </si>
  <si>
    <t>SI EL RIESGO DE CORRUPCIÓN SE MATERIALIZA PODRÍA...</t>
  </si>
  <si>
    <t>RESPUESTA</t>
  </si>
  <si>
    <t>SI</t>
  </si>
  <si>
    <t>NO</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</si>
  <si>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</si>
  <si>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</si>
  <si>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</si>
  <si>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</si>
  <si>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</si>
  <si>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</si>
  <si>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</si>
  <si>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</si>
  <si>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</si>
  <si>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</si>
  <si>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</si>
  <si>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</si>
  <si>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</si>
  <si>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</si>
  <si>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</si>
  <si>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</si>
  <si>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</si>
  <si>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</si>
  <si>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</si>
  <si>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TOTAL RESPUESTAS AFIRMATIVAS </t>
  </si>
  <si>
    <r>
      <t>Responder afirmativamente de 1 a 5 pregunta(s) genera un impacto</t>
    </r>
    <r>
      <rPr>
        <b/>
        <sz val="10"/>
        <rFont val="Arial"/>
        <family val="2"/>
      </rPr>
      <t xml:space="preserve"> Moderado</t>
    </r>
    <r>
      <rPr>
        <sz val="11"/>
        <color theme="1"/>
        <rFont val="Arial"/>
        <family val="2"/>
      </rPr>
      <t xml:space="preserve">
Responder afirmativamente de 6 a 11 preguntas genera un impacto </t>
    </r>
    <r>
      <rPr>
        <b/>
        <sz val="10"/>
        <rFont val="Arial"/>
        <family val="2"/>
      </rPr>
      <t xml:space="preserve">Mayor </t>
    </r>
    <r>
      <rPr>
        <sz val="11"/>
        <color theme="1"/>
        <rFont val="Arial"/>
        <family val="2"/>
      </rPr>
      <t xml:space="preserve">
Responder afirmativamente de 12 a 19 preguntas genera un impacto </t>
    </r>
    <r>
      <rPr>
        <b/>
        <sz val="10"/>
        <rFont val="Arial"/>
        <family val="2"/>
      </rPr>
      <t>Catastrófico</t>
    </r>
    <r>
      <rPr>
        <sz val="11"/>
        <color theme="1"/>
        <rFont val="Arial"/>
        <family val="2"/>
      </rPr>
      <t>.</t>
    </r>
  </si>
  <si>
    <t>Tipo de activo</t>
  </si>
  <si>
    <t>Activo de información</t>
  </si>
  <si>
    <t>Tipo de amenaza</t>
  </si>
  <si>
    <t>Amenaza</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</si>
  <si>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</si>
  <si>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</si>
  <si>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</si>
  <si>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</si>
  <si>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</si>
  <si>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</si>
  <si>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</si>
  <si>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</si>
  <si>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</si>
  <si>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</si>
  <si>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</si>
  <si>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</si>
  <si>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</si>
  <si>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</si>
  <si>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</si>
  <si>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 xml:space="preserve">Equivalente </t>
  </si>
  <si>
    <t>Insignificante</t>
  </si>
  <si>
    <t>Leve 20%</t>
  </si>
  <si>
    <t xml:space="preserve">Afectación menor a 130 SMLMV </t>
  </si>
  <si>
    <t>El riesgo afecta la imagen de alguna área de la organización</t>
  </si>
  <si>
    <t>Menor</t>
  </si>
  <si>
    <t xml:space="preserve">Menor 40% </t>
  </si>
  <si>
    <t xml:space="preserve">Entre 130 y 650 SMLMV </t>
  </si>
  <si>
    <t>El riesgo afecta la imagen de la entidad internamente, de conocimiento general, nivel interno, de junta dircetiva y accionistas y/o de provedores</t>
  </si>
  <si>
    <t>Moderado 60%</t>
  </si>
  <si>
    <t xml:space="preserve">Entre 650 y 1300 SMLMV </t>
  </si>
  <si>
    <t>El riesgo afecta la imagen de la entidad con algunos usuarios de relevancia frente al logro de los objetivos</t>
  </si>
  <si>
    <t>Mayor</t>
  </si>
  <si>
    <t>Mayor 80%</t>
  </si>
  <si>
    <t xml:space="preserve">Entre 1300 y 6500 SMLMV </t>
  </si>
  <si>
    <r>
      <t>El riesgo afecta la imagen de</t>
    </r>
    <r>
      <rPr>
        <sz val="26"/>
        <color theme="9" tint="-0.249977111117893"/>
        <rFont val="Arial Narrow"/>
        <family val="2"/>
      </rPr>
      <t xml:space="preserve">  la entidad </t>
    </r>
    <r>
      <rPr>
        <sz val="26"/>
        <color rgb="FF000000"/>
        <rFont val="Arial Narrow"/>
        <family val="2"/>
      </rPr>
      <t>con efecto publicitario sostenido a nivel de sector administrativo, nivel departamental o municipal</t>
    </r>
  </si>
  <si>
    <t>Catastrófico</t>
  </si>
  <si>
    <t>Catastrófico 100%</t>
  </si>
  <si>
    <t xml:space="preserve">Mayor a 6500 SMLMV </t>
  </si>
  <si>
    <t>El riesgo afecta la imagen de la entidad a nivel nacional, con efecto publicitarios sostenible a nivel país</t>
  </si>
  <si>
    <t>Afectación_Económica_o_presupuestal</t>
  </si>
  <si>
    <t xml:space="preserve">     Afectación menor a 130 SMLMV .</t>
  </si>
  <si>
    <t xml:space="preserve">     El riesgo afecta la imagen de alguna área de la organización</t>
  </si>
  <si>
    <t>Pérdida_Reputacional</t>
  </si>
  <si>
    <t xml:space="preserve">     Entre 130 y 650 SMLMV </t>
  </si>
  <si>
    <t xml:space="preserve">     El riesgo afecta la imagen de la entidad internamente, de conocimiento general, nivel interno, de junta dircetiva y accionistas y/o de provedores</t>
  </si>
  <si>
    <t xml:space="preserve">     Entre 650 y 1300 SMLMV </t>
  </si>
  <si>
    <t xml:space="preserve">     Entre 1300 y 6500 SMLMV </t>
  </si>
  <si>
    <t xml:space="preserve">     El riesgo afecta la imagen de de la entidad con efecto publicitario sostenido a nivel de sector administrativo, nivel departamental o municipal</t>
  </si>
  <si>
    <t xml:space="preserve">     Mayor a 6500 SMLMV </t>
  </si>
  <si>
    <t xml:space="preserve">     El riesgo afecta la imagen de la entidad a nivel nacional, con efecto publicitarios sostenible a nivel país</t>
  </si>
  <si>
    <t>Criterios</t>
  </si>
  <si>
    <t>Subcriterios</t>
  </si>
  <si>
    <t>Catastrofico</t>
  </si>
  <si>
    <t>Afectación Económica o presupuestal</t>
  </si>
  <si>
    <t>Afectación menor a 130 SMLMV .</t>
  </si>
  <si>
    <t>El riesgo afecta la imagen de de la entidad con efecto publicitario sostenido a nivel de sector administrativo, nivel departamental o municipal</t>
  </si>
  <si>
    <t>❌</t>
  </si>
  <si>
    <t>✔</t>
  </si>
  <si>
    <t>Gestión</t>
  </si>
  <si>
    <t>Ejecución y administración de procesos</t>
  </si>
  <si>
    <t>Pérdidas derivadas de errores en la ejecución y administración de procesos.</t>
  </si>
  <si>
    <t>Relaciones laborales</t>
  </si>
  <si>
    <t>Pérdidas que surgen de acciones contrarias a las leyes o acuerdos de empleo, salud o seguridad, del pago de demandas por  daños personales o de discriminación.</t>
  </si>
  <si>
    <t>Daños a activos fijos/ eventos externos</t>
  </si>
  <si>
    <t>Pérdida por daños o extravíos de los activos fijos por desastres naturales u otros riesgos/eventos externos como atentados, vandalismo, orden público.</t>
  </si>
  <si>
    <t>Seguridad Digital</t>
  </si>
  <si>
    <t>Fallas tecnológicas</t>
  </si>
  <si>
    <t>Errores en hardware, software, telecomunicaciones, interrupción de servicios básicos.</t>
  </si>
  <si>
    <t>Fraude externo</t>
  </si>
  <si>
    <t>Pérdida derivada de actos de fraude por personas ajenas a la organización (no participa personal de la entidad).</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</si>
  <si>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</si>
  <si>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</si>
  <si>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Cuando una persona da u ofrece “dinero u otra utilidad para que se realice u omita un acto propio del cargo de un funcionario público, o para que se ejecute uno contrario a sus deberes oficiales”</t>
  </si>
  <si>
    <t>Determina que la información no esté disponible ni sea revelada a individuos, entidades o procesos no autorizados.</t>
  </si>
  <si>
    <t>Determina la exactitud y completitud de la información, permitiendo que la información sea precisa, coherente y completa desde su creación hasta su destrucción.</t>
  </si>
  <si>
    <t>Determina la accesibilidad y utilización de la información por solicitud de una persona entidad o proceso autorizada cuando así lo requiera esta, en el momento y en la forma que se requiere ahora y en el futuro, al igual que los recursos necesarios para su uso.</t>
  </si>
  <si>
    <t>TIPO DE ACTIVO</t>
  </si>
  <si>
    <t>INFORMACIÓN</t>
  </si>
  <si>
    <t>SOFTWARE</t>
  </si>
  <si>
    <t>HARDWARE</t>
  </si>
  <si>
    <t>INSTALACIONES</t>
  </si>
  <si>
    <t>PROCESOS</t>
  </si>
  <si>
    <t>RECURSOS HUMANOS</t>
  </si>
  <si>
    <t>RED</t>
  </si>
  <si>
    <t>SERVICIOS</t>
  </si>
  <si>
    <t>EQUIPAMIENTO AUXILIAR</t>
  </si>
  <si>
    <t>COMPONENTES DE RED</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</si>
  <si>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</si>
  <si>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</si>
  <si>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</si>
  <si>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</si>
  <si>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</si>
  <si>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</si>
  <si>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</si>
  <si>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</si>
  <si>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</si>
  <si>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</si>
  <si>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</si>
  <si>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</si>
  <si>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</si>
  <si>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</si>
  <si>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</si>
  <si>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</si>
  <si>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</si>
  <si>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</si>
  <si>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</si>
  <si>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</si>
  <si>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</si>
  <si>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</si>
  <si>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Registro Sustancial</t>
  </si>
  <si>
    <t>Registro Material</t>
  </si>
  <si>
    <t>Sin registro</t>
  </si>
  <si>
    <t>Reducir</t>
  </si>
  <si>
    <t>FECHA DE APLICACIÓN: NOVIEMBRE 2022</t>
  </si>
  <si>
    <t xml:space="preserve">Tratamiento del riesgo -Plan de acción </t>
  </si>
  <si>
    <t xml:space="preserve">Acción de Contigencia </t>
  </si>
  <si>
    <t>Objetivo Institucional  asociado</t>
  </si>
  <si>
    <t>Determinar la responsabilidad disciplinaria de los servidores y exservidores públicos cuando se haya incurrido en conductas con relevancia disciplinaria con el fin de proteger la función pública en la Unidad.</t>
  </si>
  <si>
    <t xml:space="preserve"> </t>
  </si>
  <si>
    <t>Autorizar los accesos a la bases de datos CODI, SID y carpetas CODI del OneDrive a los servidores públicos o contratistas designados por la Jefe OCDI, mediante  las actas de reunión firmadas</t>
  </si>
  <si>
    <t>Jefe OCDI</t>
  </si>
  <si>
    <t>Actas de reunión firmadas con las autorizaciones de los permisos de  accesos a los procesos disciplinarios</t>
  </si>
  <si>
    <t>Actas de reunión firmadas por Jefe OCDI que dejan  constancia de los contenidos de los procesos disciplinarios en expedientes y SID</t>
  </si>
  <si>
    <t>Iniciar las investigaciones disciplinarias a que haya lugar para determinar el nivel de responsabilidad de los servidores públicos . En caso de que haya necesidad de remitir a otros Organismos del Estado por competencia, se procederá de inmediato.</t>
  </si>
  <si>
    <t>Actuación disciplinaria.</t>
  </si>
  <si>
    <t>Oficina de Control Disciplinario Interno</t>
  </si>
  <si>
    <t>Inicia por medio de una queja, de oficio, o informe presentado por servidor público radicado o por denuncia anónima y/o cualquier otro medio que amerite credibilidad,con destino a la Oficina de Control Disciplinario Interno (OCDI) y que aplique a los servidores y exservidores públicos de la UAERMV que se encuentren presuntamente incursos en falta disciplinaria y finaliza con un  auto de archivo, o con la formulación del pliego de cargos (Etapa de Instrucción) el cual se remitira por la Jefe OCDI  al Juzgador (Etapa de Juzgamiento).</t>
  </si>
  <si>
    <t>Por rérdida de la disponibilidad de información en las bases de  datos del proceso disciplinarios por el inadecuado almacenamiento de la información cargada de los procesos disciplinarios, sin backup/copias de seguridad</t>
  </si>
  <si>
    <t>debido al registro manual de la información de los procesos disciplinarios en las bases de datos, que puede incurrir en error o provenir de fuente no confiable.</t>
  </si>
  <si>
    <t>Procsos disciplinarios</t>
  </si>
  <si>
    <t>Reportar el registro de la información cargada en las bases de datos CODI y SID.</t>
  </si>
  <si>
    <t>Solicitar la copia de seguridad del proceso CODI al proceso GSIT, para que la realice mensualmente.</t>
  </si>
  <si>
    <t>Profesional Especializado CODI</t>
  </si>
  <si>
    <t xml:space="preserve"> Reporte del registro de cargue de bases de datos</t>
  </si>
  <si>
    <t>Correo electrónico de solicitud para realizar la copia de seguridad del proceso CODI  a GSIT</t>
  </si>
  <si>
    <t>Solicitar al proceso GSIT el restablecimiento de la información disciplinaria, por medio de las copias de seguridad que fueron tomadas mensualmente para salguardar la integridad, seguridad y confiabilidad de esta información.</t>
  </si>
  <si>
    <t>Backup o Copia de seguridad del proceso CODI reestablecida,</t>
  </si>
  <si>
    <t>Proceso GSIT</t>
  </si>
  <si>
    <t>Por sanción de un ente de control u otro ente regulador en materia disciplinaria</t>
  </si>
  <si>
    <t>Debido a manipular, alterar documentación y/o evidencia u omitir información, en un expediente disciplinario que conlleven a tomar decisiones contrarias a derecho en las investigaciones disciplinarias para favorecer a un tercero (sujetos procesales) y/o obtener dadivas o beneficio</t>
  </si>
  <si>
    <t>Posibilidad de afectación reputacional por sanción de un ente de control u otro ente regulador en materia disciplinaria Debido a manipular, alterar documentación y/o evidencia u omitir información, en un expediente disciplinario que conlleven a tomar decisiones contrarias a derecho en las investigaciones disciplinarias para favorecer a un tercero (sujetos procesales) y/o obtener dadivas o beneficio</t>
  </si>
  <si>
    <t xml:space="preserve">Ejecutar acciones preventivas en materia disciplinaria dirigidas a todos los servidores públicos de la Entidad.
Evaluar y tramitar las actuaciones  disciplinarias dentro del marco Constitucional y legal.  </t>
  </si>
  <si>
    <t xml:space="preserve">Presiones o motivaciones individuales sociales o colectivas que inciten a realizar conductas contrarias al deber ser 
Presión o exigencias por parte de personas interesadas o motivación individual en el resultado del proceso disciplinario </t>
  </si>
  <si>
    <r>
      <t xml:space="preserve">R1-C1
En reunión mensual liderada por el (a) Jefe de la Oficina de Control Disciplinario Interno, con los servidores públicos y contratistas de la Oficina, se </t>
    </r>
    <r>
      <rPr>
        <b/>
        <sz val="12"/>
        <color theme="1"/>
        <rFont val="Arial"/>
        <family val="2"/>
      </rPr>
      <t>verifican</t>
    </r>
    <r>
      <rPr>
        <sz val="12"/>
        <color theme="1"/>
        <rFont val="Arial"/>
        <family val="2"/>
      </rPr>
      <t xml:space="preserve"> los permisos de acceso al OneDrive, que contienen la información disciplinaria de la Oficina.
C</t>
    </r>
    <r>
      <rPr>
        <b/>
        <sz val="12"/>
        <color theme="1"/>
        <rFont val="Arial"/>
        <family val="2"/>
      </rPr>
      <t>omo evidencia: las actas de reunión firmadas</t>
    </r>
    <r>
      <rPr>
        <sz val="12"/>
        <color theme="1"/>
        <rFont val="Arial"/>
        <family val="2"/>
      </rPr>
      <t xml:space="preserve"> con las autorizaciones para los accesos al OneDrive.
Si se evidencia el acceso al OneDrive de personal diferentes a las autorizadas, se procede a informar a través del correo institucional: mesadeayuda@umv.gov.co para que se investigue los movimientos o el uso dado a la información del proceso disciplinario, para realizar las acciones a que haya lugar dejando constancia en acta de reunión.</t>
    </r>
  </si>
  <si>
    <r>
      <t xml:space="preserve">R1-C2
En reunión mensual del (a) Jefe de la Oficina de Control Disciplinario Interno, con los servidores públicos y contratistas de la dependencia, se </t>
    </r>
    <r>
      <rPr>
        <b/>
        <sz val="12"/>
        <color theme="1"/>
        <rFont val="Arial"/>
        <family val="2"/>
      </rPr>
      <t>verifica</t>
    </r>
    <r>
      <rPr>
        <sz val="12"/>
        <color theme="1"/>
        <rFont val="Arial"/>
        <family val="2"/>
      </rPr>
      <t xml:space="preserve"> que el contenido de la información del expediente físico de cada proceso disciplinario sea el mismo que se ha registrado en la base del Sistema Información Disciplinario (SID).
</t>
    </r>
    <r>
      <rPr>
        <b/>
        <sz val="12"/>
        <color theme="1"/>
        <rFont val="Arial"/>
        <family val="2"/>
      </rPr>
      <t>Como evidencia: las actas de reunión firmadas en las que conste la verificación de la coincidencia del expediente físico con los registr</t>
    </r>
    <r>
      <rPr>
        <sz val="12"/>
        <color theme="1"/>
        <rFont val="Arial"/>
        <family val="2"/>
      </rPr>
      <t>o y que efectivamente se dio impulso a los expedientes de acuerdo con lo consigando en la reunión anterior.
Si se identifican inconsistencias que evidencien faltantes, sobrantes o alteraciones tanto de los registros físicos de los expedientes o en los registros digitales de la base SID, se investiga al posible implicado en la manipulación de información y posteriormente se subsana la inconsistencia del expediente disciplinario, dejando constancia en acta de reunión.</t>
    </r>
  </si>
  <si>
    <t>R2
Posibilidad de afectación reputacional por Pérdida de la disponibilidad de información en las bases de  datos del proceso disciplinarios por el inadecuado almacenamiento de la información cargada de los procesos disciplinarios, sin backup/copias de seguridad, debido al registro manual de la información de los procesos disciplinarios en las bases de datos, que puede incurrir en error o provenir de fuente no confiable.</t>
  </si>
  <si>
    <r>
      <t xml:space="preserve">R2-C1
El Profesional Especializado CODI </t>
    </r>
    <r>
      <rPr>
        <b/>
        <sz val="12"/>
        <color theme="1"/>
        <rFont val="Arial"/>
        <family val="2"/>
      </rPr>
      <t>verifica</t>
    </r>
    <r>
      <rPr>
        <sz val="12"/>
        <color theme="1"/>
        <rFont val="Arial"/>
        <family val="2"/>
      </rPr>
      <t xml:space="preserve"> CADA VEZ que se genera nueva información dentro de cada expediente disciplinario físico, que se actualice simultáneamente la "base de datos CODI" con la totalidad de campos diligenciados, para posteriormente alimentar "la base de datos SID", con el fin de que los datos cargados en el SID coincidan con el expediente físico. 
Como evidencia: registro de la información del cargue de datos en las bases CODI y SID.
En caso de encontrar diferencias entre la "base de datos SID" y el expediente físico ("base de datos CODI") se realizará el ajuste de inmediato, dejando un acta de reunión como soporte del ajuste.</t>
    </r>
  </si>
  <si>
    <t>Seleccionar por parte de la Jefe OCDI, los números de expedientes disciplinarios que deben ser tramitados y/o impulsados en el siguiente periodo a reportar, mediante  las actas de reunión firmadas.</t>
  </si>
  <si>
    <t>X</t>
  </si>
  <si>
    <t xml:space="preserve">dificultades en la transferencia de conocimiento entre los servidores que se vinculan y se retiran de la unidad.
mantener desactualizadas las bases de datos Excel y SID, asi como los expediente físicos del proceso CODI.
</t>
  </si>
  <si>
    <t>Interes por parte de terceros en que la infrmacion de los procesos disciplinarios este desactualizada.
Perdida de la informacion de los process disciplinarios como ocnsecuencia de actividades de delincuentes informaticos.</t>
  </si>
  <si>
    <t>No disponer del accso  y la utilización de la información cuando se requiera.
Daño a la imagen institucional por no disponer de la información de los procesos disciplinarios.
 investigación disciplinaria por parte del ente de control correspondiente por eventual disposición de la informacion de los process disciplinarios.</t>
  </si>
  <si>
    <t xml:space="preserve">Dificultades en la transferencia de conocimiento entre los servidores que se vinculan y se retiran de la unidad
 Presentarse una situación de conflicto de interés y no manifestar 
Dificultades en la implementación de la normatividad disciplinaria por modificación de legislación </t>
  </si>
  <si>
    <t>Configuración y decreto de la prescripción y/o caducidad de la acción disciplinaria
Daño a la imagen institucional por impunidad disciplinaria
Investigación disciplinaria por parte del ente de control correspondiente por eventual impunidad disciplinaria</t>
  </si>
  <si>
    <r>
      <t xml:space="preserve">R2-C2
El (la) Profesional Especializado 222-03, </t>
    </r>
    <r>
      <rPr>
        <b/>
        <sz val="12"/>
        <color theme="1"/>
        <rFont val="Arial"/>
        <family val="2"/>
      </rPr>
      <t>valida</t>
    </r>
    <r>
      <rPr>
        <sz val="12"/>
        <color theme="1"/>
        <rFont val="Arial"/>
        <family val="2"/>
      </rPr>
      <t xml:space="preserve"> mensualmente que el proceso GSIT-Gestión de Servicios e Infraestructura, haya realizado backup/copia  de la información contenida en la "base de datos CODI" y expedientes electrónicos del proceso disciplinario, 
Como evidencia se tiene el correo electroico enviado por el responsable del proceso GSIT donde informa que la copia de seguridad se realizó.
En caso de evidenciarse que no se haya realizado esta copia de seguridad, se procede a requerir nuevamente con radicado (memorando) para que se realice.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</si>
</sst>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0.0%"/>
    <numFmt numFmtId="165" formatCode="_-&quot;$&quot;\ * #,##0_-;\-&quot;$&quot;\ * #,##0_-;_-&quot;$&quot;\ * &quot;-&quot;??_-;_-@_-"/>
    <numFmt numFmtId="166" formatCode="&quot;$&quot;\ #,##0.00"/>
  </numFmts>
  <fonts count="95"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8"/>
      <color theme="1"/>
      <name val="Calibri"/>
      <family val="2"/>
      <scheme val="minor"/>
    </font>
    <font>
      <sz val="11"/>
      <color rgb="FF002060"/>
      <name val="Calibri"/>
      <family val="2"/>
      <scheme val="minor"/>
    </font>
    <font>
      <sz val="16"/>
      <color rgb="FF002060"/>
      <name val="Arial Narrow"/>
      <family val="2"/>
    </font>
    <font>
      <b/>
      <sz val="11"/>
      <color rgb="FF002060"/>
      <name val="Arial Narrow"/>
      <family val="2"/>
    </font>
    <font>
      <sz val="14"/>
      <color theme="1"/>
      <name val="Arial"/>
      <family val="2"/>
    </font>
    <font>
      <sz val="20"/>
      <name val="Arial"/>
      <family val="2"/>
    </font>
    <font>
      <sz val="21"/>
      <color theme="1"/>
      <name val="Arial"/>
      <family val="2"/>
    </font>
    <font>
      <sz val="21"/>
      <name val="Arial"/>
      <family val="2"/>
    </font>
    <font>
      <b/>
      <sz val="20"/>
      <name val="Arial"/>
      <family val="2"/>
    </font>
    <font>
      <sz val="18"/>
      <color theme="1"/>
      <name val="Arial"/>
      <family val="2"/>
    </font>
    <font>
      <b/>
      <sz val="21"/>
      <color theme="1"/>
      <name val="Arial"/>
      <family val="2"/>
    </font>
    <font>
      <b/>
      <sz val="21"/>
      <name val="Arial"/>
      <family val="2"/>
    </font>
    <font>
      <sz val="21"/>
      <color rgb="FF7030A0"/>
      <name val="Arial"/>
      <family val="2"/>
    </font>
    <font>
      <b/>
      <sz val="21"/>
      <color rgb="FF7030A0"/>
      <name val="Arial"/>
      <family val="2"/>
    </font>
    <font>
      <sz val="21"/>
      <color rgb="FFFF0000"/>
      <name val="Arial"/>
      <family val="2"/>
    </font>
    <font>
      <sz val="22"/>
      <color theme="1"/>
      <name val="Arial"/>
      <family val="2"/>
    </font>
    <font>
      <b/>
      <sz val="22"/>
      <color theme="1"/>
      <name val="Arial"/>
      <family val="2"/>
    </font>
    <font>
      <b/>
      <sz val="22"/>
      <name val="Arial"/>
      <family val="2"/>
    </font>
    <font>
      <sz val="11"/>
      <color theme="1"/>
      <name val="Arial"/>
      <family val="2"/>
    </font>
    <font>
      <b/>
      <sz val="14"/>
      <name val="Arial"/>
      <family val="2"/>
    </font>
    <font>
      <b/>
      <sz val="10"/>
      <name val="Arial"/>
      <family val="2"/>
    </font>
    <font>
      <b/>
      <sz val="11"/>
      <color theme="1"/>
      <name val="Arial"/>
      <family val="2"/>
    </font>
    <font>
      <b/>
      <sz val="9"/>
      <color theme="1"/>
      <name val="Arial"/>
      <family val="2"/>
    </font>
    <font>
      <sz val="9"/>
      <color theme="1"/>
      <name val="Arial"/>
      <family val="2"/>
    </font>
    <font>
      <b/>
      <sz val="18"/>
      <color theme="1"/>
      <name val="Arial"/>
      <family val="2"/>
    </font>
    <font>
      <sz val="12"/>
      <color rgb="FF203764"/>
      <name val="Calibri"/>
      <family val="2"/>
      <scheme val="minor"/>
    </font>
    <font>
      <b/>
      <sz val="16"/>
      <name val="Arial"/>
      <family val="2"/>
    </font>
    <font>
      <sz val="12"/>
      <name val="Arial"/>
      <family val="2"/>
    </font>
    <font>
      <b/>
      <sz val="12"/>
      <name val="Arial"/>
      <family val="2"/>
    </font>
    <font>
      <sz val="26"/>
      <color theme="9" tint="-0.249977111117893"/>
      <name val="Arial Narrow"/>
      <family val="2"/>
    </font>
    <font>
      <b/>
      <sz val="11"/>
      <color theme="1"/>
      <name val="Calibri"/>
      <family val="2"/>
      <scheme val="minor"/>
    </font>
    <font>
      <b/>
      <sz val="11"/>
      <color rgb="FF000000"/>
      <name val="Calibri"/>
      <family val="2"/>
      <scheme val="minor"/>
    </font>
    <font>
      <sz val="16"/>
      <name val="Arial"/>
      <family val="2"/>
    </font>
    <font>
      <sz val="12"/>
      <color theme="1"/>
      <name val="Arial"/>
      <family val="2"/>
    </font>
    <font>
      <b/>
      <sz val="10"/>
      <color theme="0"/>
      <name val="Arial Narrow"/>
      <family val="2"/>
    </font>
    <font>
      <sz val="8"/>
      <name val="Calibri"/>
      <family val="2"/>
      <scheme val="minor"/>
    </font>
    <font>
      <b/>
      <sz val="16"/>
      <color theme="5" tint="-0.249977111117893"/>
      <name val="Arial"/>
      <family val="2"/>
    </font>
    <font>
      <b/>
      <sz val="24"/>
      <color theme="1"/>
      <name val="Arial Narrow"/>
      <family val="2"/>
    </font>
    <font>
      <sz val="13"/>
      <name val="Arial"/>
      <family val="2"/>
    </font>
    <font>
      <sz val="12"/>
      <color rgb="FF000000"/>
      <name val="Arial"/>
    </font>
    <font>
      <b/>
      <sz val="12"/>
      <color theme="1"/>
      <name val="Arial"/>
      <family val="2"/>
    </font>
    <font>
      <sz val="12"/>
      <color rgb="FF0070C0"/>
      <name val="Arial"/>
      <family val="2"/>
    </font>
  </fonts>
  <fills count="30">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rgb="FFBDD7EE"/>
        <bgColor rgb="FF000000"/>
      </patternFill>
    </fill>
    <fill>
      <patternFill patternType="solid">
        <fgColor rgb="FFFFF2CC"/>
        <bgColor rgb="FF000000"/>
      </patternFill>
    </fill>
    <fill>
      <patternFill patternType="solid">
        <fgColor theme="7"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3" tint="0.59999389629810485"/>
        <bgColor indexed="64"/>
      </patternFill>
    </fill>
  </fills>
  <borders count="116">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tted">
        <color rgb="FFF79646"/>
      </left>
      <right/>
      <top/>
      <bottom style="dotted">
        <color rgb="FFF79646"/>
      </bottom>
      <diagonal/>
    </border>
    <border>
      <left style="dotted">
        <color rgb="FFF79646"/>
      </left>
      <right/>
      <top style="dotted">
        <color rgb="FFF79646"/>
      </top>
      <bottom style="dotted">
        <color rgb="FFF79646"/>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hair">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hair">
        <color theme="6" tint="-0.499984740745262"/>
      </right>
      <top style="hair">
        <color theme="6" tint="-0.499984740745262"/>
      </top>
      <bottom/>
      <diagonal/>
    </border>
    <border>
      <left style="hair">
        <color theme="6" tint="-0.499984740745262"/>
      </left>
      <right style="hair">
        <color theme="6" tint="-0.499984740745262"/>
      </right>
      <top/>
      <bottom style="hair">
        <color theme="6" tint="-0.499984740745262"/>
      </bottom>
      <diagonal/>
    </border>
    <border>
      <left/>
      <right style="hair">
        <color theme="6" tint="-0.499984740745262"/>
      </right>
      <top/>
      <bottom/>
      <diagonal/>
    </border>
    <border>
      <left style="medium">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hair">
        <color theme="6" tint="-0.499984740745262"/>
      </right>
      <top style="medium">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bottom/>
      <diagonal/>
    </border>
    <border>
      <left style="medium">
        <color indexed="64"/>
      </left>
      <right style="hair">
        <color theme="6" tint="-0.499984740745262"/>
      </right>
      <top style="medium">
        <color indexed="64"/>
      </top>
      <bottom style="hair">
        <color theme="6" tint="-0.499984740745262"/>
      </bottom>
      <diagonal/>
    </border>
    <border>
      <left style="hair">
        <color theme="6" tint="-0.499984740745262"/>
      </left>
      <right style="medium">
        <color indexed="64"/>
      </right>
      <top style="medium">
        <color indexed="64"/>
      </top>
      <bottom style="hair">
        <color theme="6" tint="-0.499984740745262"/>
      </bottom>
      <diagonal/>
    </border>
    <border>
      <left style="medium">
        <color indexed="64"/>
      </left>
      <right style="hair">
        <color theme="6" tint="-0.499984740745262"/>
      </right>
      <top style="hair">
        <color theme="6" tint="-0.499984740745262"/>
      </top>
      <bottom style="hair">
        <color theme="6" tint="-0.499984740745262"/>
      </bottom>
      <diagonal/>
    </border>
    <border>
      <left style="hair">
        <color theme="6" tint="-0.499984740745262"/>
      </left>
      <right style="medium">
        <color indexed="64"/>
      </right>
      <top style="hair">
        <color theme="6" tint="-0.499984740745262"/>
      </top>
      <bottom style="hair">
        <color theme="6" tint="-0.499984740745262"/>
      </bottom>
      <diagonal/>
    </border>
    <border>
      <left style="medium">
        <color indexed="64"/>
      </left>
      <right style="hair">
        <color theme="6" tint="-0.499984740745262"/>
      </right>
      <top style="hair">
        <color theme="6" tint="-0.499984740745262"/>
      </top>
      <bottom style="medium">
        <color indexed="64"/>
      </bottom>
      <diagonal/>
    </border>
    <border>
      <left style="hair">
        <color theme="6" tint="-0.499984740745262"/>
      </left>
      <right style="medium">
        <color indexed="64"/>
      </right>
      <top style="hair">
        <color theme="6" tint="-0.499984740745262"/>
      </top>
      <bottom style="medium">
        <color indexed="64"/>
      </bottom>
      <diagonal/>
    </border>
    <border>
      <left style="hair">
        <color theme="6" tint="-0.499984740745262"/>
      </left>
      <right/>
      <top/>
      <bottom style="hair">
        <color theme="6" tint="-0.499984740745262"/>
      </bottom>
      <diagonal/>
    </border>
    <border>
      <left/>
      <right/>
      <top/>
      <bottom style="hair">
        <color theme="6" tint="-0.499984740745262"/>
      </bottom>
      <diagonal/>
    </border>
    <border>
      <left/>
      <right style="hair">
        <color theme="6" tint="-0.499984740745262"/>
      </right>
      <top/>
      <bottom style="hair">
        <color theme="6" tint="-0.49998474074526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hair">
        <color theme="6" tint="-0.499984740745262"/>
      </left>
      <right/>
      <top/>
      <bottom/>
      <diagonal/>
    </border>
    <border>
      <left style="hair">
        <color theme="6" tint="-0.499984740745262"/>
      </left>
      <right/>
      <top style="medium">
        <color theme="6" tint="-0.499984740745262"/>
      </top>
      <bottom style="hair">
        <color theme="6" tint="-0.499984740745262"/>
      </bottom>
      <diagonal/>
    </border>
    <border>
      <left style="hair">
        <color theme="6" tint="-0.499984740745262"/>
      </left>
      <right/>
      <top style="hair">
        <color theme="6" tint="-0.499984740745262"/>
      </top>
      <bottom style="medium">
        <color theme="6" tint="-0.499984740745262"/>
      </bottom>
      <diagonal/>
    </border>
    <border>
      <left style="hair">
        <color theme="6" tint="-0.499984740745262"/>
      </left>
      <right/>
      <top style="hair">
        <color theme="6" tint="-0.499984740745262"/>
      </top>
      <bottom style="hair">
        <color theme="6" tint="-0.499984740745262"/>
      </bottom>
      <diagonal/>
    </border>
  </borders>
  <cellStyleXfs count="7">
    <xf numFmtId="0" fontId="0" fillId="0" borderId="0"/>
    <xf numFmtId="9" fontId="12" fillId="0" borderId="0" applyFont="0" applyFill="0" applyBorder="0" applyAlignment="0" applyProtection="0"/>
    <xf numFmtId="0" fontId="42" fillId="0" borderId="0"/>
    <xf numFmtId="0" fontId="43" fillId="0" borderId="0"/>
    <xf numFmtId="0" fontId="4" fillId="0" borderId="0"/>
    <xf numFmtId="44" fontId="12" fillId="0" borderId="0" applyFont="0" applyFill="0" applyBorder="0" applyAlignment="0" applyProtection="0"/>
    <xf numFmtId="44" fontId="12" fillId="0" borderId="0" applyFont="0" applyFill="0" applyBorder="0" applyAlignment="0" applyProtection="0"/>
  </cellStyleXfs>
  <cellXfs count="565">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7" fillId="6" borderId="0" xfId="0" applyFont="1" applyFill="1" applyAlignment="1">
      <alignment horizontal="center" vertical="center" wrapText="1" readingOrder="1"/>
    </xf>
    <xf numFmtId="0" fontId="8" fillId="5" borderId="4" xfId="0" applyFont="1" applyFill="1" applyBorder="1" applyAlignment="1">
      <alignment horizontal="center" vertical="center" wrapText="1" readingOrder="1"/>
    </xf>
    <xf numFmtId="0" fontId="8" fillId="0" borderId="4" xfId="0" applyFont="1" applyBorder="1" applyAlignment="1">
      <alignment horizontal="justify" vertical="center" wrapText="1" readingOrder="1"/>
    </xf>
    <xf numFmtId="9" fontId="8" fillId="0" borderId="4" xfId="0" applyNumberFormat="1" applyFont="1" applyBorder="1" applyAlignment="1">
      <alignment horizontal="center" vertical="center" wrapText="1" readingOrder="1"/>
    </xf>
    <xf numFmtId="0" fontId="8" fillId="7" borderId="1" xfId="0" applyFont="1" applyFill="1" applyBorder="1" applyAlignment="1">
      <alignment horizontal="center" vertical="center" wrapText="1" readingOrder="1"/>
    </xf>
    <xf numFmtId="0" fontId="8" fillId="0" borderId="1" xfId="0" applyFont="1" applyBorder="1" applyAlignment="1">
      <alignment horizontal="justify" vertical="center" wrapText="1" readingOrder="1"/>
    </xf>
    <xf numFmtId="9" fontId="8" fillId="0" borderId="1" xfId="0" applyNumberFormat="1" applyFont="1" applyBorder="1" applyAlignment="1">
      <alignment horizontal="center" vertical="center" wrapText="1" readingOrder="1"/>
    </xf>
    <xf numFmtId="0" fontId="8" fillId="4" borderId="1" xfId="0" applyFont="1" applyFill="1" applyBorder="1" applyAlignment="1">
      <alignment horizontal="center" vertical="center" wrapText="1" readingOrder="1"/>
    </xf>
    <xf numFmtId="0" fontId="8" fillId="8" borderId="1" xfId="0" applyFont="1" applyFill="1" applyBorder="1" applyAlignment="1">
      <alignment horizontal="center" vertical="center" wrapText="1" readingOrder="1"/>
    </xf>
    <xf numFmtId="0" fontId="9" fillId="9" borderId="1" xfId="0" applyFont="1" applyFill="1" applyBorder="1" applyAlignment="1">
      <alignment horizontal="center" vertical="center" wrapText="1" readingOrder="1"/>
    </xf>
    <xf numFmtId="0" fontId="13" fillId="0" borderId="0" xfId="0" applyFont="1"/>
    <xf numFmtId="0" fontId="11" fillId="0" borderId="0" xfId="0" applyFont="1"/>
    <xf numFmtId="0" fontId="24" fillId="0" borderId="0" xfId="0" applyFont="1" applyAlignment="1">
      <alignment vertical="center"/>
    </xf>
    <xf numFmtId="0" fontId="25" fillId="0" borderId="0" xfId="0" applyFont="1"/>
    <xf numFmtId="0" fontId="23" fillId="0" borderId="0" xfId="0" applyFont="1"/>
    <xf numFmtId="0" fontId="0" fillId="0" borderId="0" xfId="0" pivotButton="1"/>
    <xf numFmtId="0" fontId="10" fillId="0" borderId="0" xfId="0" applyFont="1" applyAlignment="1">
      <alignment horizontal="justify" vertical="center" wrapText="1" readingOrder="1"/>
    </xf>
    <xf numFmtId="0" fontId="28" fillId="6" borderId="0" xfId="0" applyFont="1" applyFill="1" applyAlignment="1">
      <alignment horizontal="center" vertical="center" wrapText="1" readingOrder="1"/>
    </xf>
    <xf numFmtId="0" fontId="29" fillId="5" borderId="4" xfId="0" applyFont="1" applyFill="1" applyBorder="1" applyAlignment="1">
      <alignment horizontal="center" vertical="center" wrapText="1" readingOrder="1"/>
    </xf>
    <xf numFmtId="0" fontId="29" fillId="7" borderId="1" xfId="0" applyFont="1" applyFill="1" applyBorder="1" applyAlignment="1">
      <alignment horizontal="center" vertical="center" wrapText="1" readingOrder="1"/>
    </xf>
    <xf numFmtId="0" fontId="29" fillId="4" borderId="1" xfId="0" applyFont="1" applyFill="1" applyBorder="1" applyAlignment="1">
      <alignment horizontal="center" vertical="center" wrapText="1" readingOrder="1"/>
    </xf>
    <xf numFmtId="0" fontId="29" fillId="8" borderId="1" xfId="0" applyFont="1" applyFill="1" applyBorder="1" applyAlignment="1">
      <alignment horizontal="center" vertical="center" wrapText="1" readingOrder="1"/>
    </xf>
    <xf numFmtId="0" fontId="30" fillId="9" borderId="1" xfId="0" applyFont="1" applyFill="1" applyBorder="1" applyAlignment="1">
      <alignment horizontal="center" vertical="center" wrapText="1" readingOrder="1"/>
    </xf>
    <xf numFmtId="0" fontId="29" fillId="0" borderId="4" xfId="0" applyFont="1" applyBorder="1" applyAlignment="1">
      <alignment horizontal="center" vertical="center" wrapText="1" readingOrder="1"/>
    </xf>
    <xf numFmtId="0" fontId="29" fillId="0" borderId="1" xfId="0" applyFont="1" applyBorder="1" applyAlignment="1">
      <alignment horizontal="center" vertical="center" wrapText="1" readingOrder="1"/>
    </xf>
    <xf numFmtId="0" fontId="17" fillId="11" borderId="5" xfId="0" applyFont="1" applyFill="1" applyBorder="1" applyAlignment="1" applyProtection="1">
      <alignment horizontal="center" vertical="center" wrapText="1" readingOrder="1"/>
      <protection hidden="1"/>
    </xf>
    <xf numFmtId="0" fontId="17" fillId="11" borderId="12" xfId="0" applyFont="1" applyFill="1" applyBorder="1" applyAlignment="1" applyProtection="1">
      <alignment horizontal="center" vertic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2" borderId="5" xfId="0" applyFont="1" applyFill="1" applyBorder="1" applyAlignment="1" applyProtection="1">
      <alignment horizontal="center" wrapText="1" readingOrder="1"/>
      <protection hidden="1"/>
    </xf>
    <xf numFmtId="0" fontId="17" fillId="12" borderId="12" xfId="0" applyFont="1" applyFill="1" applyBorder="1" applyAlignment="1" applyProtection="1">
      <alignment horizontal="center" wrapText="1" readingOrder="1"/>
      <protection hidden="1"/>
    </xf>
    <xf numFmtId="0" fontId="17" fillId="12" borderId="6" xfId="0" applyFont="1" applyFill="1" applyBorder="1" applyAlignment="1" applyProtection="1">
      <alignment horizont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2" borderId="7"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11" xfId="0" applyFont="1" applyFill="1" applyBorder="1" applyAlignment="1" applyProtection="1">
      <alignment horizontal="center" vertical="center" wrapText="1" readingOrder="1"/>
      <protection hidden="1"/>
    </xf>
    <xf numFmtId="0" fontId="17" fillId="11" borderId="10" xfId="0" applyFont="1" applyFill="1" applyBorder="1" applyAlignment="1" applyProtection="1">
      <alignment horizontal="center" vertic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11" xfId="0" applyFont="1" applyFill="1" applyBorder="1" applyAlignment="1" applyProtection="1">
      <alignment horizontal="center" wrapText="1" readingOrder="1"/>
      <protection hidden="1"/>
    </xf>
    <xf numFmtId="0" fontId="17" fillId="12" borderId="10" xfId="0" applyFont="1" applyFill="1" applyBorder="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12"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11" xfId="0" applyFont="1" applyFill="1" applyBorder="1" applyAlignment="1" applyProtection="1">
      <alignment horizontal="center" wrapText="1" readingOrder="1"/>
      <protection hidden="1"/>
    </xf>
    <xf numFmtId="0" fontId="17" fillId="13" borderId="10" xfId="0" applyFont="1" applyFill="1" applyBorder="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12"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11" xfId="0" applyFont="1" applyFill="1" applyBorder="1" applyAlignment="1" applyProtection="1">
      <alignment horizontal="center" wrapText="1" readingOrder="1"/>
      <protection hidden="1"/>
    </xf>
    <xf numFmtId="0" fontId="17" fillId="5" borderId="10"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0" fillId="3" borderId="0" xfId="0" applyFill="1"/>
    <xf numFmtId="0" fontId="44" fillId="3" borderId="40" xfId="2" applyFont="1" applyFill="1" applyBorder="1"/>
    <xf numFmtId="0" fontId="44" fillId="3" borderId="41" xfId="2" applyFont="1" applyFill="1" applyBorder="1"/>
    <xf numFmtId="0" fontId="44" fillId="3" borderId="42" xfId="2" applyFont="1" applyFill="1" applyBorder="1"/>
    <xf numFmtId="0" fontId="14" fillId="3" borderId="0" xfId="0" applyFont="1" applyFill="1" applyAlignment="1">
      <alignment vertical="center"/>
    </xf>
    <xf numFmtId="0" fontId="4" fillId="3" borderId="0" xfId="0" applyFont="1" applyFill="1"/>
    <xf numFmtId="0" fontId="32" fillId="3" borderId="0" xfId="0" applyFont="1" applyFill="1"/>
    <xf numFmtId="0" fontId="33" fillId="3" borderId="23" xfId="0" applyFont="1" applyFill="1" applyBorder="1" applyAlignment="1">
      <alignment horizontal="center" vertical="center" wrapText="1" readingOrder="1"/>
    </xf>
    <xf numFmtId="0" fontId="34" fillId="3" borderId="23" xfId="0" applyFont="1" applyFill="1" applyBorder="1" applyAlignment="1">
      <alignment horizontal="justify" vertical="center" wrapText="1" readingOrder="1"/>
    </xf>
    <xf numFmtId="9" fontId="33" fillId="3" borderId="32" xfId="0" applyNumberFormat="1" applyFont="1" applyFill="1" applyBorder="1" applyAlignment="1">
      <alignment horizontal="center" vertical="center" wrapText="1" readingOrder="1"/>
    </xf>
    <xf numFmtId="0" fontId="33" fillId="3" borderId="22" xfId="0" applyFont="1" applyFill="1" applyBorder="1" applyAlignment="1">
      <alignment horizontal="center" vertical="center" wrapText="1" readingOrder="1"/>
    </xf>
    <xf numFmtId="0" fontId="34" fillId="3" borderId="22" xfId="0" applyFont="1" applyFill="1" applyBorder="1" applyAlignment="1">
      <alignment horizontal="justify" vertical="center" wrapText="1" readingOrder="1"/>
    </xf>
    <xf numFmtId="9" fontId="33" fillId="3" borderId="27" xfId="0" applyNumberFormat="1" applyFont="1" applyFill="1" applyBorder="1" applyAlignment="1">
      <alignment horizontal="center" vertical="center" wrapText="1" readingOrder="1"/>
    </xf>
    <xf numFmtId="0" fontId="34" fillId="3" borderId="27" xfId="0" applyFont="1" applyFill="1" applyBorder="1" applyAlignment="1">
      <alignment horizontal="center" vertical="center" wrapText="1" readingOrder="1"/>
    </xf>
    <xf numFmtId="0" fontId="33" fillId="3" borderId="29" xfId="0" applyFont="1" applyFill="1" applyBorder="1" applyAlignment="1">
      <alignment horizontal="center" vertical="center" wrapText="1" readingOrder="1"/>
    </xf>
    <xf numFmtId="0" fontId="34" fillId="3" borderId="29" xfId="0" applyFont="1" applyFill="1" applyBorder="1" applyAlignment="1">
      <alignment horizontal="justify" vertical="center" wrapText="1" readingOrder="1"/>
    </xf>
    <xf numFmtId="0" fontId="34" fillId="3" borderId="30" xfId="0" applyFont="1" applyFill="1" applyBorder="1" applyAlignment="1">
      <alignment horizontal="center" vertical="center" wrapText="1" readingOrder="1"/>
    </xf>
    <xf numFmtId="0" fontId="41" fillId="3" borderId="0" xfId="0" applyFont="1" applyFill="1"/>
    <xf numFmtId="0" fontId="33" fillId="15" borderId="34" xfId="0" applyFont="1" applyFill="1" applyBorder="1" applyAlignment="1">
      <alignment horizontal="center" vertical="center" wrapText="1" readingOrder="1"/>
    </xf>
    <xf numFmtId="0" fontId="33" fillId="15" borderId="35" xfId="0" applyFont="1" applyFill="1" applyBorder="1" applyAlignment="1">
      <alignment horizontal="center" vertical="center" wrapText="1" readingOrder="1"/>
    </xf>
    <xf numFmtId="0" fontId="11" fillId="3" borderId="0" xfId="0" applyFont="1" applyFill="1"/>
    <xf numFmtId="0" fontId="10" fillId="3" borderId="0" xfId="0" applyFont="1" applyFill="1" applyAlignment="1">
      <alignment horizontal="justify" vertical="center" wrapText="1" readingOrder="1"/>
    </xf>
    <xf numFmtId="0" fontId="13" fillId="3" borderId="0" xfId="0" applyFont="1" applyFill="1"/>
    <xf numFmtId="0" fontId="3" fillId="3" borderId="0" xfId="0" applyFont="1" applyFill="1" applyAlignment="1">
      <alignment horizontal="left" vertical="center"/>
    </xf>
    <xf numFmtId="0" fontId="44" fillId="3" borderId="7" xfId="2" applyFont="1" applyFill="1" applyBorder="1"/>
    <xf numFmtId="0" fontId="49" fillId="3" borderId="0" xfId="0" applyFont="1" applyFill="1" applyAlignment="1">
      <alignment horizontal="left" vertical="center" wrapText="1"/>
    </xf>
    <xf numFmtId="0" fontId="50" fillId="3" borderId="0" xfId="0" applyFont="1" applyFill="1" applyAlignment="1">
      <alignment horizontal="left" vertical="top" wrapText="1"/>
    </xf>
    <xf numFmtId="0" fontId="44" fillId="3" borderId="0" xfId="2" applyFont="1" applyFill="1"/>
    <xf numFmtId="0" fontId="44" fillId="3" borderId="8" xfId="2" applyFont="1" applyFill="1" applyBorder="1"/>
    <xf numFmtId="0" fontId="44" fillId="3" borderId="9" xfId="2" applyFont="1" applyFill="1" applyBorder="1"/>
    <xf numFmtId="0" fontId="44" fillId="3" borderId="11" xfId="2" applyFont="1" applyFill="1" applyBorder="1"/>
    <xf numFmtId="0" fontId="44" fillId="3" borderId="10" xfId="2" applyFont="1" applyFill="1" applyBorder="1"/>
    <xf numFmtId="0" fontId="48" fillId="3" borderId="0" xfId="2" applyFont="1" applyFill="1" applyAlignment="1">
      <alignment horizontal="left" vertical="center" wrapText="1"/>
    </xf>
    <xf numFmtId="0" fontId="44" fillId="3" borderId="0" xfId="2" applyFont="1" applyFill="1" applyAlignment="1">
      <alignment horizontal="left" vertical="center" wrapText="1"/>
    </xf>
    <xf numFmtId="0" fontId="44" fillId="3" borderId="0" xfId="2" quotePrefix="1" applyFont="1" applyFill="1" applyAlignment="1">
      <alignment horizontal="left" vertical="center" wrapText="1"/>
    </xf>
    <xf numFmtId="0" fontId="46" fillId="3" borderId="7" xfId="2" quotePrefix="1" applyFont="1" applyFill="1" applyBorder="1" applyAlignment="1">
      <alignment horizontal="left" vertical="top" wrapText="1"/>
    </xf>
    <xf numFmtId="0" fontId="47" fillId="3" borderId="0" xfId="2" quotePrefix="1" applyFont="1" applyFill="1" applyAlignment="1">
      <alignment horizontal="left" vertical="top" wrapText="1"/>
    </xf>
    <xf numFmtId="0" fontId="47" fillId="3" borderId="8" xfId="2" quotePrefix="1" applyFont="1" applyFill="1" applyBorder="1" applyAlignment="1">
      <alignment horizontal="left" vertical="top" wrapText="1"/>
    </xf>
    <xf numFmtId="0" fontId="29" fillId="0" borderId="64" xfId="0" applyFont="1" applyBorder="1" applyAlignment="1">
      <alignment horizontal="justify" vertical="center" wrapText="1" readingOrder="1"/>
    </xf>
    <xf numFmtId="0" fontId="29" fillId="0" borderId="65" xfId="0" applyFont="1" applyBorder="1" applyAlignment="1">
      <alignment horizontal="justify" vertical="center" wrapText="1" readingOrder="1"/>
    </xf>
    <xf numFmtId="165" fontId="27" fillId="3" borderId="0" xfId="5" applyNumberFormat="1" applyFont="1" applyFill="1" applyAlignment="1">
      <alignment horizontal="center" vertical="center" wrapText="1"/>
    </xf>
    <xf numFmtId="165" fontId="0" fillId="3" borderId="0" xfId="5" applyNumberFormat="1" applyFont="1" applyFill="1" applyAlignment="1">
      <alignment horizontal="center" vertical="center"/>
    </xf>
    <xf numFmtId="0" fontId="54" fillId="3" borderId="0" xfId="0" applyFont="1" applyFill="1"/>
    <xf numFmtId="0" fontId="55" fillId="3" borderId="0" xfId="0" applyFont="1" applyFill="1" applyAlignment="1">
      <alignment horizontal="justify" vertical="center" wrapText="1" readingOrder="1"/>
    </xf>
    <xf numFmtId="0" fontId="54" fillId="0" borderId="0" xfId="0" applyFont="1"/>
    <xf numFmtId="0" fontId="56" fillId="3" borderId="0" xfId="0" applyFont="1" applyFill="1" applyAlignment="1">
      <alignment vertical="center"/>
    </xf>
    <xf numFmtId="44" fontId="0" fillId="3" borderId="0" xfId="5" applyFont="1" applyFill="1" applyAlignment="1">
      <alignment horizontal="left" vertical="center"/>
    </xf>
    <xf numFmtId="44" fontId="54" fillId="3" borderId="0" xfId="5" applyFont="1" applyFill="1" applyAlignment="1">
      <alignment horizontal="left" vertical="center"/>
    </xf>
    <xf numFmtId="44" fontId="0" fillId="0" borderId="0" xfId="5" applyFont="1" applyAlignment="1">
      <alignment horizontal="left" vertical="center"/>
    </xf>
    <xf numFmtId="44" fontId="26" fillId="0" borderId="0" xfId="5" applyFont="1" applyAlignment="1">
      <alignment horizontal="left" vertical="center"/>
    </xf>
    <xf numFmtId="0" fontId="0" fillId="0" borderId="0" xfId="0" applyAlignment="1">
      <alignment wrapText="1"/>
    </xf>
    <xf numFmtId="0" fontId="25" fillId="0" borderId="0" xfId="0" applyFont="1" applyAlignment="1">
      <alignment wrapText="1"/>
    </xf>
    <xf numFmtId="0" fontId="0" fillId="0" borderId="0" xfId="0" applyAlignment="1">
      <alignment vertical="center" wrapText="1"/>
    </xf>
    <xf numFmtId="0" fontId="57" fillId="0" borderId="0" xfId="0" applyFont="1"/>
    <xf numFmtId="0" fontId="58" fillId="0" borderId="0" xfId="0" applyFont="1"/>
    <xf numFmtId="0" fontId="59" fillId="0" borderId="0" xfId="0" applyFont="1"/>
    <xf numFmtId="0" fontId="60" fillId="0" borderId="0" xfId="0" applyFont="1" applyAlignment="1">
      <alignment wrapText="1"/>
    </xf>
    <xf numFmtId="0" fontId="59" fillId="0" borderId="0" xfId="0" applyFont="1" applyAlignment="1">
      <alignment wrapText="1"/>
    </xf>
    <xf numFmtId="0" fontId="57" fillId="0" borderId="8" xfId="0" applyFont="1" applyBorder="1"/>
    <xf numFmtId="0" fontId="62" fillId="0" borderId="8" xfId="0" applyFont="1" applyBorder="1"/>
    <xf numFmtId="0" fontId="63" fillId="19" borderId="69" xfId="0" applyFont="1" applyFill="1" applyBorder="1" applyAlignment="1">
      <alignment horizontal="center" vertical="center" wrapText="1"/>
    </xf>
    <xf numFmtId="0" fontId="64" fillId="19" borderId="10" xfId="0" applyFont="1" applyFill="1" applyBorder="1" applyAlignment="1">
      <alignment horizontal="center" vertical="center" wrapText="1"/>
    </xf>
    <xf numFmtId="0" fontId="63" fillId="19" borderId="33" xfId="0" applyFont="1" applyFill="1" applyBorder="1" applyAlignment="1">
      <alignment horizontal="center" vertical="center" wrapText="1"/>
    </xf>
    <xf numFmtId="0" fontId="62" fillId="0" borderId="0" xfId="0" applyFont="1"/>
    <xf numFmtId="0" fontId="63" fillId="19" borderId="69" xfId="0" applyFont="1" applyFill="1" applyBorder="1" applyAlignment="1">
      <alignment horizontal="center" vertical="center" textRotation="90" wrapText="1"/>
    </xf>
    <xf numFmtId="0" fontId="60" fillId="0" borderId="6" xfId="0" applyFont="1" applyBorder="1" applyAlignment="1">
      <alignment horizontal="justify" vertical="center" wrapText="1"/>
    </xf>
    <xf numFmtId="0" fontId="63" fillId="19" borderId="68" xfId="0" applyFont="1" applyFill="1" applyBorder="1" applyAlignment="1">
      <alignment horizontal="center" vertical="center" textRotation="90" wrapText="1"/>
    </xf>
    <xf numFmtId="0" fontId="60" fillId="0" borderId="68" xfId="0" applyFont="1" applyBorder="1" applyAlignment="1">
      <alignment horizontal="left" vertical="center" wrapText="1"/>
    </xf>
    <xf numFmtId="0" fontId="63" fillId="19" borderId="71" xfId="0" applyFont="1" applyFill="1" applyBorder="1" applyAlignment="1">
      <alignment horizontal="center" vertical="center" textRotation="90" wrapText="1"/>
    </xf>
    <xf numFmtId="0" fontId="60" fillId="0" borderId="69" xfId="0" applyFont="1" applyBorder="1" applyAlignment="1">
      <alignment horizontal="left" vertical="center" wrapText="1"/>
    </xf>
    <xf numFmtId="0" fontId="63" fillId="19" borderId="6" xfId="0" applyFont="1" applyFill="1" applyBorder="1" applyAlignment="1">
      <alignment horizontal="center" vertical="center" textRotation="90" wrapText="1"/>
    </xf>
    <xf numFmtId="0" fontId="67" fillId="0" borderId="68" xfId="0" applyFont="1" applyBorder="1" applyAlignment="1">
      <alignment horizontal="left" vertical="center" wrapText="1"/>
    </xf>
    <xf numFmtId="0" fontId="63" fillId="19" borderId="36" xfId="0" applyFont="1" applyFill="1" applyBorder="1" applyAlignment="1">
      <alignment horizontal="center" vertical="center" textRotation="90" wrapText="1"/>
    </xf>
    <xf numFmtId="0" fontId="68" fillId="0" borderId="8" xfId="0" applyFont="1" applyBorder="1"/>
    <xf numFmtId="0" fontId="69" fillId="20" borderId="6" xfId="0" applyFont="1" applyFill="1" applyBorder="1" applyAlignment="1">
      <alignment horizontal="center" vertical="center" textRotation="90" wrapText="1"/>
    </xf>
    <xf numFmtId="0" fontId="68" fillId="0" borderId="0" xfId="0" applyFont="1"/>
    <xf numFmtId="0" fontId="68" fillId="20" borderId="36" xfId="0" applyFont="1" applyFill="1" applyBorder="1"/>
    <xf numFmtId="0" fontId="70" fillId="20" borderId="69" xfId="0" applyFont="1" applyFill="1" applyBorder="1" applyAlignment="1">
      <alignment horizontal="center" vertical="center" wrapText="1"/>
    </xf>
    <xf numFmtId="0" fontId="69" fillId="20" borderId="69" xfId="0" applyFont="1" applyFill="1" applyBorder="1" applyAlignment="1">
      <alignment horizontal="center" vertical="center" wrapText="1"/>
    </xf>
    <xf numFmtId="0" fontId="64" fillId="0" borderId="0" xfId="0" applyFont="1" applyAlignment="1">
      <alignment horizontal="center" vertical="center"/>
    </xf>
    <xf numFmtId="0" fontId="63" fillId="0" borderId="0" xfId="0" applyFont="1" applyAlignment="1">
      <alignment horizontal="center" vertical="center"/>
    </xf>
    <xf numFmtId="0" fontId="60" fillId="0" borderId="0" xfId="0" applyFont="1"/>
    <xf numFmtId="0" fontId="71" fillId="0" borderId="0" xfId="0" applyFont="1" applyAlignment="1">
      <alignment vertical="center" wrapText="1"/>
    </xf>
    <xf numFmtId="0" fontId="71" fillId="0" borderId="73" xfId="0" applyFont="1" applyBorder="1" applyAlignment="1">
      <alignment horizontal="center" vertical="center" wrapText="1"/>
    </xf>
    <xf numFmtId="0" fontId="71" fillId="0" borderId="26" xfId="0" applyFont="1" applyBorder="1" applyAlignment="1">
      <alignment horizontal="center" vertical="center" wrapText="1"/>
    </xf>
    <xf numFmtId="0" fontId="76" fillId="0" borderId="77" xfId="0" applyFont="1" applyBorder="1" applyAlignment="1">
      <alignment horizontal="justify" vertical="center" wrapText="1"/>
    </xf>
    <xf numFmtId="0" fontId="76" fillId="0" borderId="79" xfId="0" applyFont="1" applyBorder="1" applyAlignment="1">
      <alignment horizontal="justify" vertical="center" wrapText="1"/>
    </xf>
    <xf numFmtId="0" fontId="75" fillId="16" borderId="77" xfId="0" applyFont="1" applyFill="1" applyBorder="1" applyAlignment="1">
      <alignment horizontal="center" vertical="center" wrapText="1"/>
    </xf>
    <xf numFmtId="0" fontId="75" fillId="16" borderId="79" xfId="0" applyFont="1" applyFill="1" applyBorder="1" applyAlignment="1">
      <alignment horizontal="center" vertical="center" wrapText="1"/>
    </xf>
    <xf numFmtId="0" fontId="75" fillId="16" borderId="81" xfId="0" applyFont="1" applyFill="1" applyBorder="1" applyAlignment="1">
      <alignment horizontal="center" vertical="center" wrapText="1"/>
    </xf>
    <xf numFmtId="0" fontId="73" fillId="16" borderId="29" xfId="0" applyFont="1" applyFill="1" applyBorder="1" applyAlignment="1">
      <alignment horizontal="center" vertical="center" wrapText="1"/>
    </xf>
    <xf numFmtId="0" fontId="73" fillId="16" borderId="30" xfId="0" applyFont="1" applyFill="1" applyBorder="1" applyAlignment="1">
      <alignment horizontal="center" vertical="center" wrapText="1"/>
    </xf>
    <xf numFmtId="0" fontId="75" fillId="19" borderId="69" xfId="0" applyFont="1" applyFill="1" applyBorder="1" applyAlignment="1">
      <alignment horizontal="center" vertical="center" wrapText="1"/>
    </xf>
    <xf numFmtId="0" fontId="75" fillId="19" borderId="36" xfId="0" applyFont="1" applyFill="1" applyBorder="1" applyAlignment="1">
      <alignment horizontal="center" vertical="center" wrapText="1"/>
    </xf>
    <xf numFmtId="0" fontId="76" fillId="0" borderId="10" xfId="0" applyFont="1" applyBorder="1" applyAlignment="1">
      <alignment horizontal="justify" vertical="center" wrapText="1"/>
    </xf>
    <xf numFmtId="0" fontId="60" fillId="0" borderId="5" xfId="0" applyFont="1" applyBorder="1" applyAlignment="1">
      <alignment horizontal="justify" vertical="center" wrapText="1"/>
    </xf>
    <xf numFmtId="0" fontId="60" fillId="0" borderId="5" xfId="0" applyFont="1" applyBorder="1" applyAlignment="1">
      <alignment horizontal="left" vertical="center" wrapText="1"/>
    </xf>
    <xf numFmtId="0" fontId="59" fillId="0" borderId="24" xfId="0" applyFont="1" applyBorder="1" applyAlignment="1">
      <alignment horizontal="left" vertical="center" wrapText="1"/>
    </xf>
    <xf numFmtId="0" fontId="59" fillId="0" borderId="5" xfId="0" applyFont="1" applyBorder="1" applyAlignment="1">
      <alignment horizontal="justify" vertical="center" wrapText="1"/>
    </xf>
    <xf numFmtId="0" fontId="62" fillId="0" borderId="85" xfId="0" applyFont="1" applyBorder="1" applyAlignment="1">
      <alignment horizontal="center" vertical="center"/>
    </xf>
    <xf numFmtId="0" fontId="62" fillId="0" borderId="84" xfId="0" applyFont="1" applyBorder="1" applyAlignment="1">
      <alignment horizontal="center" vertical="center"/>
    </xf>
    <xf numFmtId="0" fontId="68" fillId="0" borderId="86" xfId="0" applyFont="1" applyBorder="1" applyAlignment="1">
      <alignment horizontal="center" vertical="center"/>
    </xf>
    <xf numFmtId="0" fontId="78" fillId="24" borderId="89" xfId="0" applyFont="1" applyFill="1" applyBorder="1" applyAlignment="1">
      <alignment horizontal="left" vertical="center" wrapText="1" readingOrder="1"/>
    </xf>
    <xf numFmtId="0" fontId="78" fillId="25" borderId="89" xfId="0" applyFont="1" applyFill="1" applyBorder="1" applyAlignment="1">
      <alignment horizontal="left" vertical="center" wrapText="1" readingOrder="1"/>
    </xf>
    <xf numFmtId="0" fontId="84" fillId="0" borderId="84" xfId="0" applyFont="1" applyBorder="1" applyAlignment="1">
      <alignment vertical="center" wrapText="1"/>
    </xf>
    <xf numFmtId="0" fontId="83" fillId="0" borderId="84" xfId="0" applyFont="1" applyBorder="1" applyAlignment="1">
      <alignment vertical="center"/>
    </xf>
    <xf numFmtId="0" fontId="83" fillId="0" borderId="84" xfId="0" applyFont="1" applyBorder="1" applyAlignment="1">
      <alignment vertical="center" wrapText="1"/>
    </xf>
    <xf numFmtId="0" fontId="83" fillId="26" borderId="0" xfId="0" applyFont="1" applyFill="1" applyAlignment="1">
      <alignment horizontal="center" vertical="center"/>
    </xf>
    <xf numFmtId="0" fontId="75" fillId="26" borderId="69" xfId="0" applyFont="1" applyFill="1" applyBorder="1" applyAlignment="1">
      <alignment horizontal="center" vertical="center" wrapText="1"/>
    </xf>
    <xf numFmtId="0" fontId="75" fillId="26" borderId="36" xfId="0" applyFont="1" applyFill="1" applyBorder="1" applyAlignment="1">
      <alignment horizontal="center" vertical="center" wrapText="1"/>
    </xf>
    <xf numFmtId="0" fontId="71" fillId="0" borderId="75" xfId="0" applyFont="1" applyBorder="1" applyAlignment="1">
      <alignment horizontal="center" vertical="center" wrapText="1"/>
    </xf>
    <xf numFmtId="0" fontId="71" fillId="0" borderId="22" xfId="0" applyFont="1" applyBorder="1" applyAlignment="1">
      <alignment horizontal="center" vertical="center" wrapText="1"/>
    </xf>
    <xf numFmtId="0" fontId="71" fillId="0" borderId="27" xfId="0" applyFont="1" applyBorder="1" applyAlignment="1">
      <alignment horizontal="center" vertical="center" wrapText="1"/>
    </xf>
    <xf numFmtId="0" fontId="0" fillId="3" borderId="0" xfId="0" applyFill="1" applyAlignment="1">
      <alignment vertical="top"/>
    </xf>
    <xf numFmtId="44" fontId="0" fillId="3" borderId="0" xfId="5" applyFont="1" applyFill="1" applyAlignment="1">
      <alignment horizontal="left" vertical="top"/>
    </xf>
    <xf numFmtId="0" fontId="0" fillId="0" borderId="0" xfId="0" applyAlignment="1">
      <alignment vertical="top"/>
    </xf>
    <xf numFmtId="44" fontId="53" fillId="3" borderId="0" xfId="5" applyFont="1" applyFill="1" applyAlignment="1">
      <alignment vertical="top"/>
    </xf>
    <xf numFmtId="0" fontId="80" fillId="0" borderId="90" xfId="0" applyFont="1" applyBorder="1" applyAlignment="1" applyProtection="1">
      <alignment horizontal="center" vertical="center" wrapText="1"/>
      <protection locked="0"/>
    </xf>
    <xf numFmtId="0" fontId="80" fillId="0" borderId="90" xfId="0" applyFont="1" applyBorder="1" applyAlignment="1" applyProtection="1">
      <alignment horizontal="justify" vertical="center" wrapText="1"/>
      <protection locked="0"/>
    </xf>
    <xf numFmtId="0" fontId="80" fillId="0" borderId="90" xfId="0" applyFont="1" applyBorder="1" applyAlignment="1" applyProtection="1">
      <alignment horizontal="justify" vertical="center"/>
      <protection locked="0"/>
    </xf>
    <xf numFmtId="0" fontId="80" fillId="0" borderId="90" xfId="0" applyFont="1" applyBorder="1" applyAlignment="1" applyProtection="1">
      <alignment horizontal="center" vertical="center"/>
      <protection hidden="1"/>
    </xf>
    <xf numFmtId="0" fontId="80" fillId="0" borderId="90" xfId="0" applyFont="1" applyBorder="1" applyAlignment="1" applyProtection="1">
      <alignment horizontal="center" vertical="center" textRotation="90"/>
      <protection locked="0"/>
    </xf>
    <xf numFmtId="9" fontId="80" fillId="0" borderId="90" xfId="0" applyNumberFormat="1" applyFont="1" applyBorder="1" applyAlignment="1" applyProtection="1">
      <alignment horizontal="center" vertical="center"/>
      <protection hidden="1"/>
    </xf>
    <xf numFmtId="164" fontId="80" fillId="0" borderId="90" xfId="1" applyNumberFormat="1" applyFont="1" applyFill="1" applyBorder="1" applyAlignment="1">
      <alignment horizontal="center" vertical="center"/>
    </xf>
    <xf numFmtId="0" fontId="81" fillId="0" borderId="90" xfId="0" applyFont="1" applyBorder="1" applyAlignment="1" applyProtection="1">
      <alignment horizontal="center" vertical="center" textRotation="90" wrapText="1"/>
      <protection hidden="1"/>
    </xf>
    <xf numFmtId="0" fontId="81" fillId="0" borderId="90" xfId="0" applyFont="1" applyBorder="1" applyAlignment="1" applyProtection="1">
      <alignment horizontal="center" vertical="center" textRotation="90"/>
      <protection hidden="1"/>
    </xf>
    <xf numFmtId="0" fontId="80" fillId="0" borderId="90" xfId="0" applyFont="1" applyBorder="1" applyAlignment="1" applyProtection="1">
      <alignment horizontal="center" vertical="center" textRotation="90" wrapText="1"/>
      <protection locked="0"/>
    </xf>
    <xf numFmtId="0" fontId="80" fillId="0" borderId="90" xfId="0" applyFont="1" applyBorder="1" applyAlignment="1" applyProtection="1">
      <alignment horizontal="center" vertical="center"/>
      <protection locked="0"/>
    </xf>
    <xf numFmtId="14" fontId="80" fillId="0" borderId="90" xfId="0" applyNumberFormat="1" applyFont="1" applyBorder="1" applyAlignment="1" applyProtection="1">
      <alignment horizontal="center" vertical="center"/>
      <protection locked="0"/>
    </xf>
    <xf numFmtId="0" fontId="80" fillId="0" borderId="0" xfId="0" applyFont="1"/>
    <xf numFmtId="0" fontId="80" fillId="0" borderId="90" xfId="0" applyFont="1" applyBorder="1" applyAlignment="1" applyProtection="1">
      <alignment horizontal="justify" vertical="top" wrapText="1"/>
      <protection locked="0"/>
    </xf>
    <xf numFmtId="0" fontId="85" fillId="3" borderId="0" xfId="0" applyFont="1" applyFill="1"/>
    <xf numFmtId="0" fontId="85" fillId="0" borderId="0" xfId="0" applyFont="1"/>
    <xf numFmtId="0" fontId="80" fillId="3" borderId="0" xfId="0" applyFont="1" applyFill="1" applyAlignment="1">
      <alignment horizontal="center" vertical="center"/>
    </xf>
    <xf numFmtId="0" fontId="80" fillId="3" borderId="0" xfId="0" applyFont="1" applyFill="1" applyAlignment="1">
      <alignment horizontal="left" vertical="center"/>
    </xf>
    <xf numFmtId="0" fontId="80" fillId="3" borderId="0" xfId="0" applyFont="1" applyFill="1"/>
    <xf numFmtId="0" fontId="80" fillId="3" borderId="0" xfId="0" applyFont="1" applyFill="1" applyAlignment="1">
      <alignment horizontal="center"/>
    </xf>
    <xf numFmtId="0" fontId="81" fillId="0" borderId="0" xfId="0" applyFont="1" applyAlignment="1">
      <alignment horizontal="left" vertical="center"/>
    </xf>
    <xf numFmtId="0" fontId="80" fillId="0" borderId="0" xfId="0" applyFont="1" applyAlignment="1" applyProtection="1">
      <alignment horizontal="left" vertical="center" wrapText="1"/>
      <protection locked="0"/>
    </xf>
    <xf numFmtId="0" fontId="81" fillId="0" borderId="0" xfId="0" applyFont="1"/>
    <xf numFmtId="0" fontId="80" fillId="0" borderId="0" xfId="0" applyFont="1" applyAlignment="1">
      <alignment horizontal="left" wrapText="1"/>
    </xf>
    <xf numFmtId="0" fontId="81" fillId="16" borderId="90" xfId="0" applyFont="1" applyFill="1" applyBorder="1" applyAlignment="1">
      <alignment horizontal="center" vertical="center" textRotation="90"/>
    </xf>
    <xf numFmtId="0" fontId="81" fillId="3" borderId="0" xfId="0" applyFont="1" applyFill="1" applyAlignment="1">
      <alignment horizontal="center" vertical="center"/>
    </xf>
    <xf numFmtId="0" fontId="81" fillId="0" borderId="0" xfId="0" applyFont="1" applyAlignment="1">
      <alignment horizontal="center" vertical="center"/>
    </xf>
    <xf numFmtId="0" fontId="81" fillId="2" borderId="0" xfId="0" applyFont="1" applyFill="1" applyAlignment="1">
      <alignment horizontal="center" vertical="center"/>
    </xf>
    <xf numFmtId="0" fontId="80" fillId="0" borderId="90" xfId="0" applyFont="1" applyBorder="1" applyAlignment="1">
      <alignment horizontal="center" vertical="center"/>
    </xf>
    <xf numFmtId="0" fontId="80" fillId="0" borderId="0" xfId="0" applyFont="1" applyAlignment="1">
      <alignment vertical="center"/>
    </xf>
    <xf numFmtId="0" fontId="80" fillId="0" borderId="3" xfId="0" applyFont="1" applyBorder="1" applyAlignment="1">
      <alignment horizontal="center" vertical="center"/>
    </xf>
    <xf numFmtId="0" fontId="80" fillId="0" borderId="0" xfId="0" applyFont="1" applyAlignment="1">
      <alignment wrapText="1"/>
    </xf>
    <xf numFmtId="0" fontId="80" fillId="0" borderId="0" xfId="0" applyFont="1" applyAlignment="1">
      <alignment horizontal="center" vertical="center"/>
    </xf>
    <xf numFmtId="0" fontId="80" fillId="0" borderId="0" xfId="0" applyFont="1" applyAlignment="1">
      <alignment horizontal="center"/>
    </xf>
    <xf numFmtId="166" fontId="29" fillId="0" borderId="64" xfId="0" applyNumberFormat="1" applyFont="1" applyBorder="1" applyAlignment="1">
      <alignment horizontal="center" vertical="center" wrapText="1" readingOrder="1"/>
    </xf>
    <xf numFmtId="0" fontId="80" fillId="0" borderId="91" xfId="0" applyFont="1" applyBorder="1" applyAlignment="1" applyProtection="1">
      <alignment horizontal="center" vertical="center" wrapText="1"/>
      <protection locked="0"/>
    </xf>
    <xf numFmtId="0" fontId="80" fillId="0" borderId="99" xfId="0" applyFont="1" applyBorder="1" applyAlignment="1" applyProtection="1">
      <alignment horizontal="center" vertical="center" wrapText="1"/>
      <protection locked="0"/>
    </xf>
    <xf numFmtId="0" fontId="80" fillId="0" borderId="92" xfId="0" applyFont="1" applyBorder="1" applyAlignment="1" applyProtection="1">
      <alignment horizontal="center" vertical="center" wrapText="1"/>
      <protection locked="0"/>
    </xf>
    <xf numFmtId="0" fontId="81" fillId="16" borderId="92" xfId="0" applyFont="1" applyFill="1" applyBorder="1" applyAlignment="1">
      <alignment vertical="center"/>
    </xf>
    <xf numFmtId="0" fontId="0" fillId="21" borderId="7" xfId="0" applyFill="1" applyBorder="1"/>
    <xf numFmtId="0" fontId="0" fillId="21" borderId="0" xfId="0" applyFill="1"/>
    <xf numFmtId="0" fontId="0" fillId="0" borderId="8" xfId="0" applyBorder="1"/>
    <xf numFmtId="0" fontId="0" fillId="8" borderId="7" xfId="0" applyFill="1" applyBorder="1"/>
    <xf numFmtId="0" fontId="0" fillId="8" borderId="0" xfId="0" applyFill="1"/>
    <xf numFmtId="0" fontId="0" fillId="27" borderId="7" xfId="0" applyFill="1" applyBorder="1"/>
    <xf numFmtId="0" fontId="0" fillId="27" borderId="0" xfId="0" applyFill="1"/>
    <xf numFmtId="0" fontId="0" fillId="27" borderId="9" xfId="0" applyFill="1" applyBorder="1"/>
    <xf numFmtId="0" fontId="0" fillId="27" borderId="11" xfId="0" applyFill="1" applyBorder="1"/>
    <xf numFmtId="0" fontId="0" fillId="0" borderId="11" xfId="0" applyBorder="1"/>
    <xf numFmtId="0" fontId="0" fillId="0" borderId="10" xfId="0" applyBorder="1"/>
    <xf numFmtId="0" fontId="83" fillId="0" borderId="24" xfId="0" applyFont="1" applyBorder="1"/>
    <xf numFmtId="0" fontId="83" fillId="0" borderId="25" xfId="0" applyFont="1" applyBorder="1"/>
    <xf numFmtId="0" fontId="0" fillId="0" borderId="25" xfId="0" applyBorder="1"/>
    <xf numFmtId="0" fontId="0" fillId="0" borderId="36" xfId="0" applyBorder="1"/>
    <xf numFmtId="0" fontId="86" fillId="0" borderId="90" xfId="0" applyFont="1" applyBorder="1" applyAlignment="1" applyProtection="1">
      <alignment horizontal="justify" vertical="center" wrapText="1"/>
      <protection locked="0"/>
    </xf>
    <xf numFmtId="0" fontId="87" fillId="28" borderId="109" xfId="0" applyFont="1" applyFill="1" applyBorder="1" applyAlignment="1" applyProtection="1">
      <alignment horizontal="center" vertical="center" wrapText="1"/>
      <protection hidden="1"/>
    </xf>
    <xf numFmtId="0" fontId="87" fillId="28" borderId="110" xfId="0" applyFont="1" applyFill="1" applyBorder="1" applyAlignment="1" applyProtection="1">
      <alignment horizontal="center" vertical="center" wrapText="1"/>
      <protection hidden="1"/>
    </xf>
    <xf numFmtId="0" fontId="87" fillId="28" borderId="111" xfId="0" applyFont="1" applyFill="1" applyBorder="1" applyAlignment="1" applyProtection="1">
      <alignment horizontal="center" vertical="center" wrapText="1"/>
      <protection hidden="1"/>
    </xf>
    <xf numFmtId="0" fontId="0" fillId="3" borderId="0" xfId="0" applyFill="1" applyAlignment="1">
      <alignment horizontal="center" vertical="center"/>
    </xf>
    <xf numFmtId="14" fontId="0" fillId="3" borderId="0" xfId="0" applyNumberFormat="1" applyFill="1" applyAlignment="1">
      <alignment horizontal="center" vertical="center"/>
    </xf>
    <xf numFmtId="0" fontId="0" fillId="3" borderId="0" xfId="0" applyFill="1" applyAlignment="1">
      <alignment horizontal="center" vertical="center" wrapText="1"/>
    </xf>
    <xf numFmtId="0" fontId="71" fillId="0" borderId="0" xfId="0" applyFont="1" applyAlignment="1">
      <alignment vertical="center"/>
    </xf>
    <xf numFmtId="0" fontId="83" fillId="0" borderId="70" xfId="0" applyFont="1" applyBorder="1" applyAlignment="1">
      <alignment vertical="center"/>
    </xf>
    <xf numFmtId="0" fontId="83" fillId="3" borderId="0" xfId="0" applyFont="1" applyFill="1"/>
    <xf numFmtId="0" fontId="81" fillId="21" borderId="92" xfId="0" applyFont="1" applyFill="1" applyBorder="1" applyAlignment="1">
      <alignment horizontal="center" vertical="center" wrapText="1"/>
    </xf>
    <xf numFmtId="0" fontId="81" fillId="21" borderId="91" xfId="0" applyFont="1" applyFill="1" applyBorder="1" applyAlignment="1">
      <alignment horizontal="center" vertical="center" wrapText="1"/>
    </xf>
    <xf numFmtId="0" fontId="79" fillId="0" borderId="0" xfId="0" applyFont="1" applyAlignment="1">
      <alignment vertical="center"/>
    </xf>
    <xf numFmtId="0" fontId="89" fillId="0" borderId="0" xfId="0" applyFont="1" applyAlignment="1">
      <alignment vertical="center"/>
    </xf>
    <xf numFmtId="0" fontId="80" fillId="3" borderId="0" xfId="0" applyFont="1" applyFill="1" applyAlignment="1">
      <alignment wrapText="1"/>
    </xf>
    <xf numFmtId="0" fontId="80" fillId="0" borderId="0" xfId="0" applyFont="1" applyAlignment="1" applyProtection="1">
      <alignment vertical="center"/>
      <protection locked="0"/>
    </xf>
    <xf numFmtId="0" fontId="80" fillId="3" borderId="0" xfId="0" applyFont="1" applyFill="1" applyAlignment="1" applyProtection="1">
      <alignment vertical="center" wrapText="1"/>
      <protection locked="0"/>
    </xf>
    <xf numFmtId="0" fontId="81" fillId="3" borderId="0" xfId="0" applyFont="1" applyFill="1"/>
    <xf numFmtId="0" fontId="80" fillId="23" borderId="0" xfId="0" applyFont="1" applyFill="1" applyAlignment="1">
      <alignment horizontal="center" vertical="center"/>
    </xf>
    <xf numFmtId="0" fontId="80" fillId="23" borderId="0" xfId="0" applyFont="1" applyFill="1"/>
    <xf numFmtId="0" fontId="80" fillId="23" borderId="0" xfId="0" applyFont="1" applyFill="1" applyAlignment="1">
      <alignment horizontal="center"/>
    </xf>
    <xf numFmtId="0" fontId="80" fillId="23" borderId="0" xfId="0" applyFont="1" applyFill="1" applyAlignment="1">
      <alignment wrapText="1"/>
    </xf>
    <xf numFmtId="0" fontId="86" fillId="0" borderId="90" xfId="0" applyFont="1" applyBorder="1" applyAlignment="1" applyProtection="1">
      <alignment horizontal="justify" vertical="top" wrapText="1"/>
      <protection locked="0"/>
    </xf>
    <xf numFmtId="0" fontId="94" fillId="0" borderId="90" xfId="0" applyFont="1" applyBorder="1" applyAlignment="1" applyProtection="1">
      <alignment horizontal="justify" vertical="top" wrapText="1"/>
      <protection locked="0"/>
    </xf>
    <xf numFmtId="0" fontId="86" fillId="3" borderId="90" xfId="0" applyFont="1" applyFill="1" applyBorder="1" applyAlignment="1" applyProtection="1">
      <alignment horizontal="justify" vertical="center" wrapText="1"/>
      <protection locked="0"/>
    </xf>
    <xf numFmtId="0" fontId="80" fillId="3" borderId="90" xfId="0" applyFont="1" applyFill="1" applyBorder="1" applyAlignment="1" applyProtection="1">
      <alignment horizontal="center" vertical="center" wrapText="1"/>
      <protection locked="0"/>
    </xf>
    <xf numFmtId="0" fontId="50" fillId="3" borderId="53" xfId="2" applyFont="1" applyFill="1" applyBorder="1" applyAlignment="1">
      <alignment horizontal="justify" vertical="center" wrapText="1"/>
    </xf>
    <xf numFmtId="0" fontId="50" fillId="3" borderId="54" xfId="2" applyFont="1" applyFill="1" applyBorder="1" applyAlignment="1">
      <alignment horizontal="justify" vertical="center" wrapText="1"/>
    </xf>
    <xf numFmtId="0" fontId="49" fillId="3" borderId="60" xfId="0" applyFont="1" applyFill="1" applyBorder="1" applyAlignment="1">
      <alignment horizontal="left" vertical="center" wrapText="1"/>
    </xf>
    <xf numFmtId="0" fontId="49" fillId="3" borderId="61" xfId="0" applyFont="1" applyFill="1" applyBorder="1" applyAlignment="1">
      <alignment horizontal="left" vertical="center" wrapText="1"/>
    </xf>
    <xf numFmtId="0" fontId="49" fillId="3" borderId="47" xfId="3" applyFont="1" applyFill="1" applyBorder="1" applyAlignment="1">
      <alignment horizontal="left" vertical="top" wrapText="1" readingOrder="1"/>
    </xf>
    <xf numFmtId="0" fontId="49" fillId="3" borderId="48" xfId="3" applyFont="1" applyFill="1" applyBorder="1" applyAlignment="1">
      <alignment horizontal="left" vertical="top" wrapText="1" readingOrder="1"/>
    </xf>
    <xf numFmtId="0" fontId="50" fillId="3" borderId="49" xfId="2" applyFont="1" applyFill="1" applyBorder="1" applyAlignment="1">
      <alignment horizontal="justify" vertical="center" wrapText="1"/>
    </xf>
    <xf numFmtId="0" fontId="50" fillId="3" borderId="50" xfId="2" applyFont="1" applyFill="1" applyBorder="1" applyAlignment="1">
      <alignment horizontal="justify" vertical="center" wrapText="1"/>
    </xf>
    <xf numFmtId="0" fontId="49" fillId="3" borderId="51" xfId="0" applyFont="1" applyFill="1" applyBorder="1" applyAlignment="1">
      <alignment horizontal="left" vertical="center" wrapText="1"/>
    </xf>
    <xf numFmtId="0" fontId="49" fillId="3" borderId="52" xfId="0" applyFont="1" applyFill="1" applyBorder="1" applyAlignment="1">
      <alignment horizontal="left" vertical="center" wrapText="1"/>
    </xf>
    <xf numFmtId="0" fontId="44" fillId="3" borderId="7" xfId="2" applyFont="1" applyFill="1" applyBorder="1" applyAlignment="1">
      <alignment horizontal="left" vertical="top" wrapText="1"/>
    </xf>
    <xf numFmtId="0" fontId="44" fillId="3" borderId="0" xfId="2" applyFont="1" applyFill="1" applyAlignment="1">
      <alignment horizontal="left" vertical="top" wrapText="1"/>
    </xf>
    <xf numFmtId="0" fontId="44" fillId="3" borderId="8" xfId="2" applyFont="1" applyFill="1" applyBorder="1" applyAlignment="1">
      <alignment horizontal="left" vertical="top" wrapText="1"/>
    </xf>
    <xf numFmtId="0" fontId="49" fillId="3" borderId="62" xfId="0" applyFont="1" applyFill="1" applyBorder="1" applyAlignment="1">
      <alignment horizontal="left" vertical="center" wrapText="1"/>
    </xf>
    <xf numFmtId="0" fontId="49" fillId="3" borderId="63" xfId="0" applyFont="1" applyFill="1" applyBorder="1" applyAlignment="1">
      <alignment horizontal="left" vertical="center" wrapText="1"/>
    </xf>
    <xf numFmtId="0" fontId="50" fillId="3" borderId="55" xfId="0" applyFont="1" applyFill="1" applyBorder="1" applyAlignment="1">
      <alignment horizontal="justify" vertical="center" wrapText="1"/>
    </xf>
    <xf numFmtId="0" fontId="50" fillId="3" borderId="56" xfId="0" applyFont="1" applyFill="1" applyBorder="1" applyAlignment="1">
      <alignment horizontal="justify" vertical="center" wrapText="1"/>
    </xf>
    <xf numFmtId="0" fontId="45" fillId="23" borderId="37" xfId="2" applyFont="1" applyFill="1" applyBorder="1" applyAlignment="1">
      <alignment horizontal="center" vertical="center" wrapText="1"/>
    </xf>
    <xf numFmtId="0" fontId="45" fillId="23" borderId="38" xfId="2" applyFont="1" applyFill="1" applyBorder="1" applyAlignment="1">
      <alignment horizontal="center" vertical="center" wrapText="1"/>
    </xf>
    <xf numFmtId="0" fontId="45" fillId="23" borderId="39" xfId="2" applyFont="1" applyFill="1" applyBorder="1" applyAlignment="1">
      <alignment horizontal="center" vertical="center" wrapText="1"/>
    </xf>
    <xf numFmtId="0" fontId="44" fillId="0" borderId="7" xfId="2" quotePrefix="1" applyFont="1" applyBorder="1" applyAlignment="1">
      <alignment horizontal="left" vertical="center" wrapText="1"/>
    </xf>
    <xf numFmtId="0" fontId="44" fillId="0" borderId="0" xfId="2" quotePrefix="1" applyFont="1" applyAlignment="1">
      <alignment horizontal="left" vertical="center" wrapText="1"/>
    </xf>
    <xf numFmtId="0" fontId="44" fillId="0" borderId="8" xfId="2" quotePrefix="1" applyFont="1" applyBorder="1" applyAlignment="1">
      <alignment horizontal="left" vertical="center" wrapText="1"/>
    </xf>
    <xf numFmtId="0" fontId="44" fillId="0" borderId="57" xfId="2" quotePrefix="1" applyFont="1" applyBorder="1" applyAlignment="1">
      <alignment horizontal="left" vertical="center" wrapText="1"/>
    </xf>
    <xf numFmtId="0" fontId="44" fillId="0" borderId="58" xfId="2" quotePrefix="1" applyFont="1" applyBorder="1" applyAlignment="1">
      <alignment horizontal="left" vertical="center" wrapText="1"/>
    </xf>
    <xf numFmtId="0" fontId="44" fillId="0" borderId="59" xfId="2" quotePrefix="1" applyFont="1" applyBorder="1" applyAlignment="1">
      <alignment horizontal="left" vertical="center" wrapText="1"/>
    </xf>
    <xf numFmtId="0" fontId="46" fillId="3" borderId="40" xfId="2" quotePrefix="1" applyFont="1" applyFill="1" applyBorder="1" applyAlignment="1">
      <alignment horizontal="left" vertical="top" wrapText="1"/>
    </xf>
    <xf numFmtId="0" fontId="47" fillId="3" borderId="41" xfId="2" quotePrefix="1" applyFont="1" applyFill="1" applyBorder="1" applyAlignment="1">
      <alignment horizontal="left" vertical="top" wrapText="1"/>
    </xf>
    <xf numFmtId="0" fontId="47" fillId="3" borderId="42" xfId="2" quotePrefix="1" applyFont="1" applyFill="1" applyBorder="1" applyAlignment="1">
      <alignment horizontal="left" vertical="top" wrapText="1"/>
    </xf>
    <xf numFmtId="0" fontId="44" fillId="0" borderId="7" xfId="2" quotePrefix="1" applyFont="1" applyBorder="1" applyAlignment="1">
      <alignment horizontal="left" vertical="top" wrapText="1"/>
    </xf>
    <xf numFmtId="0" fontId="44" fillId="0" borderId="0" xfId="2" quotePrefix="1" applyFont="1" applyAlignment="1">
      <alignment horizontal="left" vertical="top" wrapText="1"/>
    </xf>
    <xf numFmtId="0" fontId="44" fillId="0" borderId="8" xfId="2" quotePrefix="1" applyFont="1" applyBorder="1" applyAlignment="1">
      <alignment horizontal="left" vertical="top" wrapText="1"/>
    </xf>
    <xf numFmtId="0" fontId="49" fillId="14" borderId="43" xfId="3" applyFont="1" applyFill="1" applyBorder="1" applyAlignment="1">
      <alignment horizontal="center" vertical="center" wrapText="1"/>
    </xf>
    <xf numFmtId="0" fontId="49" fillId="14" borderId="44" xfId="3" applyFont="1" applyFill="1" applyBorder="1" applyAlignment="1">
      <alignment horizontal="center" vertical="center" wrapText="1"/>
    </xf>
    <xf numFmtId="0" fontId="49" fillId="14" borderId="45" xfId="2" applyFont="1" applyFill="1" applyBorder="1" applyAlignment="1">
      <alignment horizontal="center" vertical="center"/>
    </xf>
    <xf numFmtId="0" fontId="49" fillId="14" borderId="46" xfId="2" applyFont="1" applyFill="1" applyBorder="1" applyAlignment="1">
      <alignment horizontal="center" vertical="center"/>
    </xf>
    <xf numFmtId="0" fontId="1" fillId="3" borderId="57" xfId="2" quotePrefix="1" applyFont="1" applyFill="1" applyBorder="1" applyAlignment="1">
      <alignment horizontal="justify" vertical="center" wrapText="1"/>
    </xf>
    <xf numFmtId="0" fontId="1" fillId="3" borderId="58" xfId="2" quotePrefix="1" applyFont="1" applyFill="1" applyBorder="1" applyAlignment="1">
      <alignment horizontal="justify" vertical="center" wrapText="1"/>
    </xf>
    <xf numFmtId="0" fontId="1" fillId="3" borderId="59" xfId="2" quotePrefix="1" applyFont="1" applyFill="1" applyBorder="1" applyAlignment="1">
      <alignment horizontal="justify" vertical="center" wrapText="1"/>
    </xf>
    <xf numFmtId="0" fontId="61" fillId="17" borderId="66" xfId="0" applyFont="1" applyFill="1" applyBorder="1" applyAlignment="1">
      <alignment horizontal="center" vertical="center" wrapText="1"/>
    </xf>
    <xf numFmtId="0" fontId="61" fillId="17" borderId="67" xfId="0" applyFont="1" applyFill="1" applyBorder="1" applyAlignment="1">
      <alignment horizontal="center" vertical="center" wrapText="1"/>
    </xf>
    <xf numFmtId="0" fontId="61" fillId="18" borderId="68" xfId="0" applyFont="1" applyFill="1" applyBorder="1" applyAlignment="1">
      <alignment horizontal="center" vertical="center" textRotation="90"/>
    </xf>
    <xf numFmtId="0" fontId="61" fillId="18" borderId="70" xfId="0" applyFont="1" applyFill="1" applyBorder="1" applyAlignment="1">
      <alignment horizontal="center" vertical="center" textRotation="90"/>
    </xf>
    <xf numFmtId="0" fontId="61" fillId="18" borderId="72" xfId="0" applyFont="1" applyFill="1" applyBorder="1" applyAlignment="1">
      <alignment horizontal="center" vertical="center" textRotation="90"/>
    </xf>
    <xf numFmtId="0" fontId="77" fillId="22" borderId="87" xfId="0" applyFont="1" applyFill="1" applyBorder="1" applyAlignment="1">
      <alignment horizontal="center" vertical="center"/>
    </xf>
    <xf numFmtId="0" fontId="77" fillId="22" borderId="88" xfId="0" applyFont="1" applyFill="1" applyBorder="1" applyAlignment="1">
      <alignment horizontal="center" vertical="center"/>
    </xf>
    <xf numFmtId="0" fontId="75" fillId="0" borderId="71" xfId="0" applyFont="1" applyBorder="1" applyAlignment="1">
      <alignment horizontal="center" vertical="center" wrapText="1"/>
    </xf>
    <xf numFmtId="0" fontId="75" fillId="0" borderId="70" xfId="0" applyFont="1" applyBorder="1" applyAlignment="1">
      <alignment horizontal="center" vertical="center" wrapText="1"/>
    </xf>
    <xf numFmtId="0" fontId="75" fillId="0" borderId="83" xfId="0" applyFont="1" applyBorder="1" applyAlignment="1">
      <alignment horizontal="center" vertical="center" wrapText="1"/>
    </xf>
    <xf numFmtId="0" fontId="75" fillId="0" borderId="68" xfId="0" applyFont="1" applyBorder="1" applyAlignment="1">
      <alignment horizontal="center" vertical="center" wrapText="1"/>
    </xf>
    <xf numFmtId="0" fontId="80" fillId="3" borderId="24" xfId="0" applyFont="1" applyFill="1" applyBorder="1" applyAlignment="1" applyProtection="1">
      <alignment horizontal="left" vertical="center" wrapText="1"/>
      <protection locked="0"/>
    </xf>
    <xf numFmtId="0" fontId="80" fillId="3" borderId="25" xfId="0" applyFont="1" applyFill="1" applyBorder="1" applyAlignment="1" applyProtection="1">
      <alignment horizontal="left" vertical="center" wrapText="1"/>
      <protection locked="0"/>
    </xf>
    <xf numFmtId="0" fontId="80" fillId="3" borderId="36" xfId="0" applyFont="1" applyFill="1" applyBorder="1" applyAlignment="1" applyProtection="1">
      <alignment horizontal="left" vertical="center" wrapText="1"/>
      <protection locked="0"/>
    </xf>
    <xf numFmtId="0" fontId="79" fillId="0" borderId="5" xfId="0" applyFont="1" applyBorder="1" applyAlignment="1">
      <alignment horizontal="center" vertical="center"/>
    </xf>
    <xf numFmtId="0" fontId="79" fillId="0" borderId="12" xfId="0" applyFont="1" applyBorder="1" applyAlignment="1">
      <alignment horizontal="center" vertical="center"/>
    </xf>
    <xf numFmtId="0" fontId="79" fillId="0" borderId="6" xfId="0" applyFont="1" applyBorder="1" applyAlignment="1">
      <alignment horizontal="center" vertical="center"/>
    </xf>
    <xf numFmtId="0" fontId="79" fillId="0" borderId="9" xfId="0" applyFont="1" applyBorder="1" applyAlignment="1">
      <alignment horizontal="center" vertical="center"/>
    </xf>
    <xf numFmtId="0" fontId="79" fillId="0" borderId="11" xfId="0" applyFont="1" applyBorder="1" applyAlignment="1">
      <alignment horizontal="center" vertical="center"/>
    </xf>
    <xf numFmtId="0" fontId="79" fillId="0" borderId="10" xfId="0" applyFont="1" applyBorder="1" applyAlignment="1">
      <alignment horizontal="center" vertical="center"/>
    </xf>
    <xf numFmtId="0" fontId="79" fillId="0" borderId="24" xfId="0" applyFont="1" applyBorder="1" applyAlignment="1">
      <alignment horizontal="left" vertical="center"/>
    </xf>
    <xf numFmtId="0" fontId="79" fillId="0" borderId="25" xfId="0" applyFont="1" applyBorder="1" applyAlignment="1">
      <alignment horizontal="left" vertical="center"/>
    </xf>
    <xf numFmtId="0" fontId="79" fillId="0" borderId="36" xfId="0" applyFont="1" applyBorder="1" applyAlignment="1">
      <alignment horizontal="left" vertical="center"/>
    </xf>
    <xf numFmtId="0" fontId="81" fillId="0" borderId="90" xfId="0" applyFont="1" applyBorder="1" applyAlignment="1">
      <alignment horizontal="center" vertical="center"/>
    </xf>
    <xf numFmtId="0" fontId="80" fillId="0" borderId="90" xfId="0" applyFont="1" applyBorder="1" applyAlignment="1" applyProtection="1">
      <alignment horizontal="center" vertical="center" wrapText="1"/>
      <protection locked="0"/>
    </xf>
    <xf numFmtId="0" fontId="85" fillId="0" borderId="94" xfId="0" applyFont="1" applyBorder="1" applyAlignment="1">
      <alignment horizontal="center" vertical="center"/>
    </xf>
    <xf numFmtId="0" fontId="85" fillId="0" borderId="95" xfId="0" applyFont="1" applyBorder="1" applyAlignment="1">
      <alignment horizontal="center" vertical="center"/>
    </xf>
    <xf numFmtId="0" fontId="85" fillId="0" borderId="113" xfId="0" applyFont="1" applyBorder="1" applyAlignment="1">
      <alignment horizontal="center" vertical="center"/>
    </xf>
    <xf numFmtId="0" fontId="85" fillId="0" borderId="96" xfId="0" applyFont="1" applyBorder="1" applyAlignment="1">
      <alignment horizontal="center" vertical="center"/>
    </xf>
    <xf numFmtId="0" fontId="85" fillId="0" borderId="90" xfId="0" applyFont="1" applyBorder="1" applyAlignment="1">
      <alignment horizontal="center" vertical="center"/>
    </xf>
    <xf numFmtId="0" fontId="85" fillId="0" borderId="115" xfId="0" applyFont="1" applyBorder="1" applyAlignment="1">
      <alignment horizontal="center" vertical="center"/>
    </xf>
    <xf numFmtId="0" fontId="85" fillId="0" borderId="97" xfId="0" applyFont="1" applyBorder="1" applyAlignment="1">
      <alignment horizontal="center" vertical="center"/>
    </xf>
    <xf numFmtId="0" fontId="85" fillId="0" borderId="98" xfId="0" applyFont="1" applyBorder="1" applyAlignment="1">
      <alignment horizontal="center" vertical="center"/>
    </xf>
    <xf numFmtId="0" fontId="85" fillId="0" borderId="114" xfId="0" applyFont="1" applyBorder="1" applyAlignment="1">
      <alignment horizontal="center" vertical="center"/>
    </xf>
    <xf numFmtId="0" fontId="80" fillId="0" borderId="90" xfId="0" applyFont="1" applyBorder="1" applyAlignment="1" applyProtection="1">
      <alignment horizontal="center" vertical="center"/>
      <protection locked="0"/>
    </xf>
    <xf numFmtId="0" fontId="81" fillId="0" borderId="90" xfId="0" applyFont="1" applyBorder="1" applyAlignment="1" applyProtection="1">
      <alignment horizontal="center" vertical="center" wrapText="1"/>
      <protection hidden="1"/>
    </xf>
    <xf numFmtId="9" fontId="80" fillId="0" borderId="90" xfId="0" applyNumberFormat="1" applyFont="1" applyBorder="1" applyAlignment="1" applyProtection="1">
      <alignment horizontal="center" vertical="center" wrapText="1"/>
      <protection hidden="1"/>
    </xf>
    <xf numFmtId="0" fontId="80" fillId="0" borderId="91" xfId="0" applyFont="1" applyBorder="1" applyAlignment="1" applyProtection="1">
      <alignment horizontal="center" vertical="center" wrapText="1"/>
      <protection locked="0"/>
    </xf>
    <xf numFmtId="0" fontId="80" fillId="0" borderId="99" xfId="0" applyFont="1" applyBorder="1" applyAlignment="1" applyProtection="1">
      <alignment horizontal="center" vertical="center" wrapText="1"/>
      <protection locked="0"/>
    </xf>
    <xf numFmtId="0" fontId="80" fillId="0" borderId="92" xfId="0" applyFont="1" applyBorder="1" applyAlignment="1" applyProtection="1">
      <alignment horizontal="center" vertical="center" wrapText="1"/>
      <protection locked="0"/>
    </xf>
    <xf numFmtId="0" fontId="80" fillId="3" borderId="0" xfId="0" applyFont="1" applyFill="1" applyAlignment="1">
      <alignment horizontal="left" wrapText="1"/>
    </xf>
    <xf numFmtId="0" fontId="79" fillId="0" borderId="0" xfId="0" applyFont="1" applyAlignment="1">
      <alignment horizontal="center" vertical="center"/>
    </xf>
    <xf numFmtId="0" fontId="79" fillId="0" borderId="0" xfId="0" applyFont="1" applyAlignment="1">
      <alignment horizontal="left" vertical="center"/>
    </xf>
    <xf numFmtId="0" fontId="81" fillId="21" borderId="100" xfId="0" applyFont="1" applyFill="1" applyBorder="1" applyAlignment="1">
      <alignment horizontal="left" vertical="center"/>
    </xf>
    <xf numFmtId="0" fontId="81" fillId="21" borderId="101" xfId="0" applyFont="1" applyFill="1" applyBorder="1" applyAlignment="1">
      <alignment horizontal="left" vertical="center"/>
    </xf>
    <xf numFmtId="0" fontId="81" fillId="21" borderId="102" xfId="0" applyFont="1" applyFill="1" applyBorder="1" applyAlignment="1">
      <alignment horizontal="left" vertical="center"/>
    </xf>
    <xf numFmtId="0" fontId="81" fillId="21" borderId="103" xfId="0" applyFont="1" applyFill="1" applyBorder="1" applyAlignment="1">
      <alignment horizontal="left" vertical="center"/>
    </xf>
    <xf numFmtId="0" fontId="81" fillId="21" borderId="104" xfId="0" applyFont="1" applyFill="1" applyBorder="1" applyAlignment="1">
      <alignment horizontal="left" vertical="center"/>
    </xf>
    <xf numFmtId="0" fontId="81" fillId="21" borderId="105" xfId="0" applyFont="1" applyFill="1" applyBorder="1" applyAlignment="1">
      <alignment horizontal="left" vertical="center"/>
    </xf>
    <xf numFmtId="0" fontId="81" fillId="3" borderId="0" xfId="0" applyFont="1" applyFill="1" applyAlignment="1">
      <alignment horizontal="left" vertical="center"/>
    </xf>
    <xf numFmtId="0" fontId="91" fillId="0" borderId="24" xfId="0" applyFont="1" applyBorder="1" applyAlignment="1" applyProtection="1">
      <alignment horizontal="left" vertical="center"/>
      <protection locked="0"/>
    </xf>
    <xf numFmtId="0" fontId="91" fillId="0" borderId="25" xfId="0" applyFont="1" applyBorder="1" applyAlignment="1" applyProtection="1">
      <alignment horizontal="left" vertical="center"/>
      <protection locked="0"/>
    </xf>
    <xf numFmtId="0" fontId="91" fillId="0" borderId="36" xfId="0" applyFont="1" applyBorder="1" applyAlignment="1" applyProtection="1">
      <alignment horizontal="left" vertical="center"/>
      <protection locked="0"/>
    </xf>
    <xf numFmtId="0" fontId="81" fillId="0" borderId="90" xfId="0" applyFont="1" applyBorder="1" applyAlignment="1" applyProtection="1">
      <alignment horizontal="center" vertical="center"/>
      <protection hidden="1"/>
    </xf>
    <xf numFmtId="9" fontId="80" fillId="0" borderId="90" xfId="0" applyNumberFormat="1" applyFont="1" applyBorder="1" applyAlignment="1" applyProtection="1">
      <alignment horizontal="center" vertical="center" wrapText="1"/>
      <protection locked="0"/>
    </xf>
    <xf numFmtId="0" fontId="81" fillId="27" borderId="106" xfId="0" applyFont="1" applyFill="1" applyBorder="1" applyAlignment="1">
      <alignment horizontal="center" vertical="center"/>
    </xf>
    <xf numFmtId="0" fontId="81" fillId="27" borderId="107" xfId="0" applyFont="1" applyFill="1" applyBorder="1" applyAlignment="1">
      <alignment horizontal="center" vertical="center"/>
    </xf>
    <xf numFmtId="0" fontId="81" fillId="27" borderId="108" xfId="0" applyFont="1" applyFill="1" applyBorder="1" applyAlignment="1">
      <alignment horizontal="center" vertical="center"/>
    </xf>
    <xf numFmtId="0" fontId="81" fillId="16" borderId="90" xfId="0" applyFont="1" applyFill="1" applyBorder="1" applyAlignment="1">
      <alignment horizontal="center" vertical="center"/>
    </xf>
    <xf numFmtId="0" fontId="81" fillId="27" borderId="90" xfId="0" applyFont="1" applyFill="1" applyBorder="1" applyAlignment="1">
      <alignment horizontal="center" vertical="center" wrapText="1"/>
    </xf>
    <xf numFmtId="0" fontId="80" fillId="0" borderId="2" xfId="0" applyFont="1" applyBorder="1" applyAlignment="1">
      <alignment horizontal="left" vertical="center" wrapText="1"/>
    </xf>
    <xf numFmtId="0" fontId="80" fillId="0" borderId="21" xfId="0" applyFont="1" applyBorder="1" applyAlignment="1">
      <alignment horizontal="left" vertical="center" wrapText="1"/>
    </xf>
    <xf numFmtId="0" fontId="80" fillId="0" borderId="90" xfId="0" applyFont="1" applyBorder="1" applyAlignment="1" applyProtection="1">
      <alignment horizontal="left" vertical="center" wrapText="1"/>
      <protection locked="0"/>
    </xf>
    <xf numFmtId="0" fontId="92" fillId="0" borderId="90" xfId="0" applyFont="1" applyBorder="1" applyAlignment="1" applyProtection="1">
      <alignment horizontal="center" vertical="top" wrapText="1"/>
      <protection locked="0"/>
    </xf>
    <xf numFmtId="0" fontId="80" fillId="0" borderId="90" xfId="0" applyFont="1" applyBorder="1" applyAlignment="1" applyProtection="1">
      <alignment horizontal="center" vertical="top" wrapText="1"/>
      <protection locked="0"/>
    </xf>
    <xf numFmtId="0" fontId="81" fillId="27" borderId="90" xfId="0" applyFont="1" applyFill="1" applyBorder="1" applyAlignment="1">
      <alignment horizontal="center" vertical="center" textRotation="90"/>
    </xf>
    <xf numFmtId="0" fontId="81" fillId="27" borderId="90" xfId="0" applyFont="1" applyFill="1" applyBorder="1" applyAlignment="1">
      <alignment horizontal="center" vertical="center"/>
    </xf>
    <xf numFmtId="0" fontId="80" fillId="0" borderId="90" xfId="0" applyFont="1" applyBorder="1" applyAlignment="1" applyProtection="1">
      <alignment horizontal="justify" vertical="center" wrapText="1"/>
      <protection locked="0"/>
    </xf>
    <xf numFmtId="0" fontId="81" fillId="29" borderId="91" xfId="0" applyFont="1" applyFill="1" applyBorder="1" applyAlignment="1">
      <alignment horizontal="center" vertical="center" wrapText="1"/>
    </xf>
    <xf numFmtId="0" fontId="81" fillId="29" borderId="92" xfId="0" applyFont="1" applyFill="1" applyBorder="1" applyAlignment="1">
      <alignment horizontal="center" vertical="center" wrapText="1"/>
    </xf>
    <xf numFmtId="0" fontId="81" fillId="16" borderId="90" xfId="0" applyFont="1" applyFill="1" applyBorder="1" applyAlignment="1">
      <alignment horizontal="center" vertical="center" wrapText="1"/>
    </xf>
    <xf numFmtId="0" fontId="81" fillId="16" borderId="90" xfId="0" applyFont="1" applyFill="1" applyBorder="1" applyAlignment="1">
      <alignment horizontal="center" vertical="center" textRotation="90" wrapText="1"/>
    </xf>
    <xf numFmtId="0" fontId="81" fillId="29" borderId="106" xfId="0" applyFont="1" applyFill="1" applyBorder="1" applyAlignment="1">
      <alignment horizontal="center" vertical="center"/>
    </xf>
    <xf numFmtId="0" fontId="81" fillId="29" borderId="107" xfId="0" applyFont="1" applyFill="1" applyBorder="1" applyAlignment="1">
      <alignment horizontal="center" vertical="center"/>
    </xf>
    <xf numFmtId="0" fontId="81" fillId="29" borderId="108" xfId="0" applyFont="1" applyFill="1" applyBorder="1" applyAlignment="1">
      <alignment horizontal="center" vertical="center"/>
    </xf>
    <xf numFmtId="0" fontId="81" fillId="16" borderId="106" xfId="0" applyFont="1" applyFill="1" applyBorder="1" applyAlignment="1">
      <alignment horizontal="center" vertical="center"/>
    </xf>
    <xf numFmtId="0" fontId="81" fillId="16" borderId="107" xfId="0" applyFont="1" applyFill="1" applyBorder="1" applyAlignment="1">
      <alignment horizontal="center" vertical="center"/>
    </xf>
    <xf numFmtId="0" fontId="81" fillId="16" borderId="108" xfId="0" applyFont="1" applyFill="1" applyBorder="1" applyAlignment="1">
      <alignment horizontal="center" vertical="center"/>
    </xf>
    <xf numFmtId="0" fontId="81" fillId="16" borderId="106" xfId="0" applyFont="1" applyFill="1" applyBorder="1" applyAlignment="1">
      <alignment horizontal="center" vertical="center" wrapText="1"/>
    </xf>
    <xf numFmtId="0" fontId="81" fillId="16" borderId="107" xfId="0" applyFont="1" applyFill="1" applyBorder="1" applyAlignment="1">
      <alignment horizontal="center" vertical="center" wrapText="1"/>
    </xf>
    <xf numFmtId="0" fontId="81" fillId="16" borderId="108" xfId="0" applyFont="1" applyFill="1" applyBorder="1" applyAlignment="1">
      <alignment horizontal="center" vertical="center" wrapText="1"/>
    </xf>
    <xf numFmtId="0" fontId="81" fillId="21" borderId="112" xfId="0" applyFont="1" applyFill="1" applyBorder="1" applyAlignment="1">
      <alignment horizontal="center" vertical="center" wrapText="1"/>
    </xf>
    <xf numFmtId="0" fontId="81" fillId="21" borderId="93" xfId="0" applyFont="1" applyFill="1" applyBorder="1" applyAlignment="1">
      <alignment horizontal="center" vertical="center" wrapText="1"/>
    </xf>
    <xf numFmtId="0" fontId="81" fillId="16" borderId="92" xfId="0" applyFont="1" applyFill="1" applyBorder="1" applyAlignment="1">
      <alignment horizontal="center" vertical="center"/>
    </xf>
    <xf numFmtId="0" fontId="16" fillId="10" borderId="0" xfId="0" applyFont="1" applyFill="1" applyAlignment="1">
      <alignment horizontal="center" vertical="center" textRotation="90" wrapText="1" readingOrder="1"/>
    </xf>
    <xf numFmtId="0" fontId="16" fillId="10" borderId="8" xfId="0" applyFont="1" applyFill="1" applyBorder="1" applyAlignment="1">
      <alignment horizontal="center" vertical="center" textRotation="90" wrapText="1" readingOrder="1"/>
    </xf>
    <xf numFmtId="0" fontId="19" fillId="12" borderId="13" xfId="0" applyFont="1" applyFill="1" applyBorder="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2" borderId="18" xfId="0" applyFont="1" applyFill="1" applyBorder="1" applyAlignment="1">
      <alignment horizontal="center" vertical="center" wrapText="1" readingOrder="1"/>
    </xf>
    <xf numFmtId="0" fontId="19" fillId="12" borderId="19" xfId="0" applyFont="1" applyFill="1" applyBorder="1" applyAlignment="1">
      <alignment horizontal="center" vertical="center" wrapText="1" readingOrder="1"/>
    </xf>
    <xf numFmtId="0" fontId="19" fillId="12" borderId="20"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1" borderId="18" xfId="0" applyFont="1" applyFill="1" applyBorder="1" applyAlignment="1">
      <alignment horizontal="center" vertical="center" wrapText="1" readingOrder="1"/>
    </xf>
    <xf numFmtId="0" fontId="19" fillId="11" borderId="19" xfId="0" applyFont="1" applyFill="1" applyBorder="1" applyAlignment="1">
      <alignment horizontal="center" vertical="center" wrapText="1" readingOrder="1"/>
    </xf>
    <xf numFmtId="0" fontId="19" fillId="11" borderId="20"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13" borderId="18" xfId="0" applyFont="1" applyFill="1" applyBorder="1" applyAlignment="1">
      <alignment horizontal="center" vertical="center" wrapText="1" readingOrder="1"/>
    </xf>
    <xf numFmtId="0" fontId="19" fillId="13" borderId="19" xfId="0" applyFont="1" applyFill="1" applyBorder="1" applyAlignment="1">
      <alignment horizontal="center" vertical="center" wrapText="1" readingOrder="1"/>
    </xf>
    <xf numFmtId="0" fontId="19" fillId="13" borderId="20"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17" xfId="0" applyFont="1" applyFill="1" applyBorder="1" applyAlignment="1">
      <alignment horizontal="center" vertical="center" wrapText="1" readingOrder="1"/>
    </xf>
    <xf numFmtId="0" fontId="19" fillId="5" borderId="18" xfId="0" applyFont="1" applyFill="1" applyBorder="1" applyAlignment="1">
      <alignment horizontal="center" vertical="center" wrapText="1" readingOrder="1"/>
    </xf>
    <xf numFmtId="0" fontId="19" fillId="5" borderId="19" xfId="0" applyFont="1" applyFill="1" applyBorder="1" applyAlignment="1">
      <alignment horizontal="center" vertical="center" wrapText="1" readingOrder="1"/>
    </xf>
    <xf numFmtId="0" fontId="19" fillId="5" borderId="20" xfId="0" applyFont="1" applyFill="1" applyBorder="1" applyAlignment="1">
      <alignment horizontal="center" vertical="center" wrapText="1" readingOrder="1"/>
    </xf>
    <xf numFmtId="0" fontId="15" fillId="0" borderId="5" xfId="0" applyFont="1" applyBorder="1" applyAlignment="1">
      <alignment horizontal="center" vertical="center" wrapText="1"/>
    </xf>
    <xf numFmtId="0" fontId="15" fillId="0" borderId="12"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18" fillId="11" borderId="0" xfId="0" applyFont="1" applyFill="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12" xfId="0" applyFont="1" applyFill="1" applyBorder="1" applyAlignment="1" applyProtection="1">
      <alignment horizontal="center" vertic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1" borderId="6"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12" xfId="0" applyFont="1" applyBorder="1" applyAlignment="1">
      <alignment horizontal="center" vertical="center" wrapText="1"/>
    </xf>
    <xf numFmtId="0" fontId="18" fillId="11" borderId="9" xfId="0" applyFont="1" applyFill="1" applyBorder="1" applyAlignment="1" applyProtection="1">
      <alignment horizontal="center" vertical="center" wrapText="1" readingOrder="1"/>
      <protection hidden="1"/>
    </xf>
    <xf numFmtId="0" fontId="18" fillId="11" borderId="11" xfId="0" applyFont="1" applyFill="1" applyBorder="1" applyAlignment="1" applyProtection="1">
      <alignment horizontal="center" vertical="center" wrapText="1" readingOrder="1"/>
      <protection hidden="1"/>
    </xf>
    <xf numFmtId="0" fontId="18" fillId="11" borderId="10" xfId="0" applyFont="1" applyFill="1" applyBorder="1" applyAlignment="1" applyProtection="1">
      <alignment horizontal="center" vertic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11" xfId="0" applyFont="1" applyFill="1" applyBorder="1" applyAlignment="1" applyProtection="1">
      <alignment horizontal="center" wrapText="1" readingOrder="1"/>
      <protection hidden="1"/>
    </xf>
    <xf numFmtId="0" fontId="18" fillId="12" borderId="10" xfId="0" applyFont="1" applyFill="1" applyBorder="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12"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11" xfId="0" applyFont="1" applyFill="1" applyBorder="1" applyAlignment="1" applyProtection="1">
      <alignment horizontal="center" wrapText="1" readingOrder="1"/>
      <protection hidden="1"/>
    </xf>
    <xf numFmtId="0" fontId="18" fillId="13" borderId="10" xfId="0" applyFont="1" applyFill="1" applyBorder="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12"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7"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11" xfId="0" applyFont="1" applyFill="1" applyBorder="1" applyAlignment="1" applyProtection="1">
      <alignment horizontal="center" wrapText="1" readingOrder="1"/>
      <protection hidden="1"/>
    </xf>
    <xf numFmtId="0" fontId="18" fillId="5" borderId="10" xfId="0" applyFont="1" applyFill="1" applyBorder="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12"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22" fillId="26" borderId="0" xfId="0" applyFont="1" applyFill="1" applyAlignment="1">
      <alignment horizontal="center" vertical="center" wrapText="1"/>
    </xf>
    <xf numFmtId="0" fontId="37" fillId="11" borderId="13" xfId="0" applyFont="1" applyFill="1" applyBorder="1" applyAlignment="1">
      <alignment horizontal="center" vertical="center" wrapText="1" readingOrder="1"/>
    </xf>
    <xf numFmtId="0" fontId="37" fillId="11" borderId="14" xfId="0" applyFont="1" applyFill="1" applyBorder="1" applyAlignment="1">
      <alignment horizontal="center" vertical="center" wrapText="1" readingOrder="1"/>
    </xf>
    <xf numFmtId="0" fontId="37" fillId="11" borderId="15" xfId="0" applyFont="1" applyFill="1" applyBorder="1" applyAlignment="1">
      <alignment horizontal="center" vertical="center" wrapText="1" readingOrder="1"/>
    </xf>
    <xf numFmtId="0" fontId="37" fillId="11" borderId="16" xfId="0" applyFont="1" applyFill="1" applyBorder="1" applyAlignment="1">
      <alignment horizontal="center" vertical="center" wrapText="1" readingOrder="1"/>
    </xf>
    <xf numFmtId="0" fontId="37" fillId="11" borderId="0" xfId="0" applyFont="1" applyFill="1" applyAlignment="1">
      <alignment horizontal="center" vertical="center" wrapText="1" readingOrder="1"/>
    </xf>
    <xf numFmtId="0" fontId="37" fillId="11" borderId="17" xfId="0" applyFont="1" applyFill="1" applyBorder="1" applyAlignment="1">
      <alignment horizontal="center" vertical="center" wrapText="1" readingOrder="1"/>
    </xf>
    <xf numFmtId="0" fontId="37" fillId="11" borderId="18" xfId="0" applyFont="1" applyFill="1" applyBorder="1" applyAlignment="1">
      <alignment horizontal="center" vertical="center" wrapText="1" readingOrder="1"/>
    </xf>
    <xf numFmtId="0" fontId="37" fillId="11" borderId="19" xfId="0" applyFont="1" applyFill="1" applyBorder="1" applyAlignment="1">
      <alignment horizontal="center" vertical="center" wrapText="1" readingOrder="1"/>
    </xf>
    <xf numFmtId="0" fontId="37" fillId="11" borderId="20" xfId="0" applyFont="1" applyFill="1" applyBorder="1" applyAlignment="1">
      <alignment horizontal="center" vertical="center" wrapText="1" readingOrder="1"/>
    </xf>
    <xf numFmtId="0" fontId="38" fillId="0" borderId="5" xfId="0" applyFont="1" applyBorder="1" applyAlignment="1">
      <alignment horizontal="center" vertical="center" wrapText="1"/>
    </xf>
    <xf numFmtId="0" fontId="38" fillId="0" borderId="12" xfId="0" applyFont="1" applyBorder="1" applyAlignment="1">
      <alignment horizontal="center" vertical="center"/>
    </xf>
    <xf numFmtId="0" fontId="38" fillId="0" borderId="7" xfId="0" applyFont="1" applyBorder="1" applyAlignment="1">
      <alignment horizontal="center" vertical="center" wrapText="1"/>
    </xf>
    <xf numFmtId="0" fontId="38" fillId="0" borderId="0" xfId="0" applyFont="1" applyAlignment="1">
      <alignment horizontal="center" vertical="center"/>
    </xf>
    <xf numFmtId="0" fontId="38" fillId="0" borderId="7" xfId="0" applyFont="1" applyBorder="1" applyAlignment="1">
      <alignment horizontal="center" vertical="center"/>
    </xf>
    <xf numFmtId="0" fontId="38" fillId="0" borderId="9" xfId="0" applyFont="1" applyBorder="1" applyAlignment="1">
      <alignment horizontal="center" vertical="center"/>
    </xf>
    <xf numFmtId="0" fontId="38" fillId="0" borderId="11" xfId="0" applyFont="1" applyBorder="1" applyAlignment="1">
      <alignment horizontal="center" vertical="center"/>
    </xf>
    <xf numFmtId="0" fontId="37" fillId="12" borderId="13" xfId="0" applyFont="1" applyFill="1" applyBorder="1" applyAlignment="1">
      <alignment horizontal="center" vertical="center" wrapText="1" readingOrder="1"/>
    </xf>
    <xf numFmtId="0" fontId="37" fillId="12" borderId="14" xfId="0" applyFont="1" applyFill="1" applyBorder="1" applyAlignment="1">
      <alignment horizontal="center" vertical="center" wrapText="1" readingOrder="1"/>
    </xf>
    <xf numFmtId="0" fontId="37" fillId="12" borderId="15" xfId="0" applyFont="1" applyFill="1" applyBorder="1" applyAlignment="1">
      <alignment horizontal="center" vertical="center" wrapText="1" readingOrder="1"/>
    </xf>
    <xf numFmtId="0" fontId="37" fillId="12" borderId="16" xfId="0" applyFont="1" applyFill="1" applyBorder="1" applyAlignment="1">
      <alignment horizontal="center" vertical="center" wrapText="1" readingOrder="1"/>
    </xf>
    <xf numFmtId="0" fontId="37" fillId="12" borderId="0" xfId="0" applyFont="1" applyFill="1" applyAlignment="1">
      <alignment horizontal="center" vertical="center" wrapText="1" readingOrder="1"/>
    </xf>
    <xf numFmtId="0" fontId="37" fillId="12" borderId="17" xfId="0" applyFont="1" applyFill="1" applyBorder="1" applyAlignment="1">
      <alignment horizontal="center" vertical="center" wrapText="1" readingOrder="1"/>
    </xf>
    <xf numFmtId="0" fontId="37" fillId="12" borderId="18" xfId="0" applyFont="1" applyFill="1" applyBorder="1" applyAlignment="1">
      <alignment horizontal="center" vertical="center" wrapText="1" readingOrder="1"/>
    </xf>
    <xf numFmtId="0" fontId="37" fillId="12" borderId="19" xfId="0" applyFont="1" applyFill="1" applyBorder="1" applyAlignment="1">
      <alignment horizontal="center" vertical="center" wrapText="1" readingOrder="1"/>
    </xf>
    <xf numFmtId="0" fontId="37" fillId="12" borderId="20" xfId="0" applyFont="1" applyFill="1" applyBorder="1" applyAlignment="1">
      <alignment horizontal="center" vertical="center" wrapText="1" readingOrder="1"/>
    </xf>
    <xf numFmtId="0" fontId="90" fillId="26" borderId="0" xfId="0" applyFont="1" applyFill="1" applyAlignment="1">
      <alignment horizontal="center" vertical="center" wrapText="1"/>
    </xf>
    <xf numFmtId="0" fontId="21" fillId="26" borderId="0" xfId="0" applyFont="1" applyFill="1" applyAlignment="1">
      <alignment horizontal="center" vertical="center" wrapText="1"/>
    </xf>
    <xf numFmtId="0" fontId="38" fillId="0" borderId="6" xfId="0" applyFont="1" applyBorder="1" applyAlignment="1">
      <alignment horizontal="center" vertical="center"/>
    </xf>
    <xf numFmtId="0" fontId="38" fillId="0" borderId="8" xfId="0" applyFont="1" applyBorder="1" applyAlignment="1">
      <alignment horizontal="center" vertical="center"/>
    </xf>
    <xf numFmtId="0" fontId="38" fillId="0" borderId="10" xfId="0" applyFont="1" applyBorder="1" applyAlignment="1">
      <alignment horizontal="center" vertical="center"/>
    </xf>
    <xf numFmtId="0" fontId="37" fillId="5" borderId="13" xfId="0" applyFont="1" applyFill="1" applyBorder="1" applyAlignment="1">
      <alignment horizontal="center" vertical="center" wrapText="1" readingOrder="1"/>
    </xf>
    <xf numFmtId="0" fontId="37" fillId="5" borderId="14" xfId="0" applyFont="1" applyFill="1" applyBorder="1" applyAlignment="1">
      <alignment horizontal="center" vertical="center" wrapText="1" readingOrder="1"/>
    </xf>
    <xf numFmtId="0" fontId="37" fillId="5" borderId="15" xfId="0" applyFont="1" applyFill="1" applyBorder="1" applyAlignment="1">
      <alignment horizontal="center" vertical="center" wrapText="1" readingOrder="1"/>
    </xf>
    <xf numFmtId="0" fontId="37" fillId="5" borderId="16" xfId="0" applyFont="1" applyFill="1" applyBorder="1" applyAlignment="1">
      <alignment horizontal="center" vertical="center" wrapText="1" readingOrder="1"/>
    </xf>
    <xf numFmtId="0" fontId="37" fillId="5" borderId="0" xfId="0" applyFont="1" applyFill="1" applyAlignment="1">
      <alignment horizontal="center" vertical="center" wrapText="1" readingOrder="1"/>
    </xf>
    <xf numFmtId="0" fontId="37" fillId="5" borderId="17" xfId="0" applyFont="1" applyFill="1" applyBorder="1" applyAlignment="1">
      <alignment horizontal="center" vertical="center" wrapText="1" readingOrder="1"/>
    </xf>
    <xf numFmtId="0" fontId="37" fillId="5" borderId="18" xfId="0" applyFont="1" applyFill="1" applyBorder="1" applyAlignment="1">
      <alignment horizontal="center" vertical="center" wrapText="1" readingOrder="1"/>
    </xf>
    <xf numFmtId="0" fontId="37" fillId="5" borderId="19" xfId="0" applyFont="1" applyFill="1" applyBorder="1" applyAlignment="1">
      <alignment horizontal="center" vertical="center" wrapText="1" readingOrder="1"/>
    </xf>
    <xf numFmtId="0" fontId="37" fillId="5" borderId="20" xfId="0" applyFont="1" applyFill="1" applyBorder="1" applyAlignment="1">
      <alignment horizontal="center" vertical="center" wrapText="1" readingOrder="1"/>
    </xf>
    <xf numFmtId="0" fontId="37" fillId="13" borderId="13" xfId="0" applyFont="1" applyFill="1" applyBorder="1" applyAlignment="1">
      <alignment horizontal="center" vertical="center" wrapText="1" readingOrder="1"/>
    </xf>
    <xf numFmtId="0" fontId="37" fillId="13" borderId="14" xfId="0" applyFont="1" applyFill="1" applyBorder="1" applyAlignment="1">
      <alignment horizontal="center" vertical="center" wrapText="1" readingOrder="1"/>
    </xf>
    <xf numFmtId="0" fontId="37" fillId="13" borderId="15" xfId="0" applyFont="1" applyFill="1" applyBorder="1" applyAlignment="1">
      <alignment horizontal="center" vertical="center" wrapText="1" readingOrder="1"/>
    </xf>
    <xf numFmtId="0" fontId="37" fillId="13" borderId="16" xfId="0" applyFont="1" applyFill="1" applyBorder="1" applyAlignment="1">
      <alignment horizontal="center" vertical="center" wrapText="1" readingOrder="1"/>
    </xf>
    <xf numFmtId="0" fontId="37" fillId="13" borderId="0" xfId="0" applyFont="1" applyFill="1" applyAlignment="1">
      <alignment horizontal="center" vertical="center" wrapText="1" readingOrder="1"/>
    </xf>
    <xf numFmtId="0" fontId="37" fillId="13" borderId="17" xfId="0" applyFont="1" applyFill="1" applyBorder="1" applyAlignment="1">
      <alignment horizontal="center" vertical="center" wrapText="1" readingOrder="1"/>
    </xf>
    <xf numFmtId="0" fontId="37" fillId="13" borderId="18" xfId="0" applyFont="1" applyFill="1" applyBorder="1" applyAlignment="1">
      <alignment horizontal="center" vertical="center" wrapText="1" readingOrder="1"/>
    </xf>
    <xf numFmtId="0" fontId="37" fillId="13" borderId="19" xfId="0" applyFont="1" applyFill="1" applyBorder="1" applyAlignment="1">
      <alignment horizontal="center" vertical="center" wrapText="1" readingOrder="1"/>
    </xf>
    <xf numFmtId="0" fontId="37" fillId="13" borderId="20" xfId="0" applyFont="1" applyFill="1" applyBorder="1" applyAlignment="1">
      <alignment horizontal="center" vertical="center" wrapText="1" readingOrder="1"/>
    </xf>
    <xf numFmtId="0" fontId="38" fillId="0" borderId="12" xfId="0" applyFont="1" applyBorder="1" applyAlignment="1">
      <alignment horizontal="center" vertical="center" wrapText="1"/>
    </xf>
    <xf numFmtId="0" fontId="74" fillId="21" borderId="34" xfId="0" applyFont="1" applyFill="1" applyBorder="1" applyAlignment="1">
      <alignment horizontal="center" vertical="center" wrapText="1"/>
    </xf>
    <xf numFmtId="0" fontId="74" fillId="21" borderId="35" xfId="0" applyFont="1" applyFill="1" applyBorder="1" applyAlignment="1">
      <alignment horizontal="center" vertical="center" wrapText="1"/>
    </xf>
    <xf numFmtId="0" fontId="71" fillId="0" borderId="0" xfId="0" applyFont="1" applyAlignment="1">
      <alignment horizontal="left" vertical="center" wrapText="1"/>
    </xf>
    <xf numFmtId="0" fontId="71" fillId="0" borderId="0" xfId="0" applyFont="1" applyAlignment="1">
      <alignment horizontal="center" vertical="center" wrapText="1"/>
    </xf>
    <xf numFmtId="0" fontId="71" fillId="0" borderId="22" xfId="0" applyFont="1" applyBorder="1" applyAlignment="1">
      <alignment horizontal="left" vertical="center" wrapText="1"/>
    </xf>
    <xf numFmtId="0" fontId="71" fillId="0" borderId="76" xfId="0" applyFont="1" applyBorder="1" applyAlignment="1">
      <alignment horizontal="left" vertical="center" wrapText="1"/>
    </xf>
    <xf numFmtId="0" fontId="74" fillId="21" borderId="33" xfId="0" applyFont="1" applyFill="1" applyBorder="1" applyAlignment="1">
      <alignment horizontal="center" vertical="center" wrapText="1"/>
    </xf>
    <xf numFmtId="0" fontId="72" fillId="16" borderId="24" xfId="0" applyFont="1" applyFill="1" applyBorder="1" applyAlignment="1">
      <alignment horizontal="center" vertical="center" wrapText="1"/>
    </xf>
    <xf numFmtId="0" fontId="72" fillId="16" borderId="25" xfId="0" applyFont="1" applyFill="1" applyBorder="1" applyAlignment="1">
      <alignment horizontal="center" vertical="center" wrapText="1"/>
    </xf>
    <xf numFmtId="0" fontId="72" fillId="16" borderId="36" xfId="0" applyFont="1" applyFill="1" applyBorder="1" applyAlignment="1">
      <alignment horizontal="center" vertical="center" wrapText="1"/>
    </xf>
    <xf numFmtId="0" fontId="73" fillId="16" borderId="73" xfId="0" applyFont="1" applyFill="1" applyBorder="1" applyAlignment="1">
      <alignment horizontal="center" vertical="center" wrapText="1"/>
    </xf>
    <xf numFmtId="0" fontId="73" fillId="16" borderId="28" xfId="0" applyFont="1" applyFill="1" applyBorder="1" applyAlignment="1">
      <alignment horizontal="center" vertical="center" wrapText="1"/>
    </xf>
    <xf numFmtId="0" fontId="73" fillId="16" borderId="74" xfId="0" applyFont="1" applyFill="1" applyBorder="1" applyAlignment="1">
      <alignment horizontal="center" vertical="center" wrapText="1"/>
    </xf>
    <xf numFmtId="0" fontId="73" fillId="16" borderId="29" xfId="0" applyFont="1" applyFill="1" applyBorder="1" applyAlignment="1">
      <alignment horizontal="center" vertical="center" wrapText="1"/>
    </xf>
    <xf numFmtId="0" fontId="73" fillId="16" borderId="75" xfId="0" applyFont="1" applyFill="1" applyBorder="1" applyAlignment="1">
      <alignment horizontal="center" vertical="center" wrapText="1"/>
    </xf>
    <xf numFmtId="0" fontId="71" fillId="0" borderId="74" xfId="0" applyFont="1" applyBorder="1" applyAlignment="1">
      <alignment horizontal="left" vertical="center" wrapText="1"/>
    </xf>
    <xf numFmtId="0" fontId="81" fillId="21" borderId="106" xfId="0" applyFont="1" applyFill="1" applyBorder="1" applyAlignment="1">
      <alignment horizontal="center" vertical="center" wrapText="1"/>
    </xf>
    <xf numFmtId="0" fontId="81" fillId="21" borderId="108" xfId="0" applyFont="1" applyFill="1" applyBorder="1" applyAlignment="1">
      <alignment horizontal="center" vertical="center" wrapText="1"/>
    </xf>
    <xf numFmtId="0" fontId="81" fillId="17" borderId="90" xfId="0" applyFont="1" applyFill="1" applyBorder="1" applyAlignment="1">
      <alignment horizontal="center" vertical="center" wrapText="1"/>
    </xf>
    <xf numFmtId="0" fontId="80" fillId="3" borderId="91" xfId="0" applyFont="1" applyFill="1" applyBorder="1" applyAlignment="1" applyProtection="1">
      <alignment horizontal="center" vertical="center" wrapText="1"/>
      <protection locked="0"/>
    </xf>
    <xf numFmtId="0" fontId="80" fillId="3" borderId="99" xfId="0" applyFont="1" applyFill="1" applyBorder="1" applyAlignment="1" applyProtection="1">
      <alignment horizontal="center" vertical="center" wrapText="1"/>
      <protection locked="0"/>
    </xf>
    <xf numFmtId="0" fontId="80" fillId="3" borderId="92" xfId="0" applyFont="1" applyFill="1" applyBorder="1" applyAlignment="1" applyProtection="1">
      <alignment horizontal="center" vertical="center" wrapText="1"/>
      <protection locked="0"/>
    </xf>
    <xf numFmtId="0" fontId="81" fillId="17" borderId="91" xfId="0" applyFont="1" applyFill="1" applyBorder="1" applyAlignment="1">
      <alignment horizontal="center" vertical="center" wrapText="1"/>
    </xf>
    <xf numFmtId="0" fontId="81" fillId="17" borderId="92" xfId="0" applyFont="1" applyFill="1" applyBorder="1" applyAlignment="1">
      <alignment horizontal="center" vertical="center" wrapText="1"/>
    </xf>
    <xf numFmtId="0" fontId="21" fillId="0" borderId="0" xfId="0" applyFont="1" applyAlignment="1">
      <alignment horizontal="center" vertical="center"/>
    </xf>
    <xf numFmtId="0" fontId="40" fillId="0" borderId="0" xfId="0" applyFont="1" applyAlignment="1">
      <alignment horizontal="center" vertical="center"/>
    </xf>
    <xf numFmtId="0" fontId="75" fillId="16" borderId="82" xfId="0" applyFont="1" applyFill="1" applyBorder="1" applyAlignment="1">
      <alignment horizontal="center" vertical="center" wrapText="1"/>
    </xf>
    <xf numFmtId="0" fontId="75" fillId="16" borderId="80" xfId="0" applyFont="1" applyFill="1" applyBorder="1" applyAlignment="1">
      <alignment horizontal="center" vertical="center" wrapText="1"/>
    </xf>
    <xf numFmtId="0" fontId="75" fillId="16" borderId="78" xfId="0" applyFont="1" applyFill="1" applyBorder="1" applyAlignment="1">
      <alignment horizontal="center" vertical="center" wrapText="1"/>
    </xf>
    <xf numFmtId="0" fontId="76" fillId="0" borderId="82" xfId="0" applyFont="1" applyBorder="1" applyAlignment="1">
      <alignment horizontal="justify" vertical="center" wrapText="1"/>
    </xf>
    <xf numFmtId="0" fontId="76" fillId="0" borderId="80" xfId="0" applyFont="1" applyBorder="1" applyAlignment="1">
      <alignment horizontal="justify" vertical="center" wrapText="1"/>
    </xf>
    <xf numFmtId="0" fontId="76" fillId="0" borderId="78" xfId="0" applyFont="1" applyBorder="1" applyAlignment="1">
      <alignment horizontal="justify" vertical="center" wrapText="1"/>
    </xf>
    <xf numFmtId="0" fontId="36" fillId="15" borderId="24" xfId="0" applyFont="1" applyFill="1" applyBorder="1" applyAlignment="1">
      <alignment horizontal="center" vertical="center" wrapText="1" readingOrder="1"/>
    </xf>
    <xf numFmtId="0" fontId="36" fillId="15" borderId="25" xfId="0" applyFont="1" applyFill="1" applyBorder="1" applyAlignment="1">
      <alignment horizontal="center" vertical="center" wrapText="1" readingOrder="1"/>
    </xf>
    <xf numFmtId="0" fontId="36" fillId="15" borderId="36" xfId="0" applyFont="1" applyFill="1" applyBorder="1" applyAlignment="1">
      <alignment horizontal="center" vertical="center" wrapText="1" readingOrder="1"/>
    </xf>
    <xf numFmtId="0" fontId="31" fillId="3" borderId="0" xfId="0" applyFont="1" applyFill="1" applyAlignment="1">
      <alignment horizontal="justify" vertical="center" wrapText="1"/>
    </xf>
    <xf numFmtId="0" fontId="33" fillId="15" borderId="33" xfId="0" applyFont="1" applyFill="1" applyBorder="1" applyAlignment="1">
      <alignment horizontal="center" vertical="center" wrapText="1" readingOrder="1"/>
    </xf>
    <xf numFmtId="0" fontId="33" fillId="15" borderId="34" xfId="0" applyFont="1" applyFill="1" applyBorder="1" applyAlignment="1">
      <alignment horizontal="center" vertical="center" wrapText="1" readingOrder="1"/>
    </xf>
    <xf numFmtId="0" fontId="33" fillId="3" borderId="31" xfId="0" applyFont="1" applyFill="1" applyBorder="1" applyAlignment="1">
      <alignment horizontal="center" vertical="center" wrapText="1" readingOrder="1"/>
    </xf>
    <xf numFmtId="0" fontId="33" fillId="3" borderId="26" xfId="0" applyFont="1" applyFill="1" applyBorder="1" applyAlignment="1">
      <alignment horizontal="center" vertical="center" wrapText="1" readingOrder="1"/>
    </xf>
    <xf numFmtId="0" fontId="33" fillId="3" borderId="23" xfId="0" applyFont="1" applyFill="1" applyBorder="1" applyAlignment="1">
      <alignment horizontal="center" vertical="center" wrapText="1" readingOrder="1"/>
    </xf>
    <xf numFmtId="0" fontId="33" fillId="3" borderId="22" xfId="0" applyFont="1" applyFill="1" applyBorder="1" applyAlignment="1">
      <alignment horizontal="center" vertical="center" wrapText="1" readingOrder="1"/>
    </xf>
    <xf numFmtId="0" fontId="33" fillId="3" borderId="28" xfId="0" applyFont="1" applyFill="1" applyBorder="1" applyAlignment="1">
      <alignment horizontal="center" vertical="center" wrapText="1" readingOrder="1"/>
    </xf>
    <xf numFmtId="0" fontId="33" fillId="3" borderId="29" xfId="0" applyFont="1" applyFill="1" applyBorder="1" applyAlignment="1">
      <alignment horizontal="center" vertical="center" wrapText="1" readingOrder="1"/>
    </xf>
  </cellXfs>
  <cellStyles count="7">
    <cellStyle name="Moneda" xfId="5" builtinId="4"/>
    <cellStyle name="Moneda 2" xfId="6" xr:uid="{00000000-0005-0000-0000-000001000000}"/>
    <cellStyle name="Normal" xfId="0" builtinId="0"/>
    <cellStyle name="Normal - Style1 2" xfId="2" xr:uid="{00000000-0005-0000-0000-000003000000}"/>
    <cellStyle name="Normal 2" xfId="4" xr:uid="{00000000-0005-0000-0000-000004000000}"/>
    <cellStyle name="Normal 2 2" xfId="3" xr:uid="{00000000-0005-0000-0000-000005000000}"/>
    <cellStyle name="Porcentaje" xfId="1" builtinId="5"/>
  </cellStyles>
  <dxfs count="683">
    <dxf>
      <font>
        <b val="0"/>
        <i val="0"/>
        <strike val="0"/>
        <condense val="0"/>
        <extend val="0"/>
        <outline val="0"/>
        <shadow val="0"/>
        <u val="none"/>
        <vertAlign val="baseline"/>
        <sz val="16"/>
        <color rgb="FFFF0000"/>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alignment wrapText="1" readingOrder="0"/>
    </dxf>
    <dxf>
      <alignment vertical="center" readingOrder="0"/>
    </dxf>
    <dxf>
      <alignment wrapText="1" readingOrder="0"/>
    </dxf>
    <dxf>
      <alignment wrapText="1" readingOrder="0"/>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eetMetadata" Target="metadata.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97695</xdr:rowOff>
    </xdr:from>
    <xdr:to>
      <xdr:col>19</xdr:col>
      <xdr:colOff>33704</xdr:colOff>
      <xdr:row>38</xdr:row>
      <xdr:rowOff>278780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0" y="24186420"/>
          <a:ext cx="38333729" cy="88488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190500</xdr:colOff>
      <xdr:row>0</xdr:row>
      <xdr:rowOff>68036</xdr:rowOff>
    </xdr:from>
    <xdr:ext cx="1403803" cy="1123950"/>
    <xdr:pic>
      <xdr:nvPicPr>
        <xdr:cNvPr id="2" name="Imagen 1" descr="escudo negr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5929" y="68036"/>
          <a:ext cx="1403803" cy="112395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273353</xdr:colOff>
      <xdr:row>0</xdr:row>
      <xdr:rowOff>55034</xdr:rowOff>
    </xdr:from>
    <xdr:ext cx="1288747" cy="1107016"/>
    <xdr:pic>
      <xdr:nvPicPr>
        <xdr:cNvPr id="2" name="Imagen 1" descr="escudo negro">
          <a:extLst>
            <a:ext uri="{FF2B5EF4-FFF2-40B4-BE49-F238E27FC236}">
              <a16:creationId xmlns:a16="http://schemas.microsoft.com/office/drawing/2014/main" id="{CC31457F-ECBC-4BF6-A295-D24C77BD34C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503" y="55034"/>
          <a:ext cx="1288747" cy="1107016"/>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273353</xdr:colOff>
      <xdr:row>0</xdr:row>
      <xdr:rowOff>55034</xdr:rowOff>
    </xdr:from>
    <xdr:ext cx="1288747" cy="1107016"/>
    <xdr:pic>
      <xdr:nvPicPr>
        <xdr:cNvPr id="2" name="Imagen 1" descr="escudo negro">
          <a:extLst>
            <a:ext uri="{FF2B5EF4-FFF2-40B4-BE49-F238E27FC236}">
              <a16:creationId xmlns:a16="http://schemas.microsoft.com/office/drawing/2014/main" id="{4B130650-B5A7-4455-A04D-93F040AFD7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503" y="55034"/>
          <a:ext cx="1288747" cy="1107016"/>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12</xdr:col>
      <xdr:colOff>182273</xdr:colOff>
      <xdr:row>29</xdr:row>
      <xdr:rowOff>172245</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28575" y="0"/>
          <a:ext cx="9297698" cy="5696745"/>
        </a:xfrm>
        <a:prstGeom prst="rect">
          <a:avLst/>
        </a:prstGeom>
      </xdr:spPr>
    </xdr:pic>
    <xdr:clientData/>
  </xdr:twoCellAnchor>
  <xdr:twoCellAnchor editAs="oneCell">
    <xdr:from>
      <xdr:col>0</xdr:col>
      <xdr:colOff>0</xdr:colOff>
      <xdr:row>31</xdr:row>
      <xdr:rowOff>0</xdr:rowOff>
    </xdr:from>
    <xdr:to>
      <xdr:col>11</xdr:col>
      <xdr:colOff>534644</xdr:colOff>
      <xdr:row>57</xdr:row>
      <xdr:rowOff>19744</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5905500"/>
          <a:ext cx="8916644" cy="4972744"/>
        </a:xfrm>
        <a:prstGeom prst="rect">
          <a:avLst/>
        </a:prstGeom>
      </xdr:spPr>
    </xdr:pic>
    <xdr:clientData/>
  </xdr:twoCellAnchor>
  <xdr:twoCellAnchor editAs="oneCell">
    <xdr:from>
      <xdr:col>12</xdr:col>
      <xdr:colOff>733425</xdr:colOff>
      <xdr:row>0</xdr:row>
      <xdr:rowOff>28575</xdr:rowOff>
    </xdr:from>
    <xdr:to>
      <xdr:col>25</xdr:col>
      <xdr:colOff>210859</xdr:colOff>
      <xdr:row>28</xdr:row>
      <xdr:rowOff>181741</xdr:rowOff>
    </xdr:to>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9877425" y="28575"/>
          <a:ext cx="9383434" cy="5487166"/>
        </a:xfrm>
        <a:prstGeom prst="rect">
          <a:avLst/>
        </a:prstGeom>
      </xdr:spPr>
    </xdr:pic>
    <xdr:clientData/>
  </xdr:twoCellAnchor>
  <xdr:twoCellAnchor editAs="oneCell">
    <xdr:from>
      <xdr:col>13</xdr:col>
      <xdr:colOff>0</xdr:colOff>
      <xdr:row>32</xdr:row>
      <xdr:rowOff>0</xdr:rowOff>
    </xdr:from>
    <xdr:to>
      <xdr:col>25</xdr:col>
      <xdr:colOff>429961</xdr:colOff>
      <xdr:row>62</xdr:row>
      <xdr:rowOff>38903</xdr:rowOff>
    </xdr:to>
    <xdr:pic>
      <xdr:nvPicPr>
        <xdr:cNvPr id="5" name="Imagen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9906000" y="6096000"/>
          <a:ext cx="9573961" cy="57539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Users/natalia.norato/OneDrive%20-%20uaermv/NATA%20SIG/2018/12.%20DICIEMBRE/SIG-FM-007-V7%20Formato%20Mapa%20de%20Riesgos%20de%20Proceso%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gela.cifuentes/Downloads/DESI-FM-018-V9_Formato_Mapa_de_Riesgos_de_Proces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 DE RIESGOS 2019"/>
      <sheetName val="FORMULA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row r="4">
          <cell r="B4" t="str">
            <v>Direccionamiento estratégico e innovación</v>
          </cell>
          <cell r="C4" t="str">
            <v>Gestion</v>
          </cell>
          <cell r="E4" t="str">
            <v>Daño_fisico</v>
          </cell>
          <cell r="K4" t="str">
            <v>Aceptar el riesgo</v>
          </cell>
        </row>
        <row r="5">
          <cell r="C5" t="str">
            <v>Corrupcion</v>
          </cell>
          <cell r="E5" t="str">
            <v>Eventos_naturales</v>
          </cell>
          <cell r="K5" t="str">
            <v>Reducir el riesgo</v>
          </cell>
        </row>
        <row r="6">
          <cell r="C6" t="str">
            <v>Seguridad_de_la_informacion</v>
          </cell>
          <cell r="E6" t="str">
            <v>Perdidas_de_los_servicios_esenciales</v>
          </cell>
          <cell r="K6" t="str">
            <v>Evitar el riesgo</v>
          </cell>
        </row>
        <row r="7">
          <cell r="E7" t="str">
            <v>Perturbacion_debida_a_la_radiacion</v>
          </cell>
          <cell r="K7" t="str">
            <v>Compartir el riesgo</v>
          </cell>
        </row>
        <row r="8">
          <cell r="E8" t="str">
            <v>Compromiso_de_la_informacion</v>
          </cell>
        </row>
        <row r="9">
          <cell r="E9" t="str">
            <v>Fallas_tecnicas</v>
          </cell>
        </row>
        <row r="10">
          <cell r="E10" t="str">
            <v>Acciones_no_autorizadas</v>
          </cell>
        </row>
        <row r="11">
          <cell r="E11" t="str">
            <v>Compromiso_de_las_funciones</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alia Norato Mora" refreshedDate="44522.492354513888" createdVersion="6" refreshedVersion="6" minRefreshableVersion="3" recordCount="10" xr:uid="{00000000-000A-0000-FFFF-FFFF01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5">
        <s v="Afectación menor a 130 SMLMV ."/>
        <s v="Entre 130 y 650 SMLMV "/>
        <s v="Entre 650 y 1300 SMLMV "/>
        <s v="Entre 1300 y 6500 SMLMV "/>
        <s v="Mayor a 6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 v="Entre 100 y 500 SMLMV " u="1"/>
        <s v="Mayor a 500 SMLMV " u="1"/>
        <s v="Entre 50 y 100 SMLMV " u="1"/>
        <s v="Entre 10 y 50 SMLMV " u="1"/>
        <s v="Afectación menor a 10 SMLMV ."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A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10:E222" firstHeaderRow="1" firstDataRow="1" firstDataCol="2"/>
  <pivotFields count="2">
    <pivotField axis="axisRow" compact="0" showAll="0" defaultSubtotal="0">
      <items count="2">
        <item x="0"/>
        <item x="1"/>
      </items>
    </pivotField>
    <pivotField axis="axisRow" compact="0" showAll="0" defaultSubtotal="0">
      <items count="15">
        <item m="1" x="14"/>
        <item x="5"/>
        <item x="6"/>
        <item x="7"/>
        <item x="8"/>
        <item x="9"/>
        <item m="1" x="13"/>
        <item m="1" x="12"/>
        <item m="1" x="10"/>
        <item m="1" x="11"/>
        <item x="0"/>
        <item x="1"/>
        <item x="2"/>
        <item x="3"/>
        <item x="4"/>
      </items>
    </pivotField>
  </pivotFields>
  <rowFields count="2">
    <field x="0"/>
    <field x="1"/>
  </rowFields>
  <rowItems count="12">
    <i>
      <x/>
    </i>
    <i r="1">
      <x v="10"/>
    </i>
    <i r="1">
      <x v="11"/>
    </i>
    <i r="1">
      <x v="12"/>
    </i>
    <i r="1">
      <x v="13"/>
    </i>
    <i r="1">
      <x v="14"/>
    </i>
    <i>
      <x v="1"/>
    </i>
    <i r="1">
      <x v="1"/>
    </i>
    <i r="1">
      <x v="2"/>
    </i>
    <i r="1">
      <x v="3"/>
    </i>
    <i r="1">
      <x v="4"/>
    </i>
    <i r="1">
      <x v="5"/>
    </i>
  </rowItems>
  <colItems count="1">
    <i/>
  </colItems>
  <formats count="4">
    <format dxfId="7">
      <pivotArea dataOnly="0" labelOnly="1" outline="0" fieldPosition="0">
        <references count="1">
          <reference field="0" count="1">
            <x v="1"/>
          </reference>
        </references>
      </pivotArea>
    </format>
    <format dxfId="6">
      <pivotArea dataOnly="0" labelOnly="1" outline="0" fieldPosition="0">
        <references count="2">
          <reference field="0" count="1" selected="0">
            <x v="1"/>
          </reference>
          <reference field="1" count="5">
            <x v="1"/>
            <x v="2"/>
            <x v="3"/>
            <x v="4"/>
            <x v="5"/>
          </reference>
        </references>
      </pivotArea>
    </format>
    <format dxfId="5">
      <pivotArea dataOnly="0" labelOnly="1" outline="0" fieldPosition="0">
        <references count="2">
          <reference field="0" count="1" selected="0">
            <x v="1"/>
          </reference>
          <reference field="1" count="5">
            <x v="1"/>
            <x v="2"/>
            <x v="3"/>
            <x v="4"/>
            <x v="5"/>
          </reference>
        </references>
      </pivotArea>
    </format>
    <format dxfId="4">
      <pivotArea dataOnly="0" labelOnly="1" outline="0" fieldPosition="0">
        <references count="1">
          <reference field="0"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0:C220" totalsRowShown="0" headerRowDxfId="3" dataDxfId="2">
  <autoFilter ref="B210:C220"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0.bin"/><Relationship Id="rId1" Type="http://schemas.openxmlformats.org/officeDocument/2006/relationships/pivotTable" Target="../pivotTables/pivotTable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316"/>
  <sheetViews>
    <sheetView topLeftCell="A36" zoomScale="110" zoomScaleNormal="110" workbookViewId="0">
      <selection activeCell="B44" sqref="B44:H44"/>
    </sheetView>
  </sheetViews>
  <sheetFormatPr baseColWidth="10" defaultColWidth="11.42578125" defaultRowHeight="15" x14ac:dyDescent="0.25"/>
  <cols>
    <col min="1" max="1" width="2.85546875" style="66" customWidth="1"/>
    <col min="2" max="3" width="24.7109375" style="66" customWidth="1"/>
    <col min="4" max="4" width="16" style="66" customWidth="1"/>
    <col min="5" max="5" width="24.7109375" style="66" customWidth="1"/>
    <col min="6" max="6" width="27.7109375" style="66" customWidth="1"/>
    <col min="7" max="8" width="24.7109375" style="66" customWidth="1"/>
    <col min="9" max="16384" width="11.42578125" style="66"/>
  </cols>
  <sheetData>
    <row r="1" spans="2:8" ht="15.75" thickBot="1" x14ac:dyDescent="0.3"/>
    <row r="2" spans="2:8" ht="18" x14ac:dyDescent="0.25">
      <c r="B2" s="280" t="s">
        <v>0</v>
      </c>
      <c r="C2" s="281"/>
      <c r="D2" s="281"/>
      <c r="E2" s="281"/>
      <c r="F2" s="281"/>
      <c r="G2" s="281"/>
      <c r="H2" s="282"/>
    </row>
    <row r="3" spans="2:8" x14ac:dyDescent="0.25">
      <c r="B3" s="67"/>
      <c r="C3" s="68"/>
      <c r="D3" s="68"/>
      <c r="E3" s="68"/>
      <c r="F3" s="68"/>
      <c r="G3" s="68"/>
      <c r="H3" s="69"/>
    </row>
    <row r="4" spans="2:8" ht="63" customHeight="1" x14ac:dyDescent="0.25">
      <c r="B4" s="283" t="s">
        <v>1</v>
      </c>
      <c r="C4" s="284"/>
      <c r="D4" s="284"/>
      <c r="E4" s="284"/>
      <c r="F4" s="284"/>
      <c r="G4" s="284"/>
      <c r="H4" s="285"/>
    </row>
    <row r="5" spans="2:8" ht="63" customHeight="1" x14ac:dyDescent="0.25">
      <c r="B5" s="286"/>
      <c r="C5" s="287"/>
      <c r="D5" s="287"/>
      <c r="E5" s="287"/>
      <c r="F5" s="287"/>
      <c r="G5" s="287"/>
      <c r="H5" s="288"/>
    </row>
    <row r="6" spans="2:8" ht="16.5" x14ac:dyDescent="0.25">
      <c r="B6" s="289" t="s">
        <v>2</v>
      </c>
      <c r="C6" s="290"/>
      <c r="D6" s="290"/>
      <c r="E6" s="290"/>
      <c r="F6" s="290"/>
      <c r="G6" s="290"/>
      <c r="H6" s="291"/>
    </row>
    <row r="7" spans="2:8" ht="95.25" customHeight="1" x14ac:dyDescent="0.25">
      <c r="B7" s="299" t="s">
        <v>3</v>
      </c>
      <c r="C7" s="300"/>
      <c r="D7" s="300"/>
      <c r="E7" s="300"/>
      <c r="F7" s="300"/>
      <c r="G7" s="300"/>
      <c r="H7" s="301"/>
    </row>
    <row r="8" spans="2:8" ht="16.5" x14ac:dyDescent="0.25">
      <c r="B8" s="101"/>
      <c r="C8" s="102"/>
      <c r="D8" s="102"/>
      <c r="E8" s="102"/>
      <c r="F8" s="102"/>
      <c r="G8" s="102"/>
      <c r="H8" s="103"/>
    </row>
    <row r="9" spans="2:8" ht="16.5" customHeight="1" x14ac:dyDescent="0.25">
      <c r="B9" s="292" t="s">
        <v>4</v>
      </c>
      <c r="C9" s="293"/>
      <c r="D9" s="293"/>
      <c r="E9" s="293"/>
      <c r="F9" s="293"/>
      <c r="G9" s="293"/>
      <c r="H9" s="294"/>
    </row>
    <row r="10" spans="2:8" ht="44.25" customHeight="1" x14ac:dyDescent="0.25">
      <c r="B10" s="292"/>
      <c r="C10" s="293"/>
      <c r="D10" s="293"/>
      <c r="E10" s="293"/>
      <c r="F10" s="293"/>
      <c r="G10" s="293"/>
      <c r="H10" s="294"/>
    </row>
    <row r="11" spans="2:8" ht="15.75" thickBot="1" x14ac:dyDescent="0.3">
      <c r="B11" s="90"/>
      <c r="C11" s="93"/>
      <c r="D11" s="98"/>
      <c r="E11" s="99"/>
      <c r="F11" s="99"/>
      <c r="G11" s="100"/>
      <c r="H11" s="94"/>
    </row>
    <row r="12" spans="2:8" ht="15.75" thickTop="1" x14ac:dyDescent="0.25">
      <c r="B12" s="90"/>
      <c r="C12" s="295" t="s">
        <v>5</v>
      </c>
      <c r="D12" s="296"/>
      <c r="E12" s="297" t="s">
        <v>6</v>
      </c>
      <c r="F12" s="298"/>
      <c r="G12" s="93"/>
      <c r="H12" s="94"/>
    </row>
    <row r="13" spans="2:8" ht="35.25" customHeight="1" x14ac:dyDescent="0.25">
      <c r="B13" s="90"/>
      <c r="C13" s="267" t="s">
        <v>7</v>
      </c>
      <c r="D13" s="268"/>
      <c r="E13" s="269" t="s">
        <v>8</v>
      </c>
      <c r="F13" s="270"/>
      <c r="G13" s="93"/>
      <c r="H13" s="94"/>
    </row>
    <row r="14" spans="2:8" ht="17.25" customHeight="1" x14ac:dyDescent="0.25">
      <c r="B14" s="90"/>
      <c r="C14" s="267" t="s">
        <v>9</v>
      </c>
      <c r="D14" s="268"/>
      <c r="E14" s="269" t="s">
        <v>10</v>
      </c>
      <c r="F14" s="270"/>
      <c r="G14" s="93"/>
      <c r="H14" s="94"/>
    </row>
    <row r="15" spans="2:8" ht="19.5" customHeight="1" x14ac:dyDescent="0.25">
      <c r="B15" s="90"/>
      <c r="C15" s="267" t="s">
        <v>11</v>
      </c>
      <c r="D15" s="268"/>
      <c r="E15" s="269" t="s">
        <v>12</v>
      </c>
      <c r="F15" s="270"/>
      <c r="G15" s="93"/>
      <c r="H15" s="94"/>
    </row>
    <row r="16" spans="2:8" ht="69.75" customHeight="1" x14ac:dyDescent="0.25">
      <c r="B16" s="90"/>
      <c r="C16" s="267" t="s">
        <v>13</v>
      </c>
      <c r="D16" s="268"/>
      <c r="E16" s="269" t="s">
        <v>14</v>
      </c>
      <c r="F16" s="270"/>
      <c r="G16" s="93"/>
      <c r="H16" s="94"/>
    </row>
    <row r="17" spans="2:8" ht="34.5" customHeight="1" x14ac:dyDescent="0.25">
      <c r="B17" s="90"/>
      <c r="C17" s="271" t="s">
        <v>15</v>
      </c>
      <c r="D17" s="272"/>
      <c r="E17" s="263" t="s">
        <v>16</v>
      </c>
      <c r="F17" s="264"/>
      <c r="G17" s="93"/>
      <c r="H17" s="94"/>
    </row>
    <row r="18" spans="2:8" ht="27.75" customHeight="1" x14ac:dyDescent="0.25">
      <c r="B18" s="90"/>
      <c r="C18" s="271" t="s">
        <v>17</v>
      </c>
      <c r="D18" s="272"/>
      <c r="E18" s="263" t="s">
        <v>18</v>
      </c>
      <c r="F18" s="264"/>
      <c r="G18" s="93"/>
      <c r="H18" s="94"/>
    </row>
    <row r="19" spans="2:8" ht="28.5" customHeight="1" x14ac:dyDescent="0.25">
      <c r="B19" s="90"/>
      <c r="C19" s="271" t="s">
        <v>19</v>
      </c>
      <c r="D19" s="272"/>
      <c r="E19" s="263" t="s">
        <v>20</v>
      </c>
      <c r="F19" s="264"/>
      <c r="G19" s="93"/>
      <c r="H19" s="94"/>
    </row>
    <row r="20" spans="2:8" ht="72.75" customHeight="1" x14ac:dyDescent="0.25">
      <c r="B20" s="90"/>
      <c r="C20" s="271" t="s">
        <v>21</v>
      </c>
      <c r="D20" s="272"/>
      <c r="E20" s="263" t="s">
        <v>22</v>
      </c>
      <c r="F20" s="264"/>
      <c r="G20" s="93"/>
      <c r="H20" s="94"/>
    </row>
    <row r="21" spans="2:8" ht="64.5" customHeight="1" x14ac:dyDescent="0.25">
      <c r="B21" s="90"/>
      <c r="C21" s="271" t="s">
        <v>23</v>
      </c>
      <c r="D21" s="272"/>
      <c r="E21" s="263" t="s">
        <v>24</v>
      </c>
      <c r="F21" s="264"/>
      <c r="G21" s="93"/>
      <c r="H21" s="94"/>
    </row>
    <row r="22" spans="2:8" ht="71.25" customHeight="1" x14ac:dyDescent="0.25">
      <c r="B22" s="90"/>
      <c r="C22" s="271" t="s">
        <v>25</v>
      </c>
      <c r="D22" s="272"/>
      <c r="E22" s="263" t="s">
        <v>26</v>
      </c>
      <c r="F22" s="264"/>
      <c r="G22" s="93"/>
      <c r="H22" s="94"/>
    </row>
    <row r="23" spans="2:8" ht="55.5" customHeight="1" x14ac:dyDescent="0.25">
      <c r="B23" s="90"/>
      <c r="C23" s="265" t="s">
        <v>27</v>
      </c>
      <c r="D23" s="266"/>
      <c r="E23" s="263" t="s">
        <v>28</v>
      </c>
      <c r="F23" s="264"/>
      <c r="G23" s="93"/>
      <c r="H23" s="94"/>
    </row>
    <row r="24" spans="2:8" ht="42" customHeight="1" x14ac:dyDescent="0.25">
      <c r="B24" s="90"/>
      <c r="C24" s="265" t="s">
        <v>29</v>
      </c>
      <c r="D24" s="266"/>
      <c r="E24" s="263" t="s">
        <v>30</v>
      </c>
      <c r="F24" s="264"/>
      <c r="G24" s="93"/>
      <c r="H24" s="94"/>
    </row>
    <row r="25" spans="2:8" ht="59.25" customHeight="1" x14ac:dyDescent="0.25">
      <c r="B25" s="90"/>
      <c r="C25" s="265" t="s">
        <v>31</v>
      </c>
      <c r="D25" s="266"/>
      <c r="E25" s="263" t="s">
        <v>32</v>
      </c>
      <c r="F25" s="264"/>
      <c r="G25" s="93"/>
      <c r="H25" s="94"/>
    </row>
    <row r="26" spans="2:8" ht="23.25" customHeight="1" x14ac:dyDescent="0.25">
      <c r="B26" s="90"/>
      <c r="C26" s="265" t="s">
        <v>33</v>
      </c>
      <c r="D26" s="266"/>
      <c r="E26" s="263" t="s">
        <v>34</v>
      </c>
      <c r="F26" s="264"/>
      <c r="G26" s="93"/>
      <c r="H26" s="94"/>
    </row>
    <row r="27" spans="2:8" ht="30.75" customHeight="1" x14ac:dyDescent="0.25">
      <c r="B27" s="90"/>
      <c r="C27" s="265" t="s">
        <v>35</v>
      </c>
      <c r="D27" s="266"/>
      <c r="E27" s="263" t="s">
        <v>36</v>
      </c>
      <c r="F27" s="264"/>
      <c r="G27" s="93"/>
      <c r="H27" s="94"/>
    </row>
    <row r="28" spans="2:8" ht="35.25" customHeight="1" x14ac:dyDescent="0.25">
      <c r="B28" s="90"/>
      <c r="C28" s="265" t="s">
        <v>37</v>
      </c>
      <c r="D28" s="266"/>
      <c r="E28" s="263" t="s">
        <v>38</v>
      </c>
      <c r="F28" s="264"/>
      <c r="G28" s="93"/>
      <c r="H28" s="94"/>
    </row>
    <row r="29" spans="2:8" ht="33" customHeight="1" x14ac:dyDescent="0.25">
      <c r="B29" s="90"/>
      <c r="C29" s="265" t="s">
        <v>37</v>
      </c>
      <c r="D29" s="266"/>
      <c r="E29" s="263" t="s">
        <v>38</v>
      </c>
      <c r="F29" s="264"/>
      <c r="G29" s="93"/>
      <c r="H29" s="94"/>
    </row>
    <row r="30" spans="2:8" ht="30" customHeight="1" x14ac:dyDescent="0.25">
      <c r="B30" s="90"/>
      <c r="C30" s="265" t="s">
        <v>39</v>
      </c>
      <c r="D30" s="266"/>
      <c r="E30" s="263" t="s">
        <v>40</v>
      </c>
      <c r="F30" s="264"/>
      <c r="G30" s="93"/>
      <c r="H30" s="94"/>
    </row>
    <row r="31" spans="2:8" ht="35.25" customHeight="1" x14ac:dyDescent="0.25">
      <c r="B31" s="90"/>
      <c r="C31" s="265" t="s">
        <v>41</v>
      </c>
      <c r="D31" s="266"/>
      <c r="E31" s="263" t="s">
        <v>42</v>
      </c>
      <c r="F31" s="264"/>
      <c r="G31" s="93"/>
      <c r="H31" s="94"/>
    </row>
    <row r="32" spans="2:8" ht="31.5" customHeight="1" x14ac:dyDescent="0.25">
      <c r="B32" s="90"/>
      <c r="C32" s="265" t="s">
        <v>43</v>
      </c>
      <c r="D32" s="266"/>
      <c r="E32" s="263" t="s">
        <v>44</v>
      </c>
      <c r="F32" s="264"/>
      <c r="G32" s="93"/>
      <c r="H32" s="94"/>
    </row>
    <row r="33" spans="2:8" ht="35.25" customHeight="1" x14ac:dyDescent="0.25">
      <c r="B33" s="90"/>
      <c r="C33" s="265" t="s">
        <v>45</v>
      </c>
      <c r="D33" s="266"/>
      <c r="E33" s="263" t="s">
        <v>46</v>
      </c>
      <c r="F33" s="264"/>
      <c r="G33" s="93"/>
      <c r="H33" s="94"/>
    </row>
    <row r="34" spans="2:8" ht="59.25" customHeight="1" x14ac:dyDescent="0.25">
      <c r="B34" s="90"/>
      <c r="C34" s="265" t="s">
        <v>47</v>
      </c>
      <c r="D34" s="266"/>
      <c r="E34" s="263" t="s">
        <v>48</v>
      </c>
      <c r="F34" s="264"/>
      <c r="G34" s="93"/>
      <c r="H34" s="94"/>
    </row>
    <row r="35" spans="2:8" ht="29.25" customHeight="1" x14ac:dyDescent="0.25">
      <c r="B35" s="90"/>
      <c r="C35" s="265" t="s">
        <v>49</v>
      </c>
      <c r="D35" s="266"/>
      <c r="E35" s="263" t="s">
        <v>50</v>
      </c>
      <c r="F35" s="264"/>
      <c r="G35" s="93"/>
      <c r="H35" s="94"/>
    </row>
    <row r="36" spans="2:8" ht="82.5" customHeight="1" x14ac:dyDescent="0.25">
      <c r="B36" s="90"/>
      <c r="C36" s="265" t="s">
        <v>51</v>
      </c>
      <c r="D36" s="266"/>
      <c r="E36" s="263" t="s">
        <v>52</v>
      </c>
      <c r="F36" s="264"/>
      <c r="G36" s="93"/>
      <c r="H36" s="94"/>
    </row>
    <row r="37" spans="2:8" ht="46.5" customHeight="1" x14ac:dyDescent="0.25">
      <c r="B37" s="90"/>
      <c r="C37" s="265" t="s">
        <v>53</v>
      </c>
      <c r="D37" s="266"/>
      <c r="E37" s="263" t="s">
        <v>54</v>
      </c>
      <c r="F37" s="264"/>
      <c r="G37" s="93"/>
      <c r="H37" s="94"/>
    </row>
    <row r="38" spans="2:8" ht="6.75" customHeight="1" thickBot="1" x14ac:dyDescent="0.3">
      <c r="B38" s="90"/>
      <c r="C38" s="276"/>
      <c r="D38" s="277"/>
      <c r="E38" s="278"/>
      <c r="F38" s="279"/>
      <c r="G38" s="93"/>
      <c r="H38" s="94"/>
    </row>
    <row r="39" spans="2:8" ht="15.75" thickTop="1" x14ac:dyDescent="0.25">
      <c r="B39" s="90"/>
      <c r="C39" s="91"/>
      <c r="D39" s="91"/>
      <c r="E39" s="92"/>
      <c r="F39" s="92"/>
      <c r="G39" s="93"/>
      <c r="H39" s="94"/>
    </row>
    <row r="40" spans="2:8" ht="21" customHeight="1" x14ac:dyDescent="0.25">
      <c r="B40" s="273" t="s">
        <v>55</v>
      </c>
      <c r="C40" s="274"/>
      <c r="D40" s="274"/>
      <c r="E40" s="274"/>
      <c r="F40" s="274"/>
      <c r="G40" s="274"/>
      <c r="H40" s="275"/>
    </row>
    <row r="41" spans="2:8" ht="20.25" customHeight="1" x14ac:dyDescent="0.25">
      <c r="B41" s="273" t="s">
        <v>56</v>
      </c>
      <c r="C41" s="274"/>
      <c r="D41" s="274"/>
      <c r="E41" s="274"/>
      <c r="F41" s="274"/>
      <c r="G41" s="274"/>
      <c r="H41" s="275"/>
    </row>
    <row r="42" spans="2:8" ht="20.25" customHeight="1" x14ac:dyDescent="0.25">
      <c r="B42" s="273" t="s">
        <v>57</v>
      </c>
      <c r="C42" s="274"/>
      <c r="D42" s="274"/>
      <c r="E42" s="274"/>
      <c r="F42" s="274"/>
      <c r="G42" s="274"/>
      <c r="H42" s="275"/>
    </row>
    <row r="43" spans="2:8" ht="20.25" customHeight="1" x14ac:dyDescent="0.25">
      <c r="B43" s="273" t="s">
        <v>58</v>
      </c>
      <c r="C43" s="274"/>
      <c r="D43" s="274"/>
      <c r="E43" s="274"/>
      <c r="F43" s="274"/>
      <c r="G43" s="274"/>
      <c r="H43" s="275"/>
    </row>
    <row r="44" spans="2:8" x14ac:dyDescent="0.25">
      <c r="B44" s="273" t="s">
        <v>59</v>
      </c>
      <c r="C44" s="274"/>
      <c r="D44" s="274"/>
      <c r="E44" s="274"/>
      <c r="F44" s="274"/>
      <c r="G44" s="274"/>
      <c r="H44" s="275"/>
    </row>
    <row r="45" spans="2:8" ht="15.75" thickBot="1" x14ac:dyDescent="0.3">
      <c r="B45" s="95"/>
      <c r="C45" s="96"/>
      <c r="D45" s="96"/>
      <c r="E45" s="96"/>
      <c r="F45" s="96"/>
      <c r="G45" s="96"/>
      <c r="H45" s="97"/>
    </row>
    <row r="47" spans="2:8" x14ac:dyDescent="0.25">
      <c r="B47" s="246" t="s">
        <v>60</v>
      </c>
    </row>
    <row r="48" spans="2:8" x14ac:dyDescent="0.25">
      <c r="B48" s="66" t="s">
        <v>61</v>
      </c>
    </row>
    <row r="49" spans="2:6" ht="25.5" x14ac:dyDescent="0.25">
      <c r="B49" s="238" t="s">
        <v>62</v>
      </c>
      <c r="C49" s="238" t="s">
        <v>63</v>
      </c>
      <c r="D49" s="238" t="s">
        <v>64</v>
      </c>
      <c r="E49" s="239" t="s">
        <v>65</v>
      </c>
      <c r="F49" s="240" t="s">
        <v>66</v>
      </c>
    </row>
    <row r="50" spans="2:6" x14ac:dyDescent="0.25">
      <c r="B50" s="241" t="s">
        <v>67</v>
      </c>
      <c r="C50" s="241" t="s">
        <v>68</v>
      </c>
      <c r="D50" s="242">
        <v>44957</v>
      </c>
      <c r="E50" s="241" t="s">
        <v>68</v>
      </c>
      <c r="F50" s="241" t="s">
        <v>68</v>
      </c>
    </row>
    <row r="51" spans="2:6" ht="30" x14ac:dyDescent="0.25">
      <c r="B51" s="241" t="s">
        <v>69</v>
      </c>
      <c r="C51" s="241" t="s">
        <v>70</v>
      </c>
      <c r="D51" s="242">
        <v>45016</v>
      </c>
      <c r="E51" s="241" t="s">
        <v>71</v>
      </c>
      <c r="F51" s="243" t="s">
        <v>72</v>
      </c>
    </row>
    <row r="300" spans="3:3" ht="31.5" x14ac:dyDescent="0.25">
      <c r="C300" s="168" t="s">
        <v>73</v>
      </c>
    </row>
    <row r="301" spans="3:3" ht="47.25" x14ac:dyDescent="0.25">
      <c r="C301" s="168" t="s">
        <v>74</v>
      </c>
    </row>
    <row r="302" spans="3:3" ht="31.5" x14ac:dyDescent="0.25">
      <c r="C302" s="169" t="s">
        <v>75</v>
      </c>
    </row>
    <row r="303" spans="3:3" ht="31.5" x14ac:dyDescent="0.25">
      <c r="C303" s="168" t="s">
        <v>76</v>
      </c>
    </row>
    <row r="304" spans="3:3" ht="47.25" x14ac:dyDescent="0.25">
      <c r="C304" s="168" t="s">
        <v>77</v>
      </c>
    </row>
    <row r="305" spans="3:3" ht="31.5" x14ac:dyDescent="0.25">
      <c r="C305" s="168" t="s">
        <v>78</v>
      </c>
    </row>
    <row r="306" spans="3:3" ht="47.25" x14ac:dyDescent="0.25">
      <c r="C306" s="169" t="s">
        <v>79</v>
      </c>
    </row>
    <row r="307" spans="3:3" ht="31.5" x14ac:dyDescent="0.25">
      <c r="C307" s="168" t="s">
        <v>80</v>
      </c>
    </row>
    <row r="308" spans="3:3" ht="15.75" x14ac:dyDescent="0.25">
      <c r="C308" s="168" t="s">
        <v>81</v>
      </c>
    </row>
    <row r="309" spans="3:3" ht="15.75" x14ac:dyDescent="0.25">
      <c r="C309" s="168" t="s">
        <v>82</v>
      </c>
    </row>
    <row r="310" spans="3:3" ht="31.5" x14ac:dyDescent="0.25">
      <c r="C310" s="168" t="s">
        <v>83</v>
      </c>
    </row>
    <row r="311" spans="3:3" ht="31.5" x14ac:dyDescent="0.25">
      <c r="C311" s="168" t="s">
        <v>84</v>
      </c>
    </row>
    <row r="312" spans="3:3" ht="15.75" x14ac:dyDescent="0.25">
      <c r="C312" s="168" t="s">
        <v>85</v>
      </c>
    </row>
    <row r="313" spans="3:3" ht="15.75" x14ac:dyDescent="0.25">
      <c r="C313" s="168" t="s">
        <v>86</v>
      </c>
    </row>
    <row r="314" spans="3:3" ht="15.75" x14ac:dyDescent="0.25">
      <c r="C314" s="168" t="s">
        <v>87</v>
      </c>
    </row>
    <row r="315" spans="3:3" ht="31.5" x14ac:dyDescent="0.25">
      <c r="C315" s="168" t="s">
        <v>88</v>
      </c>
    </row>
    <row r="316" spans="3:3" ht="31.5" x14ac:dyDescent="0.25">
      <c r="C316" s="168" t="s">
        <v>89</v>
      </c>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honeticPr fontId="88"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K55"/>
  <sheetViews>
    <sheetView zoomScale="90" zoomScaleNormal="90" workbookViewId="0">
      <selection activeCell="B7" sqref="B7"/>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66"/>
      <c r="B1" s="545" t="s">
        <v>313</v>
      </c>
      <c r="C1" s="545"/>
      <c r="D1" s="545"/>
      <c r="E1" s="66"/>
      <c r="F1" s="66"/>
      <c r="G1" s="66"/>
      <c r="H1" s="66"/>
      <c r="I1" s="66"/>
      <c r="J1" s="66"/>
      <c r="K1" s="66"/>
      <c r="L1" s="66"/>
      <c r="M1" s="66"/>
      <c r="N1" s="66"/>
      <c r="O1" s="66"/>
      <c r="P1" s="66"/>
      <c r="Q1" s="66"/>
      <c r="R1" s="66"/>
      <c r="S1" s="66"/>
      <c r="T1" s="66"/>
      <c r="U1" s="66"/>
      <c r="V1" s="66"/>
      <c r="W1" s="66"/>
      <c r="X1" s="66"/>
      <c r="Y1" s="66"/>
      <c r="Z1" s="66"/>
      <c r="AA1" s="66"/>
      <c r="AB1" s="66"/>
      <c r="AC1" s="66"/>
      <c r="AD1" s="66"/>
      <c r="AE1" s="66"/>
    </row>
    <row r="2" spans="1:37" x14ac:dyDescent="0.25">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row>
    <row r="3" spans="1:37" ht="25.5" x14ac:dyDescent="0.25">
      <c r="A3" s="66"/>
      <c r="B3" s="3"/>
      <c r="C3" s="4" t="s">
        <v>314</v>
      </c>
      <c r="D3" s="4" t="s">
        <v>264</v>
      </c>
      <c r="E3" s="66"/>
      <c r="F3" s="66"/>
      <c r="G3" s="66"/>
      <c r="H3" s="66"/>
      <c r="I3" s="66"/>
      <c r="J3" s="66"/>
      <c r="K3" s="66"/>
      <c r="L3" s="66"/>
      <c r="M3" s="66"/>
      <c r="N3" s="66"/>
      <c r="O3" s="66"/>
      <c r="P3" s="66"/>
      <c r="Q3" s="66"/>
      <c r="R3" s="66"/>
      <c r="S3" s="66"/>
      <c r="T3" s="66"/>
      <c r="U3" s="66"/>
      <c r="V3" s="66"/>
      <c r="W3" s="66"/>
      <c r="X3" s="66"/>
      <c r="Y3" s="66"/>
      <c r="Z3" s="66"/>
      <c r="AA3" s="66"/>
      <c r="AB3" s="66"/>
      <c r="AC3" s="66"/>
      <c r="AD3" s="66"/>
      <c r="AE3" s="66"/>
    </row>
    <row r="4" spans="1:37" ht="51" x14ac:dyDescent="0.25">
      <c r="A4" s="66"/>
      <c r="B4" s="5" t="s">
        <v>315</v>
      </c>
      <c r="C4" s="6" t="s">
        <v>316</v>
      </c>
      <c r="D4" s="7">
        <v>0.2</v>
      </c>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37" ht="51" x14ac:dyDescent="0.25">
      <c r="A5" s="66"/>
      <c r="B5" s="8" t="s">
        <v>317</v>
      </c>
      <c r="C5" s="9" t="s">
        <v>318</v>
      </c>
      <c r="D5" s="10">
        <v>0.4</v>
      </c>
      <c r="E5" s="66"/>
      <c r="F5" s="66"/>
      <c r="G5" s="66"/>
      <c r="H5" s="66"/>
      <c r="I5" s="66"/>
      <c r="J5" s="66"/>
      <c r="K5" s="66"/>
      <c r="L5" s="66"/>
      <c r="M5" s="66"/>
      <c r="N5" s="66"/>
      <c r="O5" s="66"/>
      <c r="P5" s="66"/>
      <c r="Q5" s="66"/>
      <c r="R5" s="66"/>
      <c r="S5" s="66"/>
      <c r="T5" s="66"/>
      <c r="U5" s="66"/>
      <c r="V5" s="66"/>
      <c r="W5" s="66"/>
      <c r="X5" s="66"/>
      <c r="Y5" s="66"/>
      <c r="Z5" s="66"/>
      <c r="AA5" s="66"/>
      <c r="AB5" s="66"/>
      <c r="AC5" s="66"/>
      <c r="AD5" s="66"/>
      <c r="AE5" s="66"/>
    </row>
    <row r="6" spans="1:37" ht="51" x14ac:dyDescent="0.25">
      <c r="A6" s="66"/>
      <c r="B6" s="11" t="s">
        <v>319</v>
      </c>
      <c r="C6" s="9" t="s">
        <v>320</v>
      </c>
      <c r="D6" s="10">
        <v>0.6</v>
      </c>
      <c r="E6" s="66"/>
      <c r="F6" s="66"/>
      <c r="G6" s="66"/>
      <c r="H6" s="66"/>
      <c r="I6" s="66"/>
      <c r="J6" s="66"/>
      <c r="K6" s="66"/>
      <c r="L6" s="66"/>
      <c r="M6" s="66"/>
      <c r="N6" s="66"/>
      <c r="O6" s="66"/>
      <c r="P6" s="66"/>
      <c r="Q6" s="66"/>
      <c r="R6" s="66"/>
      <c r="S6" s="66"/>
      <c r="T6" s="66"/>
      <c r="U6" s="66"/>
      <c r="V6" s="66"/>
      <c r="W6" s="66"/>
      <c r="X6" s="66"/>
      <c r="Y6" s="66"/>
      <c r="Z6" s="66"/>
      <c r="AA6" s="66"/>
      <c r="AB6" s="66"/>
      <c r="AC6" s="66"/>
      <c r="AD6" s="66"/>
      <c r="AE6" s="66"/>
    </row>
    <row r="7" spans="1:37" ht="76.5" x14ac:dyDescent="0.25">
      <c r="A7" s="66"/>
      <c r="B7" s="12" t="s">
        <v>321</v>
      </c>
      <c r="C7" s="9" t="s">
        <v>322</v>
      </c>
      <c r="D7" s="10">
        <v>0.8</v>
      </c>
      <c r="E7" s="66"/>
      <c r="F7" s="66"/>
      <c r="G7" s="66"/>
      <c r="H7" s="66"/>
      <c r="I7" s="66"/>
      <c r="J7" s="66"/>
      <c r="K7" s="66"/>
      <c r="L7" s="66"/>
      <c r="M7" s="66"/>
      <c r="N7" s="66"/>
      <c r="O7" s="66"/>
      <c r="P7" s="66"/>
      <c r="Q7" s="66"/>
      <c r="R7" s="66"/>
      <c r="S7" s="66"/>
      <c r="T7" s="66"/>
      <c r="U7" s="66"/>
      <c r="V7" s="66"/>
      <c r="W7" s="66"/>
      <c r="X7" s="66"/>
      <c r="Y7" s="66"/>
      <c r="Z7" s="66"/>
      <c r="AA7" s="66"/>
      <c r="AB7" s="66"/>
      <c r="AC7" s="66"/>
      <c r="AD7" s="66"/>
      <c r="AE7" s="66"/>
    </row>
    <row r="8" spans="1:37" ht="51" x14ac:dyDescent="0.25">
      <c r="A8" s="66"/>
      <c r="B8" s="13" t="s">
        <v>323</v>
      </c>
      <c r="C8" s="9" t="s">
        <v>324</v>
      </c>
      <c r="D8" s="10">
        <v>1</v>
      </c>
      <c r="E8" s="66"/>
      <c r="F8" s="66"/>
      <c r="G8" s="66"/>
      <c r="H8" s="66"/>
      <c r="I8" s="66"/>
      <c r="J8" s="66"/>
      <c r="K8" s="66"/>
      <c r="L8" s="66"/>
      <c r="M8" s="66"/>
      <c r="N8" s="66"/>
      <c r="O8" s="66"/>
      <c r="P8" s="66"/>
      <c r="Q8" s="66"/>
      <c r="R8" s="66"/>
      <c r="S8" s="66"/>
      <c r="T8" s="66"/>
      <c r="U8" s="66"/>
      <c r="V8" s="66"/>
      <c r="W8" s="66"/>
      <c r="X8" s="66"/>
      <c r="Y8" s="66"/>
      <c r="Z8" s="66"/>
      <c r="AA8" s="66"/>
      <c r="AB8" s="66"/>
      <c r="AC8" s="66"/>
      <c r="AD8" s="66"/>
      <c r="AE8" s="66"/>
    </row>
    <row r="9" spans="1:37" x14ac:dyDescent="0.25">
      <c r="A9" s="66"/>
      <c r="B9" s="88"/>
      <c r="C9" s="88"/>
      <c r="D9" s="88"/>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row>
    <row r="10" spans="1:37" ht="16.5" x14ac:dyDescent="0.25">
      <c r="A10" s="66"/>
      <c r="B10" s="89"/>
      <c r="C10" s="88"/>
      <c r="D10" s="88"/>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row>
    <row r="11" spans="1:37" x14ac:dyDescent="0.25">
      <c r="A11" s="66"/>
      <c r="B11" s="88"/>
      <c r="C11" s="88"/>
      <c r="D11" s="88"/>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row>
    <row r="12" spans="1:37" x14ac:dyDescent="0.25">
      <c r="A12" s="66"/>
      <c r="B12" s="88"/>
      <c r="C12" s="88"/>
      <c r="D12" s="88"/>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row>
    <row r="13" spans="1:37" x14ac:dyDescent="0.25">
      <c r="A13" s="66"/>
      <c r="B13" s="88"/>
      <c r="C13" s="88"/>
      <c r="D13" s="88"/>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row>
    <row r="14" spans="1:37" x14ac:dyDescent="0.25">
      <c r="A14" s="66"/>
      <c r="B14" s="88"/>
      <c r="C14" s="88"/>
      <c r="D14" s="88"/>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row>
    <row r="15" spans="1:37" x14ac:dyDescent="0.25">
      <c r="A15" s="66"/>
      <c r="B15" s="88"/>
      <c r="C15" s="88"/>
      <c r="D15" s="88"/>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row>
    <row r="16" spans="1:37" x14ac:dyDescent="0.25">
      <c r="A16" s="66"/>
      <c r="B16" s="88"/>
      <c r="C16" s="88"/>
      <c r="D16" s="88"/>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row>
    <row r="17" spans="1:37" x14ac:dyDescent="0.25">
      <c r="A17" s="66"/>
      <c r="B17" s="88"/>
      <c r="C17" s="88"/>
      <c r="D17" s="88"/>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row>
    <row r="18" spans="1:37" x14ac:dyDescent="0.25">
      <c r="A18" s="66"/>
      <c r="B18" s="88"/>
      <c r="C18" s="88"/>
      <c r="D18" s="88"/>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row>
    <row r="19" spans="1:37" x14ac:dyDescent="0.25">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row>
    <row r="20" spans="1:37" x14ac:dyDescent="0.25">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row>
    <row r="21" spans="1:37" x14ac:dyDescent="0.25">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row>
    <row r="22" spans="1:37" x14ac:dyDescent="0.25">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row>
    <row r="23" spans="1:37" x14ac:dyDescent="0.25">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row>
    <row r="24" spans="1:37" x14ac:dyDescent="0.25">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row>
    <row r="25" spans="1:37" x14ac:dyDescent="0.25">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row>
    <row r="26" spans="1:37" x14ac:dyDescent="0.25">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row>
    <row r="27" spans="1:37" x14ac:dyDescent="0.25">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row>
    <row r="28" spans="1:37" x14ac:dyDescent="0.25">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row>
    <row r="29" spans="1:37" x14ac:dyDescent="0.25">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row>
    <row r="30" spans="1:37" x14ac:dyDescent="0.25">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row>
    <row r="31" spans="1:37" x14ac:dyDescent="0.25">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row>
    <row r="32" spans="1:37" x14ac:dyDescent="0.25">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row>
    <row r="33" spans="1:31" x14ac:dyDescent="0.25">
      <c r="A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row>
    <row r="34" spans="1:31" x14ac:dyDescent="0.25">
      <c r="A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row>
    <row r="35" spans="1:31" x14ac:dyDescent="0.25">
      <c r="A35" s="66"/>
    </row>
    <row r="36" spans="1:31" x14ac:dyDescent="0.25">
      <c r="A36" s="66"/>
    </row>
    <row r="37" spans="1:31" x14ac:dyDescent="0.25">
      <c r="A37" s="66"/>
    </row>
    <row r="38" spans="1:31" x14ac:dyDescent="0.25">
      <c r="A38" s="66"/>
    </row>
    <row r="39" spans="1:31" x14ac:dyDescent="0.25">
      <c r="A39" s="66"/>
    </row>
    <row r="40" spans="1:31" x14ac:dyDescent="0.25">
      <c r="A40" s="66"/>
    </row>
    <row r="41" spans="1:31" x14ac:dyDescent="0.25">
      <c r="A41" s="66"/>
    </row>
    <row r="42" spans="1:31" x14ac:dyDescent="0.25">
      <c r="A42" s="66"/>
    </row>
    <row r="43" spans="1:31" x14ac:dyDescent="0.25">
      <c r="A43" s="66"/>
    </row>
    <row r="44" spans="1:31" x14ac:dyDescent="0.25">
      <c r="A44" s="66"/>
    </row>
    <row r="45" spans="1:31" x14ac:dyDescent="0.25">
      <c r="A45" s="66"/>
    </row>
    <row r="46" spans="1:31" x14ac:dyDescent="0.25">
      <c r="A46" s="66"/>
    </row>
    <row r="47" spans="1:31" x14ac:dyDescent="0.25">
      <c r="A47" s="66"/>
    </row>
    <row r="48" spans="1:31" x14ac:dyDescent="0.25">
      <c r="A48" s="66"/>
    </row>
    <row r="49" spans="1:1" x14ac:dyDescent="0.25">
      <c r="A49" s="66"/>
    </row>
    <row r="50" spans="1:1" x14ac:dyDescent="0.25">
      <c r="A50" s="66"/>
    </row>
    <row r="51" spans="1:1" x14ac:dyDescent="0.25">
      <c r="A51" s="66"/>
    </row>
    <row r="52" spans="1:1" x14ac:dyDescent="0.25">
      <c r="A52" s="66"/>
    </row>
    <row r="53" spans="1:1" x14ac:dyDescent="0.25">
      <c r="A53" s="66"/>
    </row>
    <row r="54" spans="1:1" x14ac:dyDescent="0.25">
      <c r="A54" s="66"/>
    </row>
    <row r="55" spans="1:1" x14ac:dyDescent="0.25">
      <c r="A55" s="66"/>
    </row>
  </sheetData>
  <mergeCells count="1">
    <mergeCell ref="B1:D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U233"/>
  <sheetViews>
    <sheetView zoomScale="50" zoomScaleNormal="50" workbookViewId="0">
      <selection activeCell="F218" sqref="F218:F222"/>
    </sheetView>
  </sheetViews>
  <sheetFormatPr baseColWidth="10" defaultColWidth="11.42578125" defaultRowHeight="15" x14ac:dyDescent="0.25"/>
  <cols>
    <col min="1" max="1" width="5.28515625" customWidth="1"/>
    <col min="2" max="2" width="56.85546875" customWidth="1"/>
    <col min="3" max="3" width="75.140625" customWidth="1"/>
    <col min="4" max="4" width="87.5703125" customWidth="1"/>
    <col min="5" max="5" width="46.42578125" customWidth="1"/>
    <col min="6" max="6" width="23.42578125" style="114" customWidth="1"/>
    <col min="7" max="7" width="26.85546875" customWidth="1"/>
  </cols>
  <sheetData>
    <row r="2" spans="1:21" s="181" customFormat="1" ht="45.75" customHeight="1" x14ac:dyDescent="0.25">
      <c r="A2" s="179"/>
      <c r="B2" s="546" t="s">
        <v>325</v>
      </c>
      <c r="C2" s="546"/>
      <c r="D2" s="546"/>
      <c r="E2" s="546"/>
      <c r="F2" s="180"/>
      <c r="G2" s="179"/>
      <c r="H2" s="179"/>
      <c r="I2" s="179"/>
      <c r="J2" s="179"/>
      <c r="K2" s="179"/>
      <c r="L2" s="179"/>
      <c r="M2" s="179"/>
      <c r="N2" s="179"/>
      <c r="O2" s="179"/>
      <c r="P2" s="179"/>
      <c r="Q2" s="179"/>
      <c r="R2" s="179"/>
      <c r="S2" s="179"/>
      <c r="T2" s="179"/>
      <c r="U2" s="179"/>
    </row>
    <row r="3" spans="1:21" s="181" customFormat="1" ht="18.75" customHeight="1" x14ac:dyDescent="0.25">
      <c r="A3" s="179"/>
      <c r="B3" s="182"/>
      <c r="C3" s="179"/>
      <c r="D3" s="179"/>
      <c r="E3" s="179"/>
      <c r="F3" s="180"/>
      <c r="G3" s="179"/>
      <c r="H3" s="179"/>
      <c r="I3" s="179"/>
      <c r="J3" s="179"/>
      <c r="K3" s="179"/>
      <c r="L3" s="179"/>
      <c r="M3" s="179"/>
      <c r="N3" s="179"/>
      <c r="O3" s="179"/>
      <c r="P3" s="179"/>
      <c r="Q3" s="179"/>
      <c r="R3" s="179"/>
      <c r="S3" s="179"/>
      <c r="T3" s="179"/>
      <c r="U3" s="179"/>
    </row>
    <row r="4" spans="1:21" ht="67.5" customHeight="1" x14ac:dyDescent="0.25">
      <c r="A4" s="66"/>
      <c r="B4" s="106"/>
      <c r="C4" s="21" t="s">
        <v>326</v>
      </c>
      <c r="D4" s="21" t="s">
        <v>327</v>
      </c>
      <c r="E4" s="21" t="s">
        <v>328</v>
      </c>
      <c r="F4" s="112"/>
      <c r="G4" s="66"/>
      <c r="H4" s="66"/>
      <c r="I4" s="66"/>
      <c r="J4" s="66"/>
      <c r="K4" s="66"/>
      <c r="L4" s="66"/>
      <c r="M4" s="66"/>
      <c r="N4" s="66"/>
      <c r="O4" s="66"/>
      <c r="P4" s="66"/>
      <c r="Q4" s="66"/>
      <c r="R4" s="66"/>
      <c r="S4" s="66"/>
      <c r="T4" s="66"/>
      <c r="U4" s="66"/>
    </row>
    <row r="5" spans="1:21" ht="67.5" customHeight="1" x14ac:dyDescent="0.25">
      <c r="A5" s="86" t="s">
        <v>329</v>
      </c>
      <c r="B5" s="22" t="s">
        <v>330</v>
      </c>
      <c r="C5" s="27" t="s">
        <v>331</v>
      </c>
      <c r="D5" s="104" t="s">
        <v>332</v>
      </c>
      <c r="E5" s="217">
        <f>908526*130</f>
        <v>118108380</v>
      </c>
      <c r="F5" s="66"/>
      <c r="G5" s="66"/>
      <c r="H5" s="66"/>
      <c r="I5" s="66"/>
      <c r="J5" s="66"/>
      <c r="K5" s="66"/>
      <c r="L5" s="66"/>
      <c r="M5" s="66"/>
      <c r="N5" s="66"/>
      <c r="O5" s="66"/>
      <c r="P5" s="66"/>
      <c r="Q5" s="66"/>
      <c r="R5" s="66"/>
      <c r="S5" s="66"/>
      <c r="T5" s="66"/>
      <c r="U5" s="66"/>
    </row>
    <row r="6" spans="1:21" ht="129" customHeight="1" x14ac:dyDescent="0.25">
      <c r="A6" s="86" t="s">
        <v>333</v>
      </c>
      <c r="B6" s="23" t="s">
        <v>334</v>
      </c>
      <c r="C6" s="28" t="s">
        <v>335</v>
      </c>
      <c r="D6" s="105" t="s">
        <v>336</v>
      </c>
      <c r="E6" s="217">
        <f>908526*650</f>
        <v>590541900</v>
      </c>
      <c r="F6" s="66"/>
      <c r="G6" s="66"/>
      <c r="H6" s="66"/>
      <c r="I6" s="66"/>
      <c r="J6" s="66"/>
      <c r="K6" s="66"/>
      <c r="L6" s="66"/>
      <c r="M6" s="66"/>
      <c r="N6" s="66"/>
      <c r="O6" s="66"/>
      <c r="P6" s="66"/>
      <c r="Q6" s="66"/>
      <c r="R6" s="66"/>
      <c r="S6" s="66"/>
      <c r="T6" s="66"/>
      <c r="U6" s="66"/>
    </row>
    <row r="7" spans="1:21" ht="101.25" x14ac:dyDescent="0.25">
      <c r="A7" s="86" t="s">
        <v>270</v>
      </c>
      <c r="B7" s="24" t="s">
        <v>337</v>
      </c>
      <c r="C7" s="28" t="s">
        <v>338</v>
      </c>
      <c r="D7" s="105" t="s">
        <v>339</v>
      </c>
      <c r="E7" s="217">
        <f>908526*1300</f>
        <v>1181083800</v>
      </c>
      <c r="F7" s="66"/>
      <c r="G7" s="66"/>
      <c r="H7" s="66"/>
      <c r="I7" s="66"/>
      <c r="J7" s="66"/>
      <c r="K7" s="66"/>
      <c r="L7" s="66"/>
      <c r="M7" s="66"/>
      <c r="N7" s="66"/>
      <c r="O7" s="66"/>
      <c r="P7" s="66"/>
      <c r="Q7" s="66"/>
      <c r="R7" s="66"/>
      <c r="S7" s="66"/>
      <c r="T7" s="66"/>
      <c r="U7" s="66"/>
    </row>
    <row r="8" spans="1:21" ht="135" x14ac:dyDescent="0.25">
      <c r="A8" s="86" t="s">
        <v>340</v>
      </c>
      <c r="B8" s="25" t="s">
        <v>341</v>
      </c>
      <c r="C8" s="28" t="s">
        <v>342</v>
      </c>
      <c r="D8" s="105" t="s">
        <v>343</v>
      </c>
      <c r="E8" s="217">
        <f>908526*6500</f>
        <v>5905419000</v>
      </c>
      <c r="F8" s="66"/>
      <c r="G8" s="66"/>
      <c r="H8" s="66"/>
      <c r="I8" s="66"/>
      <c r="J8" s="66"/>
      <c r="K8" s="66"/>
      <c r="L8" s="66"/>
      <c r="M8" s="66"/>
      <c r="N8" s="66"/>
      <c r="O8" s="66"/>
      <c r="P8" s="66"/>
      <c r="Q8" s="66"/>
      <c r="R8" s="66"/>
      <c r="S8" s="66"/>
      <c r="T8" s="66"/>
      <c r="U8" s="66"/>
    </row>
    <row r="9" spans="1:21" ht="101.25" x14ac:dyDescent="0.25">
      <c r="A9" s="86" t="s">
        <v>344</v>
      </c>
      <c r="B9" s="26" t="s">
        <v>345</v>
      </c>
      <c r="C9" s="28" t="s">
        <v>346</v>
      </c>
      <c r="D9" s="105" t="s">
        <v>347</v>
      </c>
      <c r="E9" s="217"/>
      <c r="F9" s="107"/>
      <c r="G9" s="107"/>
      <c r="H9" s="66"/>
      <c r="I9" s="66"/>
      <c r="J9" s="66"/>
      <c r="K9" s="66"/>
      <c r="L9" s="66"/>
      <c r="M9" s="66"/>
      <c r="N9" s="66"/>
      <c r="O9" s="66"/>
      <c r="P9" s="66"/>
      <c r="Q9" s="66"/>
      <c r="R9" s="66"/>
      <c r="S9" s="66"/>
      <c r="T9" s="66"/>
      <c r="U9" s="66"/>
    </row>
    <row r="10" spans="1:21" s="110" customFormat="1" ht="20.25" hidden="1" x14ac:dyDescent="0.25">
      <c r="A10" s="108"/>
      <c r="B10" s="108"/>
      <c r="C10" s="109"/>
      <c r="D10" s="109"/>
      <c r="E10" s="108"/>
      <c r="F10" s="108"/>
      <c r="G10" s="108"/>
      <c r="H10" s="108"/>
      <c r="I10" s="108"/>
      <c r="J10" s="108"/>
      <c r="K10" s="108"/>
      <c r="L10" s="108"/>
      <c r="M10" s="108"/>
      <c r="N10" s="108"/>
      <c r="O10" s="108"/>
      <c r="P10" s="108"/>
      <c r="Q10" s="108"/>
      <c r="R10" s="108"/>
      <c r="S10" s="108"/>
      <c r="T10" s="108"/>
      <c r="U10" s="108"/>
    </row>
    <row r="11" spans="1:21" s="110" customFormat="1" ht="16.5" hidden="1" x14ac:dyDescent="0.25">
      <c r="A11" s="108"/>
      <c r="B11" s="111"/>
      <c r="C11" s="111"/>
      <c r="D11" s="111"/>
      <c r="E11" s="108"/>
      <c r="F11" s="108"/>
      <c r="G11" s="108"/>
      <c r="H11" s="108"/>
      <c r="I11" s="108"/>
      <c r="J11" s="108"/>
      <c r="K11" s="108"/>
      <c r="L11" s="108"/>
      <c r="M11" s="108"/>
      <c r="N11" s="108"/>
      <c r="O11" s="108"/>
      <c r="P11" s="108"/>
      <c r="Q11" s="108"/>
      <c r="R11" s="108"/>
      <c r="S11" s="108"/>
      <c r="T11" s="108"/>
      <c r="U11" s="108"/>
    </row>
    <row r="12" spans="1:21" s="110" customFormat="1" hidden="1" x14ac:dyDescent="0.25">
      <c r="A12" s="108"/>
      <c r="B12" s="108" t="s">
        <v>348</v>
      </c>
      <c r="C12" s="108" t="s">
        <v>349</v>
      </c>
      <c r="D12" s="108" t="s">
        <v>350</v>
      </c>
      <c r="E12" s="108"/>
      <c r="F12" s="108"/>
      <c r="G12" s="108"/>
      <c r="H12" s="108"/>
      <c r="I12" s="108"/>
      <c r="J12" s="108"/>
      <c r="K12" s="108"/>
      <c r="L12" s="108"/>
      <c r="M12" s="108"/>
      <c r="N12" s="108"/>
      <c r="O12" s="108"/>
      <c r="P12" s="108"/>
      <c r="Q12" s="108"/>
      <c r="R12" s="108"/>
      <c r="S12" s="108"/>
      <c r="T12" s="108"/>
      <c r="U12" s="108"/>
    </row>
    <row r="13" spans="1:21" s="110" customFormat="1" hidden="1" x14ac:dyDescent="0.25">
      <c r="A13" s="108"/>
      <c r="B13" s="108" t="s">
        <v>351</v>
      </c>
      <c r="C13" s="108" t="s">
        <v>352</v>
      </c>
      <c r="D13" s="108" t="s">
        <v>353</v>
      </c>
      <c r="E13" s="108"/>
      <c r="F13" s="108"/>
      <c r="G13" s="108"/>
      <c r="H13" s="108"/>
      <c r="I13" s="108"/>
      <c r="J13" s="108"/>
      <c r="K13" s="108"/>
      <c r="L13" s="108"/>
      <c r="M13" s="108"/>
      <c r="N13" s="108"/>
      <c r="O13" s="108"/>
      <c r="P13" s="108"/>
      <c r="Q13" s="108"/>
      <c r="R13" s="108"/>
      <c r="S13" s="108"/>
      <c r="T13" s="108"/>
      <c r="U13" s="108"/>
    </row>
    <row r="14" spans="1:21" s="110" customFormat="1" hidden="1" x14ac:dyDescent="0.25">
      <c r="A14" s="108"/>
      <c r="B14" s="108"/>
      <c r="C14" s="108" t="s">
        <v>354</v>
      </c>
      <c r="D14" s="108" t="s">
        <v>253</v>
      </c>
      <c r="E14" s="108"/>
      <c r="F14" s="108"/>
      <c r="G14" s="108"/>
      <c r="H14" s="108"/>
      <c r="I14" s="108"/>
      <c r="J14" s="108"/>
      <c r="K14" s="108"/>
      <c r="L14" s="108"/>
      <c r="M14" s="108"/>
      <c r="N14" s="108"/>
      <c r="O14" s="108"/>
      <c r="P14" s="108"/>
      <c r="Q14" s="108"/>
      <c r="R14" s="108"/>
      <c r="S14" s="108"/>
      <c r="T14" s="108"/>
      <c r="U14" s="108"/>
    </row>
    <row r="15" spans="1:21" s="110" customFormat="1" hidden="1" x14ac:dyDescent="0.25">
      <c r="A15" s="108"/>
      <c r="B15" s="108"/>
      <c r="C15" s="108" t="s">
        <v>355</v>
      </c>
      <c r="D15" s="108" t="s">
        <v>356</v>
      </c>
      <c r="E15" s="108"/>
      <c r="F15" s="108"/>
      <c r="G15" s="108"/>
      <c r="H15" s="108"/>
      <c r="I15" s="108"/>
      <c r="J15" s="108"/>
      <c r="K15" s="108"/>
      <c r="L15" s="108"/>
      <c r="M15" s="108"/>
      <c r="N15" s="108"/>
      <c r="O15" s="108"/>
      <c r="P15" s="108"/>
      <c r="Q15" s="108"/>
      <c r="R15" s="108"/>
      <c r="S15" s="108"/>
      <c r="T15" s="108"/>
      <c r="U15" s="108"/>
    </row>
    <row r="16" spans="1:21" s="110" customFormat="1" hidden="1" x14ac:dyDescent="0.25">
      <c r="A16" s="108"/>
      <c r="B16" s="108"/>
      <c r="C16" s="108" t="s">
        <v>357</v>
      </c>
      <c r="D16" s="108" t="s">
        <v>358</v>
      </c>
      <c r="E16" s="108"/>
      <c r="F16" s="108"/>
      <c r="G16" s="108"/>
      <c r="H16" s="108"/>
      <c r="I16" s="108"/>
      <c r="J16" s="108"/>
      <c r="K16" s="108"/>
      <c r="L16" s="108"/>
      <c r="M16" s="108"/>
      <c r="N16" s="108"/>
      <c r="O16" s="108"/>
      <c r="P16" s="108"/>
      <c r="Q16" s="108"/>
      <c r="R16" s="108"/>
      <c r="S16" s="108"/>
      <c r="T16" s="108"/>
      <c r="U16" s="108"/>
    </row>
    <row r="17" spans="1:15" s="110" customFormat="1" hidden="1" x14ac:dyDescent="0.25">
      <c r="A17" s="108"/>
      <c r="B17" s="108"/>
      <c r="C17" s="108"/>
      <c r="D17" s="108"/>
      <c r="E17" s="108"/>
      <c r="F17" s="108"/>
      <c r="G17" s="108"/>
      <c r="H17" s="108"/>
      <c r="I17" s="108"/>
      <c r="J17" s="108"/>
      <c r="K17" s="108"/>
      <c r="L17" s="108"/>
      <c r="M17" s="108"/>
      <c r="N17" s="108"/>
      <c r="O17" s="108"/>
    </row>
    <row r="18" spans="1:15" s="110" customFormat="1" x14ac:dyDescent="0.25">
      <c r="A18" s="108"/>
      <c r="B18" s="108"/>
      <c r="C18" s="108"/>
      <c r="D18" s="108"/>
      <c r="E18" s="108"/>
      <c r="F18" s="108"/>
      <c r="G18" s="108"/>
      <c r="H18" s="108"/>
      <c r="I18" s="108"/>
      <c r="J18" s="108"/>
      <c r="K18" s="108"/>
      <c r="L18" s="108"/>
      <c r="M18" s="108"/>
      <c r="N18" s="108"/>
      <c r="O18" s="108"/>
    </row>
    <row r="19" spans="1:15" s="110" customFormat="1" x14ac:dyDescent="0.25">
      <c r="A19" s="108"/>
      <c r="B19" s="108"/>
      <c r="C19" s="108"/>
      <c r="D19" s="108"/>
      <c r="E19" s="108"/>
      <c r="F19" s="108"/>
      <c r="G19" s="108"/>
      <c r="H19" s="108"/>
      <c r="I19" s="108"/>
      <c r="J19" s="108"/>
      <c r="K19" s="108"/>
      <c r="L19" s="108"/>
      <c r="M19" s="108"/>
      <c r="N19" s="108"/>
      <c r="O19" s="108"/>
    </row>
    <row r="20" spans="1:15" s="110" customFormat="1" x14ac:dyDescent="0.25">
      <c r="A20" s="108"/>
      <c r="B20" s="108"/>
      <c r="C20" s="108"/>
      <c r="D20" s="108"/>
      <c r="E20" s="108"/>
      <c r="F20" s="108"/>
      <c r="G20" s="108"/>
      <c r="H20" s="108"/>
      <c r="I20" s="108"/>
      <c r="J20" s="108"/>
      <c r="K20" s="108"/>
      <c r="L20" s="108"/>
      <c r="M20" s="108"/>
      <c r="N20" s="108"/>
      <c r="O20" s="108"/>
    </row>
    <row r="21" spans="1:15" s="110" customFormat="1" x14ac:dyDescent="0.25">
      <c r="A21" s="108"/>
      <c r="B21" s="108"/>
      <c r="C21" s="108"/>
      <c r="D21" s="108"/>
      <c r="E21" s="108"/>
      <c r="F21" s="113"/>
      <c r="G21" s="108"/>
      <c r="H21" s="108"/>
      <c r="I21" s="108"/>
      <c r="J21" s="108"/>
      <c r="K21" s="108"/>
      <c r="L21" s="108"/>
      <c r="M21" s="108"/>
      <c r="N21" s="108"/>
      <c r="O21" s="108"/>
    </row>
    <row r="22" spans="1:15" s="110" customFormat="1" x14ac:dyDescent="0.25">
      <c r="A22" s="108"/>
      <c r="B22" s="108"/>
      <c r="C22" s="108"/>
      <c r="D22" s="108"/>
      <c r="E22" s="108"/>
      <c r="F22" s="113"/>
      <c r="G22" s="108"/>
      <c r="H22" s="108"/>
      <c r="I22" s="108"/>
      <c r="J22" s="108"/>
      <c r="K22" s="108"/>
      <c r="L22" s="108"/>
      <c r="M22" s="108"/>
      <c r="N22" s="108"/>
      <c r="O22" s="108"/>
    </row>
    <row r="23" spans="1:15" s="110" customFormat="1" ht="20.25" x14ac:dyDescent="0.25">
      <c r="A23" s="108"/>
      <c r="B23" s="108"/>
      <c r="C23" s="109"/>
      <c r="D23" s="109"/>
      <c r="E23" s="108"/>
      <c r="F23" s="113"/>
      <c r="G23" s="108"/>
      <c r="H23" s="108"/>
      <c r="I23" s="108"/>
      <c r="J23" s="108"/>
      <c r="K23" s="108"/>
      <c r="L23" s="108"/>
      <c r="M23" s="108"/>
      <c r="N23" s="108"/>
      <c r="O23" s="108"/>
    </row>
    <row r="24" spans="1:15" s="110" customFormat="1" ht="20.25" x14ac:dyDescent="0.25">
      <c r="A24" s="108"/>
      <c r="B24" s="108"/>
      <c r="C24" s="109"/>
      <c r="D24" s="109"/>
      <c r="E24" s="108"/>
      <c r="F24" s="113"/>
      <c r="G24" s="108"/>
      <c r="H24" s="108"/>
      <c r="I24" s="108"/>
      <c r="J24" s="108"/>
      <c r="K24" s="108"/>
      <c r="L24" s="108"/>
      <c r="M24" s="108"/>
      <c r="N24" s="108"/>
      <c r="O24" s="108"/>
    </row>
    <row r="25" spans="1:15" s="110" customFormat="1" ht="20.25" x14ac:dyDescent="0.25">
      <c r="A25" s="108"/>
      <c r="B25" s="108"/>
      <c r="C25" s="109"/>
      <c r="D25" s="109"/>
      <c r="E25" s="108"/>
      <c r="F25" s="113"/>
      <c r="G25" s="108"/>
      <c r="H25" s="108"/>
      <c r="I25" s="108"/>
      <c r="J25" s="108"/>
      <c r="K25" s="108"/>
      <c r="L25" s="108"/>
      <c r="M25" s="108"/>
      <c r="N25" s="108"/>
      <c r="O25" s="108"/>
    </row>
    <row r="26" spans="1:15" s="110" customFormat="1" ht="20.25" x14ac:dyDescent="0.25">
      <c r="A26" s="108"/>
      <c r="B26" s="108"/>
      <c r="C26" s="109"/>
      <c r="D26" s="109"/>
      <c r="E26" s="108"/>
      <c r="F26" s="113"/>
      <c r="G26" s="108"/>
      <c r="H26" s="108"/>
      <c r="I26" s="108"/>
      <c r="J26" s="108"/>
      <c r="K26" s="108"/>
      <c r="L26" s="108"/>
      <c r="M26" s="108"/>
      <c r="N26" s="108"/>
      <c r="O26" s="108"/>
    </row>
    <row r="27" spans="1:15" s="110" customFormat="1" ht="20.25" x14ac:dyDescent="0.25">
      <c r="A27" s="108"/>
      <c r="B27" s="108"/>
      <c r="C27" s="109"/>
      <c r="D27" s="109"/>
      <c r="E27" s="108"/>
      <c r="F27" s="113"/>
      <c r="G27" s="108"/>
      <c r="H27" s="108"/>
      <c r="I27" s="108"/>
      <c r="J27" s="108"/>
      <c r="K27" s="108"/>
      <c r="L27" s="108"/>
      <c r="M27" s="108"/>
      <c r="N27" s="108"/>
      <c r="O27" s="108"/>
    </row>
    <row r="28" spans="1:15" s="110" customFormat="1" ht="20.25" x14ac:dyDescent="0.25">
      <c r="A28" s="108"/>
      <c r="B28" s="108"/>
      <c r="C28" s="109"/>
      <c r="D28" s="109"/>
      <c r="E28" s="108"/>
      <c r="F28" s="113"/>
      <c r="G28" s="108"/>
      <c r="H28" s="108"/>
      <c r="I28" s="108"/>
      <c r="J28" s="108"/>
      <c r="K28" s="108"/>
      <c r="L28" s="108"/>
      <c r="M28" s="108"/>
      <c r="N28" s="108"/>
      <c r="O28" s="108"/>
    </row>
    <row r="29" spans="1:15" s="110" customFormat="1" ht="20.25" x14ac:dyDescent="0.25">
      <c r="A29" s="108"/>
      <c r="B29" s="108"/>
      <c r="C29" s="109"/>
      <c r="D29" s="109"/>
      <c r="E29" s="108"/>
      <c r="F29" s="113"/>
      <c r="G29" s="108"/>
      <c r="H29" s="108"/>
      <c r="I29" s="108"/>
      <c r="J29" s="108"/>
      <c r="K29" s="108"/>
      <c r="L29" s="108"/>
      <c r="M29" s="108"/>
      <c r="N29" s="108"/>
      <c r="O29" s="108"/>
    </row>
    <row r="30" spans="1:15" s="110" customFormat="1" ht="20.25" x14ac:dyDescent="0.25">
      <c r="A30" s="108"/>
      <c r="B30" s="108"/>
      <c r="C30" s="109"/>
      <c r="D30" s="109"/>
      <c r="E30" s="108"/>
      <c r="F30" s="113"/>
      <c r="G30" s="108"/>
      <c r="H30" s="108"/>
      <c r="I30" s="108"/>
      <c r="J30" s="108"/>
      <c r="K30" s="108"/>
      <c r="L30" s="108"/>
      <c r="M30" s="108"/>
      <c r="N30" s="108"/>
      <c r="O30" s="108"/>
    </row>
    <row r="31" spans="1:15" s="110" customFormat="1" ht="20.25" x14ac:dyDescent="0.25">
      <c r="A31" s="108"/>
      <c r="B31" s="108"/>
      <c r="C31" s="109"/>
      <c r="D31" s="109"/>
      <c r="E31" s="108"/>
      <c r="F31" s="113"/>
      <c r="G31" s="108"/>
      <c r="H31" s="108"/>
      <c r="I31" s="108"/>
      <c r="J31" s="108"/>
      <c r="K31" s="108"/>
      <c r="L31" s="108"/>
      <c r="M31" s="108"/>
      <c r="N31" s="108"/>
      <c r="O31" s="108"/>
    </row>
    <row r="32" spans="1:15" s="110" customFormat="1" ht="20.25" x14ac:dyDescent="0.25">
      <c r="A32" s="108"/>
      <c r="B32" s="108"/>
      <c r="C32" s="109"/>
      <c r="D32" s="109"/>
      <c r="E32" s="108"/>
      <c r="F32" s="113"/>
      <c r="G32" s="108"/>
      <c r="H32" s="108"/>
      <c r="I32" s="108"/>
      <c r="J32" s="108"/>
      <c r="K32" s="108"/>
      <c r="L32" s="108"/>
      <c r="M32" s="108"/>
      <c r="N32" s="108"/>
      <c r="O32" s="108"/>
    </row>
    <row r="33" spans="1:15" s="110" customFormat="1" ht="20.25" x14ac:dyDescent="0.25">
      <c r="A33" s="108"/>
      <c r="B33" s="108"/>
      <c r="C33" s="109"/>
      <c r="D33" s="109"/>
      <c r="E33" s="108"/>
      <c r="F33" s="113"/>
      <c r="G33" s="108"/>
      <c r="H33" s="108"/>
      <c r="I33" s="108"/>
      <c r="J33" s="108"/>
      <c r="K33" s="108"/>
      <c r="L33" s="108"/>
      <c r="M33" s="108"/>
      <c r="N33" s="108"/>
      <c r="O33" s="108"/>
    </row>
    <row r="34" spans="1:15" s="110" customFormat="1" ht="20.25" x14ac:dyDescent="0.25">
      <c r="A34" s="108"/>
      <c r="B34" s="108"/>
      <c r="C34" s="109"/>
      <c r="D34" s="109"/>
      <c r="E34" s="108"/>
      <c r="F34" s="113"/>
      <c r="G34" s="108"/>
      <c r="H34" s="108"/>
      <c r="I34" s="108"/>
      <c r="J34" s="108"/>
      <c r="K34" s="108"/>
      <c r="L34" s="108"/>
      <c r="M34" s="108"/>
      <c r="N34" s="108"/>
      <c r="O34" s="108"/>
    </row>
    <row r="35" spans="1:15" s="110" customFormat="1" ht="20.25" x14ac:dyDescent="0.25">
      <c r="A35" s="108"/>
      <c r="B35" s="108"/>
      <c r="C35" s="109"/>
      <c r="D35" s="109"/>
      <c r="E35" s="108"/>
      <c r="F35" s="113"/>
      <c r="G35" s="108"/>
      <c r="H35" s="108"/>
      <c r="I35" s="108"/>
      <c r="J35" s="108"/>
      <c r="K35" s="108"/>
      <c r="L35" s="108"/>
      <c r="M35" s="108"/>
      <c r="N35" s="108"/>
      <c r="O35" s="108"/>
    </row>
    <row r="36" spans="1:15" s="110" customFormat="1" ht="20.25" x14ac:dyDescent="0.25">
      <c r="A36" s="108"/>
      <c r="B36" s="108"/>
      <c r="C36" s="109"/>
      <c r="D36" s="109"/>
      <c r="E36" s="108"/>
      <c r="F36" s="113"/>
      <c r="G36" s="108"/>
      <c r="H36" s="108"/>
      <c r="I36" s="108"/>
      <c r="J36" s="108"/>
      <c r="K36" s="108"/>
      <c r="L36" s="108"/>
      <c r="M36" s="108"/>
      <c r="N36" s="108"/>
      <c r="O36" s="108"/>
    </row>
    <row r="37" spans="1:15" s="110" customFormat="1" ht="20.25" x14ac:dyDescent="0.25">
      <c r="A37" s="108"/>
      <c r="B37" s="108"/>
      <c r="C37" s="109"/>
      <c r="D37" s="109"/>
      <c r="E37" s="108"/>
      <c r="F37" s="113"/>
      <c r="G37" s="108"/>
      <c r="H37" s="108"/>
      <c r="I37" s="108"/>
      <c r="J37" s="108"/>
      <c r="K37" s="108"/>
      <c r="L37" s="108"/>
      <c r="M37" s="108"/>
      <c r="N37" s="108"/>
      <c r="O37" s="108"/>
    </row>
    <row r="38" spans="1:15" s="110" customFormat="1" ht="20.25" x14ac:dyDescent="0.25">
      <c r="A38" s="108"/>
      <c r="B38" s="108"/>
      <c r="C38" s="109"/>
      <c r="D38" s="109"/>
      <c r="E38" s="108"/>
      <c r="F38" s="113"/>
      <c r="G38" s="108"/>
      <c r="H38" s="108"/>
      <c r="I38" s="108"/>
      <c r="J38" s="108"/>
      <c r="K38" s="108"/>
      <c r="L38" s="108"/>
      <c r="M38" s="108"/>
      <c r="N38" s="108"/>
      <c r="O38" s="108"/>
    </row>
    <row r="39" spans="1:15" s="110" customFormat="1" ht="20.25" x14ac:dyDescent="0.25">
      <c r="A39" s="108"/>
      <c r="B39" s="108"/>
      <c r="C39" s="109"/>
      <c r="D39" s="109"/>
      <c r="E39" s="108"/>
      <c r="F39" s="113"/>
      <c r="G39" s="108"/>
      <c r="H39" s="108"/>
      <c r="I39" s="108"/>
      <c r="J39" s="108"/>
      <c r="K39" s="108"/>
      <c r="L39" s="108"/>
      <c r="M39" s="108"/>
      <c r="N39" s="108"/>
      <c r="O39" s="108"/>
    </row>
    <row r="40" spans="1:15" s="110" customFormat="1" ht="20.25" x14ac:dyDescent="0.25">
      <c r="A40" s="108"/>
      <c r="B40" s="108"/>
      <c r="C40" s="109"/>
      <c r="D40" s="109"/>
      <c r="E40" s="108"/>
      <c r="F40" s="113"/>
      <c r="G40" s="108"/>
      <c r="H40" s="108"/>
      <c r="I40" s="108"/>
      <c r="J40" s="108"/>
      <c r="K40" s="108"/>
      <c r="L40" s="108"/>
      <c r="M40" s="108"/>
      <c r="N40" s="108"/>
      <c r="O40" s="108"/>
    </row>
    <row r="41" spans="1:15" s="110" customFormat="1" ht="20.25" x14ac:dyDescent="0.25">
      <c r="A41" s="108"/>
      <c r="B41" s="108"/>
      <c r="C41" s="109"/>
      <c r="D41" s="109"/>
      <c r="E41" s="108"/>
      <c r="F41" s="113"/>
      <c r="G41" s="108"/>
      <c r="H41" s="108"/>
      <c r="I41" s="108"/>
      <c r="J41" s="108"/>
      <c r="K41" s="108"/>
      <c r="L41" s="108"/>
      <c r="M41" s="108"/>
      <c r="N41" s="108"/>
      <c r="O41" s="108"/>
    </row>
    <row r="42" spans="1:15" s="110" customFormat="1" ht="20.25" x14ac:dyDescent="0.25">
      <c r="A42" s="108"/>
      <c r="B42" s="108"/>
      <c r="C42" s="109"/>
      <c r="D42" s="109"/>
      <c r="E42" s="108"/>
      <c r="F42" s="113"/>
      <c r="G42" s="108"/>
      <c r="H42" s="108"/>
      <c r="I42" s="108"/>
      <c r="J42" s="108"/>
      <c r="K42" s="108"/>
      <c r="L42" s="108"/>
      <c r="M42" s="108"/>
      <c r="N42" s="108"/>
      <c r="O42" s="108"/>
    </row>
    <row r="43" spans="1:15" s="110" customFormat="1" ht="20.25" x14ac:dyDescent="0.25">
      <c r="A43" s="108"/>
      <c r="B43" s="108"/>
      <c r="C43" s="109"/>
      <c r="D43" s="109"/>
      <c r="E43" s="108"/>
      <c r="F43" s="113"/>
      <c r="G43" s="108"/>
      <c r="H43" s="108"/>
      <c r="I43" s="108"/>
      <c r="J43" s="108"/>
      <c r="K43" s="108"/>
      <c r="L43" s="108"/>
      <c r="M43" s="108"/>
      <c r="N43" s="108"/>
      <c r="O43" s="108"/>
    </row>
    <row r="44" spans="1:15" s="110" customFormat="1" ht="20.25" x14ac:dyDescent="0.25">
      <c r="A44" s="108"/>
      <c r="B44" s="108"/>
      <c r="C44" s="109"/>
      <c r="D44" s="109"/>
      <c r="E44" s="108"/>
      <c r="F44" s="113"/>
      <c r="G44" s="108"/>
      <c r="H44" s="108"/>
      <c r="I44" s="108"/>
      <c r="J44" s="108"/>
      <c r="K44" s="108"/>
      <c r="L44" s="108"/>
      <c r="M44" s="108"/>
      <c r="N44" s="108"/>
      <c r="O44" s="108"/>
    </row>
    <row r="45" spans="1:15" s="110" customFormat="1" ht="20.25" x14ac:dyDescent="0.25">
      <c r="A45" s="108"/>
      <c r="B45" s="108"/>
      <c r="C45" s="109"/>
      <c r="D45" s="109"/>
      <c r="E45" s="108"/>
      <c r="F45" s="113"/>
      <c r="G45" s="108"/>
      <c r="H45" s="108"/>
      <c r="I45" s="108"/>
      <c r="J45" s="108"/>
      <c r="K45" s="108"/>
      <c r="L45" s="108"/>
      <c r="M45" s="108"/>
      <c r="N45" s="108"/>
      <c r="O45" s="108"/>
    </row>
    <row r="46" spans="1:15" s="110" customFormat="1" ht="20.25" x14ac:dyDescent="0.25">
      <c r="A46" s="108"/>
      <c r="B46" s="108"/>
      <c r="C46" s="109"/>
      <c r="D46" s="109"/>
      <c r="E46" s="108"/>
      <c r="F46" s="113"/>
      <c r="G46" s="108"/>
      <c r="H46" s="108"/>
      <c r="I46" s="108"/>
      <c r="J46" s="108"/>
      <c r="K46" s="108"/>
      <c r="L46" s="108"/>
      <c r="M46" s="108"/>
      <c r="N46" s="108"/>
      <c r="O46" s="108"/>
    </row>
    <row r="47" spans="1:15" ht="20.25" x14ac:dyDescent="0.25">
      <c r="A47" s="86"/>
      <c r="B47" s="86"/>
      <c r="C47" s="87"/>
      <c r="D47" s="87"/>
      <c r="E47" s="66"/>
      <c r="F47" s="112"/>
      <c r="G47" s="66"/>
      <c r="H47" s="66"/>
      <c r="I47" s="66"/>
      <c r="J47" s="66"/>
      <c r="K47" s="66"/>
      <c r="L47" s="66"/>
      <c r="M47" s="66"/>
      <c r="N47" s="66"/>
      <c r="O47" s="66"/>
    </row>
    <row r="48" spans="1:15" ht="20.25" x14ac:dyDescent="0.25">
      <c r="A48" s="86"/>
      <c r="B48" s="86"/>
      <c r="C48" s="87"/>
      <c r="D48" s="87"/>
      <c r="E48" s="66"/>
      <c r="F48" s="112"/>
      <c r="G48" s="66"/>
      <c r="H48" s="66"/>
      <c r="I48" s="66"/>
      <c r="J48" s="66"/>
      <c r="K48" s="66"/>
      <c r="L48" s="66"/>
      <c r="M48" s="66"/>
      <c r="N48" s="66"/>
      <c r="O48" s="66"/>
    </row>
    <row r="49" spans="1:15" ht="20.25" x14ac:dyDescent="0.25">
      <c r="A49" s="86"/>
      <c r="B49" s="86"/>
      <c r="C49" s="87"/>
      <c r="D49" s="87"/>
      <c r="E49" s="66"/>
      <c r="F49" s="112"/>
      <c r="G49" s="66"/>
      <c r="H49" s="66"/>
      <c r="I49" s="66"/>
      <c r="J49" s="66"/>
      <c r="K49" s="66"/>
      <c r="L49" s="66"/>
      <c r="M49" s="66"/>
      <c r="N49" s="66"/>
      <c r="O49" s="66"/>
    </row>
    <row r="50" spans="1:15" ht="20.25" x14ac:dyDescent="0.25">
      <c r="A50" s="86"/>
      <c r="B50" s="86"/>
      <c r="C50" s="87"/>
      <c r="D50" s="87"/>
      <c r="E50" s="66"/>
      <c r="F50" s="112"/>
      <c r="G50" s="66"/>
      <c r="H50" s="66"/>
      <c r="I50" s="66"/>
      <c r="J50" s="66"/>
      <c r="K50" s="66"/>
      <c r="L50" s="66"/>
      <c r="M50" s="66"/>
      <c r="N50" s="66"/>
      <c r="O50" s="66"/>
    </row>
    <row r="51" spans="1:15" ht="20.25" x14ac:dyDescent="0.25">
      <c r="A51" s="86"/>
      <c r="B51" s="86"/>
      <c r="C51" s="87"/>
      <c r="D51" s="87"/>
      <c r="E51" s="66"/>
      <c r="F51" s="112"/>
      <c r="G51" s="66"/>
      <c r="H51" s="66"/>
      <c r="I51" s="66"/>
      <c r="J51" s="66"/>
      <c r="K51" s="66"/>
      <c r="L51" s="66"/>
      <c r="M51" s="66"/>
      <c r="N51" s="66"/>
      <c r="O51" s="66"/>
    </row>
    <row r="52" spans="1:15" ht="20.25" x14ac:dyDescent="0.25">
      <c r="A52" s="86"/>
      <c r="B52" s="86"/>
      <c r="C52" s="87"/>
      <c r="D52" s="87"/>
      <c r="E52" s="66"/>
      <c r="F52" s="112"/>
      <c r="G52" s="66"/>
      <c r="H52" s="66"/>
      <c r="I52" s="66"/>
      <c r="J52" s="66"/>
      <c r="K52" s="66"/>
      <c r="L52" s="66"/>
      <c r="M52" s="66"/>
      <c r="N52" s="66"/>
      <c r="O52" s="66"/>
    </row>
    <row r="53" spans="1:15" ht="20.25" x14ac:dyDescent="0.25">
      <c r="A53" s="86"/>
      <c r="B53" s="15"/>
      <c r="C53" s="20"/>
      <c r="D53" s="20"/>
    </row>
    <row r="54" spans="1:15" ht="20.25" x14ac:dyDescent="0.25">
      <c r="A54" s="86"/>
      <c r="B54" s="15"/>
      <c r="C54" s="20"/>
      <c r="D54" s="20"/>
    </row>
    <row r="55" spans="1:15" ht="20.25" x14ac:dyDescent="0.25">
      <c r="A55" s="86"/>
      <c r="B55" s="15"/>
      <c r="C55" s="20"/>
      <c r="D55" s="20"/>
    </row>
    <row r="56" spans="1:15" ht="20.25" x14ac:dyDescent="0.25">
      <c r="A56" s="86"/>
      <c r="B56" s="15"/>
      <c r="C56" s="20"/>
      <c r="D56" s="20"/>
    </row>
    <row r="57" spans="1:15" ht="20.25" x14ac:dyDescent="0.25">
      <c r="A57" s="86"/>
      <c r="B57" s="15"/>
      <c r="C57" s="20"/>
      <c r="D57" s="20"/>
    </row>
    <row r="58" spans="1:15" ht="20.25" x14ac:dyDescent="0.25">
      <c r="A58" s="86"/>
      <c r="B58" s="15"/>
      <c r="C58" s="20"/>
      <c r="D58" s="20"/>
    </row>
    <row r="59" spans="1:15" ht="20.25" x14ac:dyDescent="0.25">
      <c r="A59" s="86"/>
      <c r="B59" s="15"/>
      <c r="C59" s="20"/>
      <c r="D59" s="20"/>
    </row>
    <row r="60" spans="1:15" ht="20.25" x14ac:dyDescent="0.25">
      <c r="A60" s="86"/>
      <c r="B60" s="15"/>
      <c r="C60" s="20"/>
      <c r="D60" s="20"/>
    </row>
    <row r="61" spans="1:15" ht="20.25" x14ac:dyDescent="0.25">
      <c r="A61" s="86"/>
      <c r="B61" s="15"/>
      <c r="C61" s="20"/>
      <c r="D61" s="20"/>
    </row>
    <row r="62" spans="1:15" ht="20.25" x14ac:dyDescent="0.25">
      <c r="A62" s="86"/>
      <c r="B62" s="15"/>
      <c r="C62" s="20"/>
      <c r="D62" s="20"/>
    </row>
    <row r="63" spans="1:15" ht="20.25" x14ac:dyDescent="0.25">
      <c r="A63" s="86"/>
      <c r="B63" s="15"/>
      <c r="C63" s="20"/>
      <c r="D63" s="20"/>
    </row>
    <row r="64" spans="1:15" ht="20.25" x14ac:dyDescent="0.25">
      <c r="A64" s="86"/>
      <c r="B64" s="15"/>
      <c r="C64" s="20"/>
      <c r="D64" s="20"/>
    </row>
    <row r="65" spans="1:4" ht="20.25" x14ac:dyDescent="0.25">
      <c r="A65" s="86"/>
      <c r="B65" s="15"/>
      <c r="C65" s="20"/>
      <c r="D65" s="20"/>
    </row>
    <row r="66" spans="1:4" ht="20.25" x14ac:dyDescent="0.25">
      <c r="A66" s="86"/>
      <c r="B66" s="15"/>
      <c r="C66" s="20"/>
      <c r="D66" s="20"/>
    </row>
    <row r="67" spans="1:4" ht="20.25" x14ac:dyDescent="0.25">
      <c r="A67" s="86"/>
      <c r="B67" s="15"/>
      <c r="C67" s="20"/>
      <c r="D67" s="20"/>
    </row>
    <row r="68" spans="1:4" ht="20.25" x14ac:dyDescent="0.25">
      <c r="A68" s="86"/>
      <c r="B68" s="15"/>
      <c r="C68" s="20"/>
      <c r="D68" s="20"/>
    </row>
    <row r="69" spans="1:4" ht="20.25" x14ac:dyDescent="0.25">
      <c r="A69" s="86"/>
      <c r="B69" s="15"/>
      <c r="C69" s="20"/>
      <c r="D69" s="20"/>
    </row>
    <row r="70" spans="1:4" ht="20.25" x14ac:dyDescent="0.25">
      <c r="A70" s="86"/>
      <c r="B70" s="15"/>
      <c r="C70" s="20"/>
      <c r="D70" s="20"/>
    </row>
    <row r="71" spans="1:4" ht="20.25" x14ac:dyDescent="0.25">
      <c r="A71" s="86"/>
      <c r="B71" s="15"/>
      <c r="C71" s="20"/>
      <c r="D71" s="20"/>
    </row>
    <row r="72" spans="1:4" ht="20.25" x14ac:dyDescent="0.25">
      <c r="A72" s="86"/>
      <c r="B72" s="15"/>
      <c r="C72" s="20"/>
      <c r="D72" s="20"/>
    </row>
    <row r="73" spans="1:4" ht="20.25" x14ac:dyDescent="0.25">
      <c r="A73" s="86"/>
      <c r="B73" s="15"/>
      <c r="C73" s="20"/>
      <c r="D73" s="20"/>
    </row>
    <row r="74" spans="1:4" ht="20.25" x14ac:dyDescent="0.25">
      <c r="A74" s="86"/>
      <c r="B74" s="15"/>
      <c r="C74" s="20"/>
      <c r="D74" s="20"/>
    </row>
    <row r="75" spans="1:4" ht="20.25" x14ac:dyDescent="0.25">
      <c r="A75" s="86"/>
      <c r="B75" s="15"/>
      <c r="C75" s="20"/>
      <c r="D75" s="20"/>
    </row>
    <row r="76" spans="1:4" ht="20.25" x14ac:dyDescent="0.25">
      <c r="A76" s="86"/>
      <c r="B76" s="15"/>
      <c r="C76" s="20"/>
      <c r="D76" s="20"/>
    </row>
    <row r="77" spans="1:4" ht="20.25" x14ac:dyDescent="0.25">
      <c r="A77" s="86"/>
      <c r="B77" s="15"/>
      <c r="C77" s="20"/>
      <c r="D77" s="20"/>
    </row>
    <row r="78" spans="1:4" ht="20.25" x14ac:dyDescent="0.25">
      <c r="A78" s="86"/>
      <c r="B78" s="15"/>
      <c r="C78" s="20"/>
      <c r="D78" s="20"/>
    </row>
    <row r="79" spans="1:4" ht="20.25" x14ac:dyDescent="0.25">
      <c r="A79" s="86"/>
      <c r="B79" s="15"/>
      <c r="C79" s="20"/>
      <c r="D79" s="20"/>
    </row>
    <row r="80" spans="1:4" ht="20.25" x14ac:dyDescent="0.25">
      <c r="A80" s="86"/>
      <c r="B80" s="15"/>
      <c r="C80" s="20"/>
      <c r="D80" s="20"/>
    </row>
    <row r="81" spans="1:4" ht="20.25" x14ac:dyDescent="0.25">
      <c r="A81" s="86"/>
      <c r="B81" s="15"/>
      <c r="C81" s="20"/>
      <c r="D81" s="20"/>
    </row>
    <row r="82" spans="1:4" ht="20.25" x14ac:dyDescent="0.25">
      <c r="A82" s="86"/>
      <c r="B82" s="15"/>
      <c r="C82" s="20"/>
      <c r="D82" s="20"/>
    </row>
    <row r="83" spans="1:4" ht="20.25" x14ac:dyDescent="0.25">
      <c r="A83" s="86"/>
      <c r="B83" s="15"/>
      <c r="C83" s="20"/>
      <c r="D83" s="20"/>
    </row>
    <row r="84" spans="1:4" ht="20.25" x14ac:dyDescent="0.25">
      <c r="A84" s="86"/>
      <c r="B84" s="15"/>
      <c r="C84" s="20"/>
      <c r="D84" s="20"/>
    </row>
    <row r="85" spans="1:4" ht="20.25" x14ac:dyDescent="0.25">
      <c r="A85" s="86"/>
      <c r="B85" s="15"/>
      <c r="C85" s="20"/>
      <c r="D85" s="20"/>
    </row>
    <row r="86" spans="1:4" ht="20.25" x14ac:dyDescent="0.25">
      <c r="A86" s="86"/>
      <c r="B86" s="15"/>
      <c r="C86" s="20"/>
      <c r="D86" s="20"/>
    </row>
    <row r="87" spans="1:4" ht="20.25" x14ac:dyDescent="0.25">
      <c r="A87" s="86"/>
      <c r="B87" s="15"/>
      <c r="C87" s="20"/>
      <c r="D87" s="20"/>
    </row>
    <row r="88" spans="1:4" ht="20.25" x14ac:dyDescent="0.25">
      <c r="A88" s="86"/>
      <c r="B88" s="15"/>
      <c r="C88" s="20"/>
      <c r="D88" s="20"/>
    </row>
    <row r="89" spans="1:4" ht="20.25" x14ac:dyDescent="0.25">
      <c r="A89" s="86"/>
      <c r="B89" s="15"/>
      <c r="C89" s="20"/>
      <c r="D89" s="20"/>
    </row>
    <row r="90" spans="1:4" ht="20.25" x14ac:dyDescent="0.25">
      <c r="A90" s="86"/>
      <c r="B90" s="15"/>
      <c r="C90" s="20"/>
      <c r="D90" s="20"/>
    </row>
    <row r="91" spans="1:4" ht="20.25" x14ac:dyDescent="0.25">
      <c r="A91" s="86"/>
      <c r="B91" s="15"/>
      <c r="C91" s="20"/>
      <c r="D91" s="20"/>
    </row>
    <row r="92" spans="1:4" ht="20.25" x14ac:dyDescent="0.25">
      <c r="A92" s="86"/>
      <c r="B92" s="15"/>
      <c r="C92" s="20"/>
      <c r="D92" s="20"/>
    </row>
    <row r="93" spans="1:4" ht="20.25" x14ac:dyDescent="0.25">
      <c r="A93" s="86"/>
      <c r="B93" s="15"/>
      <c r="C93" s="20"/>
      <c r="D93" s="20"/>
    </row>
    <row r="94" spans="1:4" ht="20.25" x14ac:dyDescent="0.25">
      <c r="A94" s="86"/>
      <c r="B94" s="15"/>
      <c r="C94" s="20"/>
      <c r="D94" s="20"/>
    </row>
    <row r="95" spans="1:4" ht="20.25" x14ac:dyDescent="0.25">
      <c r="A95" s="86"/>
      <c r="B95" s="15"/>
      <c r="C95" s="20"/>
      <c r="D95" s="20"/>
    </row>
    <row r="96" spans="1:4" ht="20.25" x14ac:dyDescent="0.25">
      <c r="A96" s="86"/>
      <c r="B96" s="15"/>
      <c r="C96" s="20"/>
      <c r="D96" s="20"/>
    </row>
    <row r="97" spans="1:4" ht="20.25" x14ac:dyDescent="0.25">
      <c r="A97" s="86"/>
      <c r="B97" s="15"/>
      <c r="C97" s="20"/>
      <c r="D97" s="20"/>
    </row>
    <row r="98" spans="1:4" ht="20.25" x14ac:dyDescent="0.25">
      <c r="A98" s="86"/>
      <c r="B98" s="15"/>
      <c r="C98" s="20"/>
      <c r="D98" s="20"/>
    </row>
    <row r="99" spans="1:4" ht="20.25" x14ac:dyDescent="0.25">
      <c r="A99" s="86"/>
      <c r="B99" s="15"/>
      <c r="C99" s="20"/>
      <c r="D99" s="20"/>
    </row>
    <row r="100" spans="1:4" ht="20.25" x14ac:dyDescent="0.25">
      <c r="A100" s="86"/>
      <c r="B100" s="15"/>
      <c r="C100" s="20"/>
      <c r="D100" s="20"/>
    </row>
    <row r="101" spans="1:4" ht="20.25" x14ac:dyDescent="0.25">
      <c r="A101" s="86"/>
      <c r="B101" s="15"/>
      <c r="C101" s="20"/>
      <c r="D101" s="20"/>
    </row>
    <row r="102" spans="1:4" ht="20.25" x14ac:dyDescent="0.25">
      <c r="A102" s="86"/>
      <c r="B102" s="15"/>
      <c r="C102" s="20"/>
      <c r="D102" s="20"/>
    </row>
    <row r="103" spans="1:4" ht="20.25" x14ac:dyDescent="0.25">
      <c r="A103" s="86"/>
      <c r="B103" s="15"/>
      <c r="C103" s="20"/>
      <c r="D103" s="20"/>
    </row>
    <row r="104" spans="1:4" ht="20.25" x14ac:dyDescent="0.25">
      <c r="A104" s="86"/>
      <c r="B104" s="15"/>
      <c r="C104" s="20"/>
      <c r="D104" s="20"/>
    </row>
    <row r="105" spans="1:4" ht="20.25" x14ac:dyDescent="0.25">
      <c r="A105" s="86"/>
      <c r="B105" s="15"/>
      <c r="C105" s="20"/>
      <c r="D105" s="20"/>
    </row>
    <row r="106" spans="1:4" ht="20.25" x14ac:dyDescent="0.25">
      <c r="A106" s="86"/>
      <c r="B106" s="15"/>
      <c r="C106" s="20"/>
      <c r="D106" s="20"/>
    </row>
    <row r="107" spans="1:4" ht="20.25" x14ac:dyDescent="0.25">
      <c r="A107" s="86"/>
      <c r="B107" s="15"/>
      <c r="C107" s="20"/>
      <c r="D107" s="20"/>
    </row>
    <row r="108" spans="1:4" ht="20.25" x14ac:dyDescent="0.25">
      <c r="A108" s="86"/>
      <c r="B108" s="15"/>
      <c r="C108" s="20"/>
      <c r="D108" s="20"/>
    </row>
    <row r="109" spans="1:4" ht="20.25" x14ac:dyDescent="0.25">
      <c r="A109" s="86"/>
      <c r="B109" s="15"/>
      <c r="C109" s="20"/>
      <c r="D109" s="20"/>
    </row>
    <row r="110" spans="1:4" ht="20.25" x14ac:dyDescent="0.25">
      <c r="A110" s="86"/>
      <c r="B110" s="15"/>
      <c r="C110" s="20"/>
      <c r="D110" s="20"/>
    </row>
    <row r="111" spans="1:4" ht="20.25" x14ac:dyDescent="0.25">
      <c r="A111" s="86"/>
      <c r="B111" s="15"/>
      <c r="C111" s="20"/>
      <c r="D111" s="20"/>
    </row>
    <row r="112" spans="1:4" ht="20.25" x14ac:dyDescent="0.25">
      <c r="A112" s="86"/>
      <c r="B112" s="15"/>
      <c r="C112" s="20"/>
      <c r="D112" s="20"/>
    </row>
    <row r="113" spans="1:4" ht="20.25" x14ac:dyDescent="0.25">
      <c r="A113" s="86"/>
      <c r="B113" s="15"/>
      <c r="C113" s="20"/>
      <c r="D113" s="20"/>
    </row>
    <row r="114" spans="1:4" ht="20.25" x14ac:dyDescent="0.25">
      <c r="A114" s="86"/>
      <c r="B114" s="15"/>
      <c r="C114" s="20"/>
      <c r="D114" s="20"/>
    </row>
    <row r="115" spans="1:4" ht="20.25" x14ac:dyDescent="0.25">
      <c r="A115" s="86"/>
      <c r="B115" s="15"/>
      <c r="C115" s="20"/>
      <c r="D115" s="20"/>
    </row>
    <row r="116" spans="1:4" ht="20.25" x14ac:dyDescent="0.25">
      <c r="A116" s="86"/>
      <c r="B116" s="15"/>
      <c r="C116" s="20"/>
      <c r="D116" s="20"/>
    </row>
    <row r="117" spans="1:4" ht="20.25" x14ac:dyDescent="0.25">
      <c r="A117" s="86"/>
      <c r="B117" s="15"/>
      <c r="C117" s="20"/>
      <c r="D117" s="20"/>
    </row>
    <row r="118" spans="1:4" ht="20.25" x14ac:dyDescent="0.25">
      <c r="A118" s="86"/>
      <c r="B118" s="15"/>
      <c r="C118" s="20"/>
      <c r="D118" s="20"/>
    </row>
    <row r="119" spans="1:4" ht="20.25" x14ac:dyDescent="0.25">
      <c r="A119" s="86"/>
      <c r="B119" s="15"/>
      <c r="C119" s="20"/>
      <c r="D119" s="20"/>
    </row>
    <row r="120" spans="1:4" ht="20.25" x14ac:dyDescent="0.25">
      <c r="A120" s="86"/>
      <c r="B120" s="15"/>
      <c r="C120" s="20"/>
      <c r="D120" s="20"/>
    </row>
    <row r="121" spans="1:4" ht="20.25" x14ac:dyDescent="0.25">
      <c r="A121" s="86"/>
      <c r="B121" s="15"/>
      <c r="C121" s="20"/>
      <c r="D121" s="20"/>
    </row>
    <row r="122" spans="1:4" ht="20.25" x14ac:dyDescent="0.25">
      <c r="A122" s="86"/>
      <c r="B122" s="15"/>
      <c r="C122" s="20"/>
      <c r="D122" s="20"/>
    </row>
    <row r="123" spans="1:4" ht="20.25" x14ac:dyDescent="0.25">
      <c r="A123" s="86"/>
      <c r="B123" s="15"/>
      <c r="C123" s="20"/>
      <c r="D123" s="20"/>
    </row>
    <row r="124" spans="1:4" ht="20.25" x14ac:dyDescent="0.25">
      <c r="A124" s="86"/>
      <c r="B124" s="15"/>
      <c r="C124" s="20"/>
      <c r="D124" s="20"/>
    </row>
    <row r="125" spans="1:4" ht="20.25" x14ac:dyDescent="0.25">
      <c r="A125" s="86"/>
      <c r="B125" s="15"/>
      <c r="C125" s="20"/>
      <c r="D125" s="20"/>
    </row>
    <row r="126" spans="1:4" ht="20.25" x14ac:dyDescent="0.25">
      <c r="A126" s="86"/>
      <c r="B126" s="15"/>
      <c r="C126" s="20"/>
      <c r="D126" s="20"/>
    </row>
    <row r="127" spans="1:4" ht="20.25" x14ac:dyDescent="0.25">
      <c r="A127" s="86"/>
      <c r="B127" s="15"/>
      <c r="C127" s="20"/>
      <c r="D127" s="20"/>
    </row>
    <row r="128" spans="1:4" ht="20.25" x14ac:dyDescent="0.25">
      <c r="A128" s="86"/>
      <c r="B128" s="15"/>
      <c r="C128" s="20"/>
      <c r="D128" s="20"/>
    </row>
    <row r="129" spans="1:4" ht="20.25" x14ac:dyDescent="0.25">
      <c r="A129" s="86"/>
      <c r="B129" s="15"/>
      <c r="C129" s="20"/>
      <c r="D129" s="20"/>
    </row>
    <row r="130" spans="1:4" ht="20.25" x14ac:dyDescent="0.25">
      <c r="A130" s="86"/>
      <c r="B130" s="15"/>
      <c r="C130" s="20"/>
      <c r="D130" s="20"/>
    </row>
    <row r="131" spans="1:4" ht="20.25" x14ac:dyDescent="0.25">
      <c r="A131" s="86"/>
      <c r="B131" s="15"/>
      <c r="C131" s="20"/>
      <c r="D131" s="20"/>
    </row>
    <row r="132" spans="1:4" ht="20.25" x14ac:dyDescent="0.25">
      <c r="A132" s="86"/>
      <c r="B132" s="15"/>
      <c r="C132" s="20"/>
      <c r="D132" s="20"/>
    </row>
    <row r="133" spans="1:4" ht="20.25" x14ac:dyDescent="0.25">
      <c r="A133" s="86"/>
      <c r="B133" s="15"/>
      <c r="C133" s="20"/>
      <c r="D133" s="20"/>
    </row>
    <row r="134" spans="1:4" ht="20.25" x14ac:dyDescent="0.25">
      <c r="A134" s="86"/>
      <c r="B134" s="15"/>
      <c r="C134" s="20"/>
      <c r="D134" s="20"/>
    </row>
    <row r="135" spans="1:4" ht="20.25" x14ac:dyDescent="0.25">
      <c r="A135" s="86"/>
      <c r="B135" s="15"/>
      <c r="C135" s="20"/>
      <c r="D135" s="20"/>
    </row>
    <row r="136" spans="1:4" ht="20.25" x14ac:dyDescent="0.25">
      <c r="A136" s="86"/>
      <c r="B136" s="15"/>
      <c r="C136" s="20"/>
      <c r="D136" s="20"/>
    </row>
    <row r="137" spans="1:4" ht="20.25" x14ac:dyDescent="0.25">
      <c r="A137" s="86"/>
      <c r="B137" s="15"/>
      <c r="C137" s="20"/>
      <c r="D137" s="20"/>
    </row>
    <row r="138" spans="1:4" ht="20.25" x14ac:dyDescent="0.25">
      <c r="A138" s="86"/>
      <c r="B138" s="15"/>
      <c r="C138" s="20"/>
      <c r="D138" s="20"/>
    </row>
    <row r="139" spans="1:4" ht="20.25" x14ac:dyDescent="0.25">
      <c r="A139" s="86"/>
      <c r="B139" s="15"/>
      <c r="C139" s="20"/>
      <c r="D139" s="20"/>
    </row>
    <row r="140" spans="1:4" ht="20.25" x14ac:dyDescent="0.25">
      <c r="A140" s="86"/>
      <c r="B140" s="15"/>
      <c r="C140" s="20"/>
      <c r="D140" s="20"/>
    </row>
    <row r="141" spans="1:4" ht="20.25" x14ac:dyDescent="0.25">
      <c r="A141" s="86"/>
      <c r="B141" s="15"/>
      <c r="C141" s="20"/>
      <c r="D141" s="20"/>
    </row>
    <row r="142" spans="1:4" ht="20.25" x14ac:dyDescent="0.25">
      <c r="A142" s="86"/>
      <c r="B142" s="15"/>
      <c r="C142" s="20"/>
      <c r="D142" s="20"/>
    </row>
    <row r="143" spans="1:4" ht="20.25" x14ac:dyDescent="0.25">
      <c r="A143" s="86"/>
      <c r="B143" s="15"/>
      <c r="C143" s="20"/>
      <c r="D143" s="20"/>
    </row>
    <row r="144" spans="1:4" ht="20.25" x14ac:dyDescent="0.25">
      <c r="A144" s="86"/>
      <c r="B144" s="15"/>
      <c r="C144" s="20"/>
      <c r="D144" s="20"/>
    </row>
    <row r="145" spans="1:4" ht="20.25" x14ac:dyDescent="0.25">
      <c r="A145" s="86"/>
      <c r="B145" s="15"/>
      <c r="C145" s="20"/>
      <c r="D145" s="20"/>
    </row>
    <row r="146" spans="1:4" ht="20.25" x14ac:dyDescent="0.25">
      <c r="A146" s="86"/>
      <c r="B146" s="15"/>
      <c r="C146" s="20"/>
      <c r="D146" s="20"/>
    </row>
    <row r="147" spans="1:4" ht="20.25" x14ac:dyDescent="0.25">
      <c r="A147" s="86"/>
      <c r="B147" s="15"/>
      <c r="C147" s="20"/>
      <c r="D147" s="20"/>
    </row>
    <row r="148" spans="1:4" ht="20.25" x14ac:dyDescent="0.25">
      <c r="A148" s="86"/>
      <c r="B148" s="15"/>
      <c r="C148" s="20"/>
      <c r="D148" s="20"/>
    </row>
    <row r="149" spans="1:4" ht="20.25" x14ac:dyDescent="0.25">
      <c r="A149" s="86"/>
      <c r="B149" s="15"/>
      <c r="C149" s="20"/>
      <c r="D149" s="20"/>
    </row>
    <row r="150" spans="1:4" ht="20.25" x14ac:dyDescent="0.25">
      <c r="A150" s="86"/>
      <c r="B150" s="15"/>
      <c r="C150" s="20"/>
      <c r="D150" s="20"/>
    </row>
    <row r="151" spans="1:4" ht="20.25" x14ac:dyDescent="0.25">
      <c r="A151" s="86"/>
      <c r="B151" s="15"/>
      <c r="C151" s="20"/>
      <c r="D151" s="20"/>
    </row>
    <row r="152" spans="1:4" ht="20.25" x14ac:dyDescent="0.25">
      <c r="A152" s="86"/>
      <c r="B152" s="15"/>
      <c r="C152" s="20"/>
      <c r="D152" s="20"/>
    </row>
    <row r="153" spans="1:4" ht="20.25" x14ac:dyDescent="0.25">
      <c r="A153" s="86"/>
      <c r="B153" s="15"/>
      <c r="C153" s="20"/>
      <c r="D153" s="20"/>
    </row>
    <row r="154" spans="1:4" ht="20.25" x14ac:dyDescent="0.25">
      <c r="A154" s="86"/>
      <c r="B154" s="15"/>
      <c r="C154" s="20"/>
      <c r="D154" s="20"/>
    </row>
    <row r="155" spans="1:4" ht="20.25" x14ac:dyDescent="0.25">
      <c r="A155" s="86"/>
      <c r="B155" s="15"/>
      <c r="C155" s="20"/>
      <c r="D155" s="20"/>
    </row>
    <row r="156" spans="1:4" ht="20.25" x14ac:dyDescent="0.25">
      <c r="A156" s="86"/>
      <c r="B156" s="15"/>
      <c r="C156" s="20"/>
      <c r="D156" s="20"/>
    </row>
    <row r="157" spans="1:4" ht="20.25" x14ac:dyDescent="0.25">
      <c r="A157" s="86"/>
      <c r="B157" s="15"/>
      <c r="C157" s="20"/>
      <c r="D157" s="20"/>
    </row>
    <row r="158" spans="1:4" ht="20.25" x14ac:dyDescent="0.25">
      <c r="A158" s="86"/>
      <c r="B158" s="15"/>
      <c r="C158" s="20"/>
      <c r="D158" s="20"/>
    </row>
    <row r="159" spans="1:4" ht="20.25" x14ac:dyDescent="0.25">
      <c r="A159" s="86"/>
      <c r="B159" s="15"/>
      <c r="C159" s="20"/>
      <c r="D159" s="20"/>
    </row>
    <row r="160" spans="1:4" ht="20.25" x14ac:dyDescent="0.25">
      <c r="A160" s="86"/>
      <c r="B160" s="15"/>
      <c r="C160" s="20"/>
      <c r="D160" s="20"/>
    </row>
    <row r="161" spans="1:4" ht="20.25" x14ac:dyDescent="0.25">
      <c r="A161" s="86"/>
      <c r="B161" s="15"/>
      <c r="C161" s="20"/>
      <c r="D161" s="20"/>
    </row>
    <row r="162" spans="1:4" ht="20.25" x14ac:dyDescent="0.25">
      <c r="A162" s="86"/>
      <c r="B162" s="15"/>
      <c r="C162" s="20"/>
      <c r="D162" s="20"/>
    </row>
    <row r="163" spans="1:4" ht="20.25" x14ac:dyDescent="0.25">
      <c r="A163" s="86"/>
      <c r="B163" s="15"/>
      <c r="C163" s="20"/>
      <c r="D163" s="20"/>
    </row>
    <row r="164" spans="1:4" ht="20.25" x14ac:dyDescent="0.25">
      <c r="A164" s="86"/>
      <c r="B164" s="15"/>
      <c r="C164" s="20"/>
      <c r="D164" s="20"/>
    </row>
    <row r="165" spans="1:4" ht="20.25" x14ac:dyDescent="0.25">
      <c r="A165" s="86"/>
      <c r="B165" s="15"/>
      <c r="C165" s="20"/>
      <c r="D165" s="20"/>
    </row>
    <row r="166" spans="1:4" ht="20.25" x14ac:dyDescent="0.25">
      <c r="A166" s="86"/>
      <c r="B166" s="15"/>
      <c r="C166" s="20"/>
      <c r="D166" s="20"/>
    </row>
    <row r="167" spans="1:4" ht="20.25" x14ac:dyDescent="0.25">
      <c r="A167" s="86"/>
      <c r="B167" s="15"/>
      <c r="C167" s="20"/>
      <c r="D167" s="20"/>
    </row>
    <row r="168" spans="1:4" ht="20.25" x14ac:dyDescent="0.25">
      <c r="A168" s="86"/>
      <c r="B168" s="15"/>
      <c r="C168" s="20"/>
      <c r="D168" s="20"/>
    </row>
    <row r="169" spans="1:4" ht="20.25" x14ac:dyDescent="0.25">
      <c r="A169" s="86"/>
      <c r="B169" s="15"/>
      <c r="C169" s="20"/>
      <c r="D169" s="20"/>
    </row>
    <row r="170" spans="1:4" ht="20.25" x14ac:dyDescent="0.25">
      <c r="A170" s="86"/>
      <c r="B170" s="15"/>
      <c r="C170" s="20"/>
      <c r="D170" s="20"/>
    </row>
    <row r="171" spans="1:4" ht="20.25" x14ac:dyDescent="0.25">
      <c r="A171" s="86"/>
      <c r="B171" s="15"/>
      <c r="C171" s="20"/>
      <c r="D171" s="20"/>
    </row>
    <row r="172" spans="1:4" ht="20.25" x14ac:dyDescent="0.25">
      <c r="A172" s="86"/>
      <c r="B172" s="15"/>
      <c r="C172" s="20"/>
      <c r="D172" s="20"/>
    </row>
    <row r="173" spans="1:4" ht="20.25" x14ac:dyDescent="0.25">
      <c r="A173" s="86"/>
      <c r="B173" s="15"/>
      <c r="C173" s="20"/>
      <c r="D173" s="20"/>
    </row>
    <row r="174" spans="1:4" ht="20.25" x14ac:dyDescent="0.25">
      <c r="A174" s="86"/>
      <c r="B174" s="15"/>
      <c r="C174" s="20"/>
      <c r="D174" s="20"/>
    </row>
    <row r="175" spans="1:4" ht="20.25" x14ac:dyDescent="0.25">
      <c r="A175" s="86"/>
      <c r="B175" s="15"/>
      <c r="C175" s="20"/>
      <c r="D175" s="20"/>
    </row>
    <row r="176" spans="1:4" ht="20.25" x14ac:dyDescent="0.25">
      <c r="A176" s="86"/>
      <c r="B176" s="15"/>
      <c r="C176" s="20"/>
      <c r="D176" s="20"/>
    </row>
    <row r="177" spans="1:4" ht="20.25" x14ac:dyDescent="0.25">
      <c r="A177" s="86"/>
      <c r="B177" s="15"/>
      <c r="C177" s="20"/>
      <c r="D177" s="20"/>
    </row>
    <row r="178" spans="1:4" ht="20.25" x14ac:dyDescent="0.25">
      <c r="A178" s="86"/>
      <c r="B178" s="15"/>
      <c r="C178" s="20"/>
      <c r="D178" s="20"/>
    </row>
    <row r="179" spans="1:4" ht="20.25" x14ac:dyDescent="0.25">
      <c r="A179" s="86"/>
      <c r="B179" s="15"/>
      <c r="C179" s="20"/>
      <c r="D179" s="20"/>
    </row>
    <row r="180" spans="1:4" ht="20.25" x14ac:dyDescent="0.25">
      <c r="A180" s="86"/>
      <c r="B180" s="15"/>
      <c r="C180" s="20"/>
      <c r="D180" s="20"/>
    </row>
    <row r="181" spans="1:4" ht="20.25" x14ac:dyDescent="0.25">
      <c r="A181" s="86"/>
      <c r="B181" s="15"/>
      <c r="C181" s="20"/>
      <c r="D181" s="20"/>
    </row>
    <row r="182" spans="1:4" ht="20.25" x14ac:dyDescent="0.25">
      <c r="A182" s="86"/>
      <c r="B182" s="15"/>
      <c r="C182" s="20"/>
      <c r="D182" s="20"/>
    </row>
    <row r="183" spans="1:4" ht="20.25" x14ac:dyDescent="0.25">
      <c r="A183" s="86"/>
      <c r="B183" s="15"/>
      <c r="C183" s="20"/>
      <c r="D183" s="20"/>
    </row>
    <row r="184" spans="1:4" ht="20.25" x14ac:dyDescent="0.25">
      <c r="A184" s="86"/>
      <c r="B184" s="15"/>
      <c r="C184" s="20"/>
      <c r="D184" s="20"/>
    </row>
    <row r="185" spans="1:4" ht="20.25" x14ac:dyDescent="0.25">
      <c r="A185" s="86"/>
      <c r="B185" s="15"/>
      <c r="C185" s="20"/>
      <c r="D185" s="20"/>
    </row>
    <row r="186" spans="1:4" ht="20.25" x14ac:dyDescent="0.25">
      <c r="A186" s="86"/>
      <c r="B186" s="15"/>
      <c r="C186" s="20"/>
      <c r="D186" s="20"/>
    </row>
    <row r="187" spans="1:4" ht="20.25" x14ac:dyDescent="0.25">
      <c r="A187" s="86"/>
      <c r="B187" s="15"/>
      <c r="C187" s="20"/>
      <c r="D187" s="20"/>
    </row>
    <row r="188" spans="1:4" ht="20.25" x14ac:dyDescent="0.25">
      <c r="A188" s="86"/>
      <c r="B188" s="15"/>
      <c r="C188" s="20"/>
      <c r="D188" s="20"/>
    </row>
    <row r="189" spans="1:4" ht="20.25" x14ac:dyDescent="0.25">
      <c r="A189" s="86"/>
      <c r="B189" s="15"/>
      <c r="C189" s="20"/>
      <c r="D189" s="20"/>
    </row>
    <row r="190" spans="1:4" ht="20.25" x14ac:dyDescent="0.25">
      <c r="A190" s="86"/>
      <c r="B190" s="15"/>
      <c r="C190" s="20"/>
      <c r="D190" s="20"/>
    </row>
    <row r="191" spans="1:4" ht="20.25" x14ac:dyDescent="0.25">
      <c r="A191" s="86"/>
      <c r="B191" s="15"/>
      <c r="C191" s="20"/>
      <c r="D191" s="20"/>
    </row>
    <row r="192" spans="1:4" ht="20.25" x14ac:dyDescent="0.25">
      <c r="A192" s="86"/>
      <c r="B192" s="15"/>
      <c r="C192" s="20"/>
      <c r="D192" s="20"/>
    </row>
    <row r="193" spans="1:6" ht="20.25" x14ac:dyDescent="0.25">
      <c r="A193" s="86"/>
      <c r="B193" s="15"/>
      <c r="C193" s="20"/>
      <c r="D193" s="20"/>
    </row>
    <row r="194" spans="1:6" ht="20.25" x14ac:dyDescent="0.25">
      <c r="A194" s="86"/>
      <c r="B194" s="15"/>
      <c r="C194" s="20"/>
      <c r="D194" s="20"/>
    </row>
    <row r="195" spans="1:6" ht="20.25" x14ac:dyDescent="0.25">
      <c r="A195" s="86"/>
      <c r="B195" s="15"/>
      <c r="C195" s="20"/>
      <c r="D195" s="20"/>
    </row>
    <row r="196" spans="1:6" ht="20.25" x14ac:dyDescent="0.25">
      <c r="A196" s="86"/>
      <c r="B196" s="15"/>
      <c r="C196" s="20"/>
      <c r="D196" s="20"/>
    </row>
    <row r="197" spans="1:6" ht="20.25" x14ac:dyDescent="0.25">
      <c r="A197" s="86"/>
      <c r="B197" s="15"/>
      <c r="C197" s="20"/>
      <c r="D197" s="20"/>
    </row>
    <row r="198" spans="1:6" ht="20.25" x14ac:dyDescent="0.25">
      <c r="A198" s="86"/>
      <c r="B198" s="15"/>
      <c r="C198" s="20"/>
      <c r="D198" s="20"/>
    </row>
    <row r="199" spans="1:6" ht="20.25" x14ac:dyDescent="0.25">
      <c r="A199" s="86"/>
      <c r="B199" s="15"/>
      <c r="C199" s="20"/>
      <c r="D199" s="20"/>
    </row>
    <row r="200" spans="1:6" ht="20.25" x14ac:dyDescent="0.25">
      <c r="A200" s="86"/>
      <c r="B200" s="15"/>
      <c r="C200" s="20"/>
      <c r="D200" s="20"/>
    </row>
    <row r="201" spans="1:6" ht="20.25" x14ac:dyDescent="0.25">
      <c r="A201" s="86"/>
      <c r="B201" s="15"/>
      <c r="C201" s="20"/>
      <c r="D201" s="20"/>
    </row>
    <row r="202" spans="1:6" ht="20.25" x14ac:dyDescent="0.25">
      <c r="A202" s="86"/>
      <c r="B202" s="15"/>
      <c r="C202" s="20"/>
      <c r="D202" s="20"/>
    </row>
    <row r="203" spans="1:6" ht="20.25" x14ac:dyDescent="0.25">
      <c r="A203" s="86"/>
      <c r="B203" s="15"/>
      <c r="C203" s="20"/>
      <c r="D203" s="20"/>
    </row>
    <row r="204" spans="1:6" ht="20.25" x14ac:dyDescent="0.25">
      <c r="A204" s="86"/>
      <c r="B204" s="15"/>
      <c r="C204" s="20"/>
      <c r="D204" s="20"/>
    </row>
    <row r="205" spans="1:6" ht="20.25" x14ac:dyDescent="0.25">
      <c r="A205" s="86"/>
      <c r="B205" s="15"/>
      <c r="C205" s="20"/>
      <c r="D205" s="20"/>
    </row>
    <row r="206" spans="1:6" ht="20.25" x14ac:dyDescent="0.25">
      <c r="A206" s="86"/>
      <c r="B206" s="15"/>
      <c r="C206" s="20"/>
      <c r="D206" s="20"/>
    </row>
    <row r="207" spans="1:6" ht="20.25" x14ac:dyDescent="0.25">
      <c r="A207" s="86"/>
      <c r="B207" s="15"/>
      <c r="C207" s="20"/>
      <c r="D207" s="20"/>
    </row>
    <row r="208" spans="1:6" ht="20.25" x14ac:dyDescent="0.25">
      <c r="A208" s="86"/>
      <c r="B208" s="15"/>
      <c r="C208" s="20"/>
      <c r="D208" s="20"/>
      <c r="F208" s="114" t="s">
        <v>270</v>
      </c>
    </row>
    <row r="209" spans="1:8" x14ac:dyDescent="0.25">
      <c r="A209" s="66"/>
      <c r="B209" s="15"/>
      <c r="C209" s="15"/>
      <c r="D209" s="15"/>
      <c r="F209" s="114" t="s">
        <v>340</v>
      </c>
    </row>
    <row r="210" spans="1:8" ht="20.25" x14ac:dyDescent="0.25">
      <c r="A210" s="66"/>
      <c r="B210" s="16" t="s">
        <v>359</v>
      </c>
      <c r="C210" s="16" t="s">
        <v>360</v>
      </c>
      <c r="D210" s="19" t="s">
        <v>359</v>
      </c>
      <c r="E210" s="19" t="s">
        <v>360</v>
      </c>
      <c r="F210" s="114" t="s">
        <v>361</v>
      </c>
    </row>
    <row r="211" spans="1:8" ht="21" x14ac:dyDescent="0.35">
      <c r="A211" s="66"/>
      <c r="B211" s="17" t="s">
        <v>362</v>
      </c>
      <c r="C211" s="117" t="s">
        <v>363</v>
      </c>
      <c r="D211" s="116" t="s">
        <v>362</v>
      </c>
      <c r="F211" s="114" t="str">
        <f>IF(NOT(ISBLANK(D211)),D211,IF(NOT(ISBLANK(E211)),"     "&amp;E211,FALSE))</f>
        <v>Afectación Económica o presupuestal</v>
      </c>
      <c r="G211" t="s">
        <v>362</v>
      </c>
      <c r="H211" t="str">
        <f>IF(NOT(ISERROR(MATCH(G211,_xlfn.ANCHORARRAY(B222),0))),F224&amp;"Por favor no seleccionar los criterios de impacto",G211)</f>
        <v>❌Por favor no seleccionar los criterios de impacto</v>
      </c>
    </row>
    <row r="212" spans="1:8" ht="21" x14ac:dyDescent="0.35">
      <c r="A212" s="66"/>
      <c r="B212" s="17" t="s">
        <v>362</v>
      </c>
      <c r="C212" s="117" t="s">
        <v>335</v>
      </c>
      <c r="E212" t="s">
        <v>363</v>
      </c>
      <c r="F212" s="114" t="str">
        <f t="shared" ref="F212:F222" si="0">IF(NOT(ISBLANK(D212)),D212,IF(NOT(ISBLANK(E212)),"     "&amp;E212,FALSE))</f>
        <v xml:space="preserve">     Afectación menor a 130 SMLMV .</v>
      </c>
    </row>
    <row r="213" spans="1:8" ht="21" x14ac:dyDescent="0.35">
      <c r="A213" s="66"/>
      <c r="B213" s="17" t="s">
        <v>362</v>
      </c>
      <c r="C213" s="117" t="s">
        <v>338</v>
      </c>
      <c r="E213" t="s">
        <v>335</v>
      </c>
      <c r="F213" s="114" t="str">
        <f t="shared" si="0"/>
        <v xml:space="preserve">     Entre 130 y 650 SMLMV </v>
      </c>
    </row>
    <row r="214" spans="1:8" ht="21" x14ac:dyDescent="0.35">
      <c r="A214" s="66"/>
      <c r="B214" s="17" t="s">
        <v>362</v>
      </c>
      <c r="C214" s="117" t="s">
        <v>342</v>
      </c>
      <c r="E214" t="s">
        <v>338</v>
      </c>
      <c r="F214" s="114" t="str">
        <f t="shared" si="0"/>
        <v xml:space="preserve">     Entre 650 y 1300 SMLMV </v>
      </c>
    </row>
    <row r="215" spans="1:8" ht="21" x14ac:dyDescent="0.35">
      <c r="A215" s="66"/>
      <c r="B215" s="17" t="s">
        <v>362</v>
      </c>
      <c r="C215" s="117" t="s">
        <v>346</v>
      </c>
      <c r="E215" t="s">
        <v>342</v>
      </c>
      <c r="F215" s="114" t="str">
        <f t="shared" si="0"/>
        <v xml:space="preserve">     Entre 1300 y 6500 SMLMV </v>
      </c>
    </row>
    <row r="216" spans="1:8" ht="21" x14ac:dyDescent="0.35">
      <c r="A216" s="66"/>
      <c r="B216" s="17" t="s">
        <v>327</v>
      </c>
      <c r="C216" s="117" t="s">
        <v>332</v>
      </c>
      <c r="E216" t="s">
        <v>346</v>
      </c>
      <c r="F216" s="114" t="str">
        <f t="shared" si="0"/>
        <v xml:space="preserve">     Mayor a 6500 SMLMV </v>
      </c>
    </row>
    <row r="217" spans="1:8" ht="63" x14ac:dyDescent="0.35">
      <c r="A217" s="66"/>
      <c r="B217" s="17" t="s">
        <v>327</v>
      </c>
      <c r="C217" s="117" t="s">
        <v>336</v>
      </c>
      <c r="D217" s="116" t="s">
        <v>327</v>
      </c>
      <c r="F217" s="114" t="str">
        <f t="shared" si="0"/>
        <v>Pérdida Reputacional</v>
      </c>
    </row>
    <row r="218" spans="1:8" ht="42" x14ac:dyDescent="0.35">
      <c r="A218" s="66"/>
      <c r="B218" s="17" t="s">
        <v>327</v>
      </c>
      <c r="C218" s="117" t="s">
        <v>339</v>
      </c>
      <c r="D218" s="116"/>
      <c r="E218" s="118" t="s">
        <v>332</v>
      </c>
      <c r="F218" s="114" t="str">
        <f t="shared" si="0"/>
        <v xml:space="preserve">     El riesgo afecta la imagen de alguna área de la organización</v>
      </c>
    </row>
    <row r="219" spans="1:8" ht="63" x14ac:dyDescent="0.35">
      <c r="A219" s="66"/>
      <c r="B219" s="17" t="s">
        <v>327</v>
      </c>
      <c r="C219" s="117" t="s">
        <v>364</v>
      </c>
      <c r="D219" s="116"/>
      <c r="E219" s="118" t="s">
        <v>336</v>
      </c>
      <c r="F219" s="114" t="str">
        <f t="shared" si="0"/>
        <v xml:space="preserve">     El riesgo afecta la imagen de la entidad internamente, de conocimiento general, nivel interno, de junta dircetiva y accionistas y/o de provedores</v>
      </c>
    </row>
    <row r="220" spans="1:8" ht="45" x14ac:dyDescent="0.35">
      <c r="A220" s="66"/>
      <c r="B220" s="17" t="s">
        <v>327</v>
      </c>
      <c r="C220" s="117" t="s">
        <v>347</v>
      </c>
      <c r="D220" s="116"/>
      <c r="E220" s="118" t="s">
        <v>339</v>
      </c>
      <c r="F220" s="114" t="str">
        <f t="shared" si="0"/>
        <v xml:space="preserve">     El riesgo afecta la imagen de la entidad con algunos usuarios de relevancia frente al logro de los objetivos</v>
      </c>
    </row>
    <row r="221" spans="1:8" ht="45" x14ac:dyDescent="0.25">
      <c r="A221" s="66"/>
      <c r="B221" s="18"/>
      <c r="C221" s="18"/>
      <c r="D221" s="116"/>
      <c r="E221" s="118" t="s">
        <v>364</v>
      </c>
      <c r="F221" s="114" t="str">
        <f t="shared" si="0"/>
        <v xml:space="preserve">     El riesgo afecta la imagen de de la entidad con efecto publicitario sostenido a nivel de sector administrativo, nivel departamental o municipal</v>
      </c>
    </row>
    <row r="222" spans="1:8" ht="58.5" customHeight="1" x14ac:dyDescent="0.25">
      <c r="A222" s="66"/>
      <c r="B222" s="18" t="str" cm="1">
        <f t="array" ref="B222:B224">_xlfn.UNIQUE(Tabla1[[#All],[Criterios]])</f>
        <v>Criterios</v>
      </c>
      <c r="C222" s="18"/>
      <c r="D222" s="116"/>
      <c r="E222" s="118" t="s">
        <v>347</v>
      </c>
      <c r="F222" s="114" t="str">
        <f t="shared" si="0"/>
        <v xml:space="preserve">     El riesgo afecta la imagen de la entidad a nivel nacional, con efecto publicitarios sostenible a nivel país</v>
      </c>
    </row>
    <row r="223" spans="1:8" x14ac:dyDescent="0.25">
      <c r="A223" s="66"/>
      <c r="B223" s="18" t="str">
        <v>Afectación Económica o presupuestal</v>
      </c>
      <c r="C223" s="18"/>
    </row>
    <row r="224" spans="1:8" x14ac:dyDescent="0.25">
      <c r="B224" s="18" t="str">
        <v>Pérdida Reputacional</v>
      </c>
      <c r="C224" s="18"/>
      <c r="F224" s="115" t="s">
        <v>365</v>
      </c>
    </row>
    <row r="225" spans="2:6" x14ac:dyDescent="0.25">
      <c r="B225" s="14"/>
      <c r="C225" s="14"/>
      <c r="F225" s="115" t="s">
        <v>366</v>
      </c>
    </row>
    <row r="226" spans="2:6" x14ac:dyDescent="0.25">
      <c r="B226" s="14"/>
      <c r="C226" s="14"/>
    </row>
    <row r="227" spans="2:6" x14ac:dyDescent="0.25">
      <c r="B227" s="14"/>
      <c r="C227" s="14"/>
    </row>
    <row r="228" spans="2:6" x14ac:dyDescent="0.25">
      <c r="B228" s="14"/>
      <c r="C228" s="14"/>
      <c r="D228" s="14"/>
    </row>
    <row r="229" spans="2:6" x14ac:dyDescent="0.25">
      <c r="B229" s="14"/>
      <c r="C229" s="14"/>
      <c r="D229" s="14"/>
    </row>
    <row r="230" spans="2:6" x14ac:dyDescent="0.25">
      <c r="B230" s="14"/>
      <c r="C230" s="14"/>
      <c r="D230" s="14"/>
    </row>
    <row r="231" spans="2:6" x14ac:dyDescent="0.25">
      <c r="B231" s="14"/>
      <c r="C231" s="14"/>
      <c r="D231" s="14"/>
    </row>
    <row r="232" spans="2:6" x14ac:dyDescent="0.25">
      <c r="B232" s="14"/>
      <c r="C232" s="14"/>
      <c r="D232" s="14"/>
    </row>
    <row r="233" spans="2:6" x14ac:dyDescent="0.25">
      <c r="B233" s="14"/>
      <c r="C233" s="14"/>
      <c r="D233" s="14"/>
    </row>
  </sheetData>
  <mergeCells count="1">
    <mergeCell ref="B2:E2"/>
  </mergeCells>
  <dataValidations disablePrompts="1" count="1">
    <dataValidation type="list" allowBlank="1" showInputMessage="1" showErrorMessage="1" sqref="G211" xr:uid="{00000000-0002-0000-0A00-000000000000}">
      <formula1>$F$211:$F$222</formula1>
    </dataValidation>
  </dataValidations>
  <pageMargins left="0.7" right="0.7" top="0.75" bottom="0.75" header="0.3" footer="0.3"/>
  <pageSetup orientation="portrait"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X18"/>
  <sheetViews>
    <sheetView zoomScale="140" zoomScaleNormal="140" workbookViewId="0">
      <pane xSplit="4" ySplit="2" topLeftCell="E7" activePane="bottomRight" state="frozen"/>
      <selection pane="topRight" activeCell="E1" sqref="E1"/>
      <selection pane="bottomLeft" activeCell="A3" sqref="A3"/>
      <selection pane="bottomRight" activeCell="D16" sqref="D16:D18"/>
    </sheetView>
  </sheetViews>
  <sheetFormatPr baseColWidth="10" defaultColWidth="11.42578125" defaultRowHeight="15" x14ac:dyDescent="0.25"/>
  <cols>
    <col min="2" max="2" width="18" customWidth="1"/>
    <col min="3" max="3" width="26.5703125" customWidth="1"/>
    <col min="4" max="4" width="41.85546875" customWidth="1"/>
    <col min="50" max="50" width="15.42578125" customWidth="1"/>
  </cols>
  <sheetData>
    <row r="2" spans="2:50" ht="15.75" thickBot="1" x14ac:dyDescent="0.3"/>
    <row r="3" spans="2:50" ht="33.75" customHeight="1" thickBot="1" x14ac:dyDescent="0.3">
      <c r="B3" s="547" t="s">
        <v>367</v>
      </c>
      <c r="C3" s="153" t="s">
        <v>368</v>
      </c>
      <c r="D3" s="151" t="s">
        <v>369</v>
      </c>
      <c r="AX3" t="s">
        <v>367</v>
      </c>
    </row>
    <row r="4" spans="2:50" ht="48.75" thickBot="1" x14ac:dyDescent="0.3">
      <c r="B4" s="548"/>
      <c r="C4" s="154" t="s">
        <v>370</v>
      </c>
      <c r="D4" s="152" t="s">
        <v>371</v>
      </c>
      <c r="AX4" t="s">
        <v>146</v>
      </c>
    </row>
    <row r="5" spans="2:50" ht="48.75" thickBot="1" x14ac:dyDescent="0.3">
      <c r="B5" s="548"/>
      <c r="C5" s="154" t="s">
        <v>372</v>
      </c>
      <c r="D5" s="152" t="s">
        <v>373</v>
      </c>
      <c r="AX5" t="s">
        <v>374</v>
      </c>
    </row>
    <row r="6" spans="2:50" ht="36.75" thickBot="1" x14ac:dyDescent="0.3">
      <c r="B6" s="549"/>
      <c r="C6" s="154" t="s">
        <v>375</v>
      </c>
      <c r="D6" s="152" t="s">
        <v>376</v>
      </c>
    </row>
    <row r="7" spans="2:50" ht="36.75" thickBot="1" x14ac:dyDescent="0.3">
      <c r="B7" s="547" t="s">
        <v>146</v>
      </c>
      <c r="C7" s="154" t="s">
        <v>377</v>
      </c>
      <c r="D7" s="152" t="s">
        <v>378</v>
      </c>
    </row>
    <row r="8" spans="2:50" ht="96.75" thickBot="1" x14ac:dyDescent="0.3">
      <c r="B8" s="548"/>
      <c r="C8" s="154" t="s">
        <v>379</v>
      </c>
      <c r="D8" s="152" t="s">
        <v>380</v>
      </c>
    </row>
    <row r="9" spans="2:50" ht="48.75" thickBot="1" x14ac:dyDescent="0.3">
      <c r="B9" s="549"/>
      <c r="C9" s="154" t="s">
        <v>150</v>
      </c>
      <c r="D9" s="152" t="s">
        <v>381</v>
      </c>
    </row>
    <row r="10" spans="2:50" x14ac:dyDescent="0.25">
      <c r="B10" s="547" t="s">
        <v>374</v>
      </c>
      <c r="C10" s="155"/>
      <c r="D10" s="550" t="s">
        <v>382</v>
      </c>
    </row>
    <row r="11" spans="2:50" x14ac:dyDescent="0.25">
      <c r="B11" s="548"/>
      <c r="C11" s="155" t="s">
        <v>153</v>
      </c>
      <c r="D11" s="551"/>
    </row>
    <row r="12" spans="2:50" ht="15.75" thickBot="1" x14ac:dyDescent="0.3">
      <c r="B12" s="548"/>
      <c r="C12" s="154"/>
      <c r="D12" s="552"/>
    </row>
    <row r="13" spans="2:50" ht="22.5" customHeight="1" x14ac:dyDescent="0.25">
      <c r="B13" s="548"/>
      <c r="C13" s="155"/>
      <c r="D13" s="550" t="s">
        <v>383</v>
      </c>
    </row>
    <row r="14" spans="2:50" ht="22.5" customHeight="1" x14ac:dyDescent="0.25">
      <c r="B14" s="548"/>
      <c r="C14" s="155" t="s">
        <v>152</v>
      </c>
      <c r="D14" s="551"/>
    </row>
    <row r="15" spans="2:50" ht="22.5" customHeight="1" thickBot="1" x14ac:dyDescent="0.3">
      <c r="B15" s="548"/>
      <c r="C15" s="154"/>
      <c r="D15" s="552"/>
    </row>
    <row r="16" spans="2:50" ht="25.5" customHeight="1" x14ac:dyDescent="0.25">
      <c r="B16" s="548"/>
      <c r="C16" s="155"/>
      <c r="D16" s="550" t="s">
        <v>384</v>
      </c>
    </row>
    <row r="17" spans="2:4" ht="25.5" customHeight="1" x14ac:dyDescent="0.25">
      <c r="B17" s="548"/>
      <c r="C17" s="155" t="s">
        <v>154</v>
      </c>
      <c r="D17" s="551"/>
    </row>
    <row r="18" spans="2:4" ht="25.5" customHeight="1" thickBot="1" x14ac:dyDescent="0.3">
      <c r="B18" s="549"/>
      <c r="C18" s="154"/>
      <c r="D18" s="552"/>
    </row>
  </sheetData>
  <mergeCells count="6">
    <mergeCell ref="B3:B6"/>
    <mergeCell ref="B7:B9"/>
    <mergeCell ref="B10:B18"/>
    <mergeCell ref="D10:D12"/>
    <mergeCell ref="D13:D15"/>
    <mergeCell ref="D16:D1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C1:F48"/>
  <sheetViews>
    <sheetView topLeftCell="A25" zoomScale="110" zoomScaleNormal="110" workbookViewId="0">
      <selection activeCell="F35" sqref="F35"/>
    </sheetView>
  </sheetViews>
  <sheetFormatPr baseColWidth="10" defaultColWidth="11.42578125" defaultRowHeight="15" x14ac:dyDescent="0.25"/>
  <cols>
    <col min="1" max="1" width="3.7109375" customWidth="1"/>
    <col min="2" max="2" width="8.28515625" customWidth="1"/>
    <col min="3" max="3" width="27" customWidth="1"/>
    <col min="5" max="5" width="15" customWidth="1"/>
    <col min="6" max="6" width="33.42578125" customWidth="1"/>
  </cols>
  <sheetData>
    <row r="1" spans="3:6" ht="15.75" thickBot="1" x14ac:dyDescent="0.3">
      <c r="C1" s="173" t="s">
        <v>385</v>
      </c>
    </row>
    <row r="2" spans="3:6" ht="15.75" thickBot="1" x14ac:dyDescent="0.3">
      <c r="C2" s="171" t="s">
        <v>386</v>
      </c>
      <c r="E2" s="174" t="s">
        <v>159</v>
      </c>
      <c r="F2" s="175" t="s">
        <v>160</v>
      </c>
    </row>
    <row r="3" spans="3:6" ht="15.75" thickBot="1" x14ac:dyDescent="0.3">
      <c r="C3" s="171" t="s">
        <v>387</v>
      </c>
      <c r="E3" s="312" t="s">
        <v>158</v>
      </c>
      <c r="F3" s="160" t="s">
        <v>162</v>
      </c>
    </row>
    <row r="4" spans="3:6" ht="15.75" thickBot="1" x14ac:dyDescent="0.3">
      <c r="C4" s="171" t="s">
        <v>388</v>
      </c>
      <c r="E4" s="310"/>
      <c r="F4" s="160" t="s">
        <v>164</v>
      </c>
    </row>
    <row r="5" spans="3:6" ht="15.75" thickBot="1" x14ac:dyDescent="0.3">
      <c r="C5" s="171" t="s">
        <v>389</v>
      </c>
      <c r="E5" s="310"/>
      <c r="F5" s="160" t="s">
        <v>166</v>
      </c>
    </row>
    <row r="6" spans="3:6" ht="15.75" thickBot="1" x14ac:dyDescent="0.3">
      <c r="C6" s="171" t="s">
        <v>390</v>
      </c>
      <c r="E6" s="310"/>
      <c r="F6" s="160" t="s">
        <v>168</v>
      </c>
    </row>
    <row r="7" spans="3:6" ht="15.75" thickBot="1" x14ac:dyDescent="0.3">
      <c r="C7" s="172" t="s">
        <v>391</v>
      </c>
      <c r="E7" s="310"/>
      <c r="F7" s="160" t="s">
        <v>169</v>
      </c>
    </row>
    <row r="8" spans="3:6" ht="15.75" thickBot="1" x14ac:dyDescent="0.3">
      <c r="C8" s="171" t="s">
        <v>392</v>
      </c>
      <c r="E8" s="311"/>
      <c r="F8" s="160" t="s">
        <v>170</v>
      </c>
    </row>
    <row r="9" spans="3:6" ht="15.75" thickBot="1" x14ac:dyDescent="0.3">
      <c r="C9" s="171" t="s">
        <v>393</v>
      </c>
      <c r="E9" s="309" t="s">
        <v>167</v>
      </c>
      <c r="F9" s="160" t="s">
        <v>171</v>
      </c>
    </row>
    <row r="10" spans="3:6" ht="15.75" thickBot="1" x14ac:dyDescent="0.3">
      <c r="C10" s="170" t="s">
        <v>394</v>
      </c>
      <c r="E10" s="310"/>
      <c r="F10" s="160" t="s">
        <v>172</v>
      </c>
    </row>
    <row r="11" spans="3:6" ht="15.75" thickBot="1" x14ac:dyDescent="0.3">
      <c r="C11" s="245" t="s">
        <v>395</v>
      </c>
      <c r="E11" s="310"/>
      <c r="F11" s="160" t="s">
        <v>173</v>
      </c>
    </row>
    <row r="12" spans="3:6" ht="15.75" thickBot="1" x14ac:dyDescent="0.3">
      <c r="E12" s="310"/>
      <c r="F12" s="160" t="s">
        <v>174</v>
      </c>
    </row>
    <row r="13" spans="3:6" ht="15.75" thickBot="1" x14ac:dyDescent="0.3">
      <c r="E13" s="311"/>
      <c r="F13" s="160" t="s">
        <v>175</v>
      </c>
    </row>
    <row r="14" spans="3:6" ht="24.75" thickBot="1" x14ac:dyDescent="0.3">
      <c r="E14" s="309" t="s">
        <v>163</v>
      </c>
      <c r="F14" s="160" t="s">
        <v>176</v>
      </c>
    </row>
    <row r="15" spans="3:6" ht="15.75" thickBot="1" x14ac:dyDescent="0.3">
      <c r="E15" s="310"/>
      <c r="F15" s="160" t="s">
        <v>177</v>
      </c>
    </row>
    <row r="16" spans="3:6" ht="15.75" thickBot="1" x14ac:dyDescent="0.3">
      <c r="E16" s="311"/>
      <c r="F16" s="160" t="s">
        <v>178</v>
      </c>
    </row>
    <row r="17" spans="5:6" ht="15.75" thickBot="1" x14ac:dyDescent="0.3">
      <c r="E17" s="309" t="s">
        <v>165</v>
      </c>
      <c r="F17" s="160" t="s">
        <v>179</v>
      </c>
    </row>
    <row r="18" spans="5:6" ht="15.75" thickBot="1" x14ac:dyDescent="0.3">
      <c r="E18" s="310"/>
      <c r="F18" s="160" t="s">
        <v>180</v>
      </c>
    </row>
    <row r="19" spans="5:6" ht="15.75" thickBot="1" x14ac:dyDescent="0.3">
      <c r="E19" s="311"/>
      <c r="F19" s="160" t="s">
        <v>181</v>
      </c>
    </row>
    <row r="20" spans="5:6" ht="24.75" thickBot="1" x14ac:dyDescent="0.3">
      <c r="E20" s="309" t="s">
        <v>156</v>
      </c>
      <c r="F20" s="160" t="s">
        <v>182</v>
      </c>
    </row>
    <row r="21" spans="5:6" ht="15.75" thickBot="1" x14ac:dyDescent="0.3">
      <c r="E21" s="310"/>
      <c r="F21" s="160" t="s">
        <v>183</v>
      </c>
    </row>
    <row r="22" spans="5:6" ht="15.75" thickBot="1" x14ac:dyDescent="0.3">
      <c r="E22" s="310"/>
      <c r="F22" s="160" t="s">
        <v>184</v>
      </c>
    </row>
    <row r="23" spans="5:6" ht="15.75" thickBot="1" x14ac:dyDescent="0.3">
      <c r="E23" s="310"/>
      <c r="F23" s="160" t="s">
        <v>185</v>
      </c>
    </row>
    <row r="24" spans="5:6" ht="15.75" thickBot="1" x14ac:dyDescent="0.3">
      <c r="E24" s="310"/>
      <c r="F24" s="160" t="s">
        <v>186</v>
      </c>
    </row>
    <row r="25" spans="5:6" ht="24.75" thickBot="1" x14ac:dyDescent="0.3">
      <c r="E25" s="310"/>
      <c r="F25" s="160" t="s">
        <v>187</v>
      </c>
    </row>
    <row r="26" spans="5:6" ht="15.75" thickBot="1" x14ac:dyDescent="0.3">
      <c r="E26" s="310"/>
      <c r="F26" s="160" t="s">
        <v>188</v>
      </c>
    </row>
    <row r="27" spans="5:6" ht="24.75" thickBot="1" x14ac:dyDescent="0.3">
      <c r="E27" s="310"/>
      <c r="F27" s="160" t="s">
        <v>189</v>
      </c>
    </row>
    <row r="28" spans="5:6" ht="15.75" thickBot="1" x14ac:dyDescent="0.3">
      <c r="E28" s="310"/>
      <c r="F28" s="160" t="s">
        <v>190</v>
      </c>
    </row>
    <row r="29" spans="5:6" ht="15.75" thickBot="1" x14ac:dyDescent="0.3">
      <c r="E29" s="310"/>
      <c r="F29" s="160" t="s">
        <v>191</v>
      </c>
    </row>
    <row r="30" spans="5:6" ht="15.75" thickBot="1" x14ac:dyDescent="0.3">
      <c r="E30" s="311"/>
      <c r="F30" s="160" t="s">
        <v>192</v>
      </c>
    </row>
    <row r="31" spans="5:6" ht="15.75" thickBot="1" x14ac:dyDescent="0.3">
      <c r="E31" s="309" t="s">
        <v>161</v>
      </c>
      <c r="F31" s="160" t="s">
        <v>193</v>
      </c>
    </row>
    <row r="32" spans="5:6" ht="15.75" thickBot="1" x14ac:dyDescent="0.3">
      <c r="E32" s="310"/>
      <c r="F32" s="160" t="s">
        <v>194</v>
      </c>
    </row>
    <row r="33" spans="5:6" ht="15.75" thickBot="1" x14ac:dyDescent="0.3">
      <c r="E33" s="310"/>
      <c r="F33" s="160" t="s">
        <v>195</v>
      </c>
    </row>
    <row r="34" spans="5:6" ht="15.75" thickBot="1" x14ac:dyDescent="0.3">
      <c r="E34" s="310"/>
      <c r="F34" s="160" t="s">
        <v>196</v>
      </c>
    </row>
    <row r="35" spans="5:6" ht="24.75" thickBot="1" x14ac:dyDescent="0.3">
      <c r="E35" s="311"/>
      <c r="F35" s="160" t="s">
        <v>197</v>
      </c>
    </row>
    <row r="36" spans="5:6" ht="15.75" thickBot="1" x14ac:dyDescent="0.3">
      <c r="E36" s="309" t="s">
        <v>155</v>
      </c>
      <c r="F36" s="160" t="s">
        <v>198</v>
      </c>
    </row>
    <row r="37" spans="5:6" ht="15.75" thickBot="1" x14ac:dyDescent="0.3">
      <c r="E37" s="310"/>
      <c r="F37" s="160" t="s">
        <v>199</v>
      </c>
    </row>
    <row r="38" spans="5:6" ht="15.75" thickBot="1" x14ac:dyDescent="0.3">
      <c r="E38" s="310"/>
      <c r="F38" s="160" t="s">
        <v>200</v>
      </c>
    </row>
    <row r="39" spans="5:6" ht="15.75" thickBot="1" x14ac:dyDescent="0.3">
      <c r="E39" s="310"/>
      <c r="F39" s="160" t="s">
        <v>201</v>
      </c>
    </row>
    <row r="40" spans="5:6" ht="15.75" thickBot="1" x14ac:dyDescent="0.3">
      <c r="E40" s="311"/>
      <c r="F40" s="160" t="s">
        <v>202</v>
      </c>
    </row>
    <row r="41" spans="5:6" ht="15.75" thickBot="1" x14ac:dyDescent="0.3">
      <c r="E41" s="309" t="s">
        <v>157</v>
      </c>
      <c r="F41" s="160" t="s">
        <v>203</v>
      </c>
    </row>
    <row r="42" spans="5:6" ht="15.75" thickBot="1" x14ac:dyDescent="0.3">
      <c r="E42" s="310"/>
      <c r="F42" s="160" t="s">
        <v>204</v>
      </c>
    </row>
    <row r="43" spans="5:6" ht="15.75" thickBot="1" x14ac:dyDescent="0.3">
      <c r="E43" s="310"/>
      <c r="F43" s="160" t="s">
        <v>205</v>
      </c>
    </row>
    <row r="44" spans="5:6" ht="15.75" thickBot="1" x14ac:dyDescent="0.3">
      <c r="E44" s="310"/>
      <c r="F44" s="160" t="s">
        <v>206</v>
      </c>
    </row>
    <row r="45" spans="5:6" ht="24.75" thickBot="1" x14ac:dyDescent="0.3">
      <c r="E45" s="311"/>
      <c r="F45" s="160" t="s">
        <v>207</v>
      </c>
    </row>
    <row r="48" spans="5:6" ht="15" customHeight="1" x14ac:dyDescent="0.25"/>
  </sheetData>
  <mergeCells count="8">
    <mergeCell ref="E36:E40"/>
    <mergeCell ref="E41:E45"/>
    <mergeCell ref="E3:E8"/>
    <mergeCell ref="E9:E13"/>
    <mergeCell ref="E14:E16"/>
    <mergeCell ref="E17:E19"/>
    <mergeCell ref="E20:E30"/>
    <mergeCell ref="E31:E35"/>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topLeftCell="P1" workbookViewId="0">
      <selection activeCell="AC1" sqref="AC1"/>
    </sheetView>
  </sheetViews>
  <sheetFormatPr baseColWidth="10" defaultColWidth="11.42578125" defaultRowHeight="15" x14ac:dyDescent="0.25"/>
  <cols>
    <col min="27" max="27" width="36" customWidth="1"/>
  </cols>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249977111117893"/>
  </sheetPr>
  <dimension ref="B1:F16"/>
  <sheetViews>
    <sheetView topLeftCell="A4" workbookViewId="0">
      <selection activeCell="B1" sqref="B1:F1"/>
    </sheetView>
  </sheetViews>
  <sheetFormatPr baseColWidth="10" defaultColWidth="14.28515625" defaultRowHeight="12.75" x14ac:dyDescent="0.2"/>
  <cols>
    <col min="1" max="2" width="14.28515625" style="71"/>
    <col min="3" max="3" width="17" style="71" customWidth="1"/>
    <col min="4" max="4" width="14.28515625" style="71"/>
    <col min="5" max="5" width="46" style="71" customWidth="1"/>
    <col min="6" max="16384" width="14.28515625" style="71"/>
  </cols>
  <sheetData>
    <row r="1" spans="2:6" ht="24" customHeight="1" thickBot="1" x14ac:dyDescent="0.25">
      <c r="B1" s="553" t="s">
        <v>396</v>
      </c>
      <c r="C1" s="554"/>
      <c r="D1" s="554"/>
      <c r="E1" s="554"/>
      <c r="F1" s="555"/>
    </row>
    <row r="2" spans="2:6" ht="16.5" thickBot="1" x14ac:dyDescent="0.3">
      <c r="B2" s="72"/>
      <c r="C2" s="72"/>
      <c r="D2" s="72"/>
      <c r="E2" s="72"/>
      <c r="F2" s="72"/>
    </row>
    <row r="3" spans="2:6" ht="16.5" thickBot="1" x14ac:dyDescent="0.25">
      <c r="B3" s="557" t="s">
        <v>397</v>
      </c>
      <c r="C3" s="558"/>
      <c r="D3" s="558"/>
      <c r="E3" s="84" t="s">
        <v>398</v>
      </c>
      <c r="F3" s="85" t="s">
        <v>399</v>
      </c>
    </row>
    <row r="4" spans="2:6" ht="31.5" x14ac:dyDescent="0.2">
      <c r="B4" s="559" t="s">
        <v>400</v>
      </c>
      <c r="C4" s="561" t="s">
        <v>247</v>
      </c>
      <c r="D4" s="73" t="s">
        <v>254</v>
      </c>
      <c r="E4" s="74" t="s">
        <v>401</v>
      </c>
      <c r="F4" s="75">
        <v>0.25</v>
      </c>
    </row>
    <row r="5" spans="2:6" ht="47.25" x14ac:dyDescent="0.2">
      <c r="B5" s="560"/>
      <c r="C5" s="562"/>
      <c r="D5" s="76" t="s">
        <v>259</v>
      </c>
      <c r="E5" s="77" t="s">
        <v>402</v>
      </c>
      <c r="F5" s="78">
        <v>0.15</v>
      </c>
    </row>
    <row r="6" spans="2:6" ht="47.25" x14ac:dyDescent="0.2">
      <c r="B6" s="560"/>
      <c r="C6" s="562"/>
      <c r="D6" s="76" t="s">
        <v>281</v>
      </c>
      <c r="E6" s="77" t="s">
        <v>403</v>
      </c>
      <c r="F6" s="78">
        <v>0.1</v>
      </c>
    </row>
    <row r="7" spans="2:6" ht="63" x14ac:dyDescent="0.2">
      <c r="B7" s="560"/>
      <c r="C7" s="562" t="s">
        <v>248</v>
      </c>
      <c r="D7" s="76" t="s">
        <v>404</v>
      </c>
      <c r="E7" s="77" t="s">
        <v>405</v>
      </c>
      <c r="F7" s="78">
        <v>0.25</v>
      </c>
    </row>
    <row r="8" spans="2:6" ht="31.5" x14ac:dyDescent="0.2">
      <c r="B8" s="560"/>
      <c r="C8" s="562"/>
      <c r="D8" s="76" t="s">
        <v>255</v>
      </c>
      <c r="E8" s="77" t="s">
        <v>406</v>
      </c>
      <c r="F8" s="78">
        <v>0.15</v>
      </c>
    </row>
    <row r="9" spans="2:6" ht="47.25" x14ac:dyDescent="0.2">
      <c r="B9" s="560" t="s">
        <v>407</v>
      </c>
      <c r="C9" s="562" t="s">
        <v>250</v>
      </c>
      <c r="D9" s="76" t="s">
        <v>256</v>
      </c>
      <c r="E9" s="77" t="s">
        <v>408</v>
      </c>
      <c r="F9" s="79" t="s">
        <v>409</v>
      </c>
    </row>
    <row r="10" spans="2:6" ht="63" x14ac:dyDescent="0.2">
      <c r="B10" s="560"/>
      <c r="C10" s="562"/>
      <c r="D10" s="76" t="s">
        <v>260</v>
      </c>
      <c r="E10" s="77" t="s">
        <v>410</v>
      </c>
      <c r="F10" s="79" t="s">
        <v>409</v>
      </c>
    </row>
    <row r="11" spans="2:6" ht="47.25" x14ac:dyDescent="0.2">
      <c r="B11" s="560"/>
      <c r="C11" s="562" t="s">
        <v>251</v>
      </c>
      <c r="D11" s="76" t="s">
        <v>257</v>
      </c>
      <c r="E11" s="77" t="s">
        <v>411</v>
      </c>
      <c r="F11" s="79" t="s">
        <v>409</v>
      </c>
    </row>
    <row r="12" spans="2:6" ht="47.25" x14ac:dyDescent="0.2">
      <c r="B12" s="560"/>
      <c r="C12" s="562"/>
      <c r="D12" s="76" t="s">
        <v>412</v>
      </c>
      <c r="E12" s="77" t="s">
        <v>413</v>
      </c>
      <c r="F12" s="79" t="s">
        <v>409</v>
      </c>
    </row>
    <row r="13" spans="2:6" ht="31.5" x14ac:dyDescent="0.2">
      <c r="B13" s="560"/>
      <c r="C13" s="562" t="s">
        <v>252</v>
      </c>
      <c r="D13" s="76" t="s">
        <v>258</v>
      </c>
      <c r="E13" s="77" t="s">
        <v>414</v>
      </c>
      <c r="F13" s="79" t="s">
        <v>409</v>
      </c>
    </row>
    <row r="14" spans="2:6" ht="32.25" thickBot="1" x14ac:dyDescent="0.25">
      <c r="B14" s="563"/>
      <c r="C14" s="564"/>
      <c r="D14" s="80" t="s">
        <v>415</v>
      </c>
      <c r="E14" s="81" t="s">
        <v>416</v>
      </c>
      <c r="F14" s="82" t="s">
        <v>409</v>
      </c>
    </row>
    <row r="15" spans="2:6" ht="49.5" customHeight="1" x14ac:dyDescent="0.2">
      <c r="B15" s="556" t="s">
        <v>417</v>
      </c>
      <c r="C15" s="556"/>
      <c r="D15" s="556"/>
      <c r="E15" s="556"/>
      <c r="F15" s="556"/>
    </row>
    <row r="16" spans="2:6" ht="27" customHeight="1" x14ac:dyDescent="0.25">
      <c r="B16" s="83"/>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A21"/>
  <sheetViews>
    <sheetView workbookViewId="0">
      <selection activeCell="A19" sqref="A19"/>
    </sheetView>
  </sheetViews>
  <sheetFormatPr baseColWidth="10" defaultColWidth="11.42578125" defaultRowHeight="12.75" x14ac:dyDescent="0.2"/>
  <cols>
    <col min="1" max="1" width="32.85546875" style="1" customWidth="1"/>
    <col min="2" max="16384" width="11.42578125" style="1"/>
  </cols>
  <sheetData>
    <row r="3" spans="1:1" x14ac:dyDescent="0.2">
      <c r="A3" s="2" t="s">
        <v>254</v>
      </c>
    </row>
    <row r="4" spans="1:1" x14ac:dyDescent="0.2">
      <c r="A4" s="2" t="s">
        <v>259</v>
      </c>
    </row>
    <row r="5" spans="1:1" x14ac:dyDescent="0.2">
      <c r="A5" s="2" t="s">
        <v>281</v>
      </c>
    </row>
    <row r="6" spans="1:1" x14ac:dyDescent="0.2">
      <c r="A6" s="2" t="s">
        <v>404</v>
      </c>
    </row>
    <row r="7" spans="1:1" x14ac:dyDescent="0.2">
      <c r="A7" s="2" t="s">
        <v>255</v>
      </c>
    </row>
    <row r="8" spans="1:1" x14ac:dyDescent="0.2">
      <c r="A8" s="2" t="s">
        <v>256</v>
      </c>
    </row>
    <row r="9" spans="1:1" x14ac:dyDescent="0.2">
      <c r="A9" s="2" t="s">
        <v>260</v>
      </c>
    </row>
    <row r="10" spans="1:1" x14ac:dyDescent="0.2">
      <c r="A10" s="2" t="s">
        <v>257</v>
      </c>
    </row>
    <row r="11" spans="1:1" x14ac:dyDescent="0.2">
      <c r="A11" s="2" t="s">
        <v>412</v>
      </c>
    </row>
    <row r="12" spans="1:1" x14ac:dyDescent="0.2">
      <c r="A12" s="2" t="s">
        <v>418</v>
      </c>
    </row>
    <row r="13" spans="1:1" x14ac:dyDescent="0.2">
      <c r="A13" s="2" t="s">
        <v>419</v>
      </c>
    </row>
    <row r="14" spans="1:1" x14ac:dyDescent="0.2">
      <c r="A14" s="2" t="s">
        <v>420</v>
      </c>
    </row>
    <row r="16" spans="1:1" x14ac:dyDescent="0.2">
      <c r="A16" s="2" t="s">
        <v>421</v>
      </c>
    </row>
    <row r="17" spans="1:1" x14ac:dyDescent="0.2">
      <c r="A17" s="2" t="s">
        <v>117</v>
      </c>
    </row>
    <row r="18" spans="1:1" x14ac:dyDescent="0.2">
      <c r="A18" s="2" t="s">
        <v>119</v>
      </c>
    </row>
    <row r="20" spans="1:1" x14ac:dyDescent="0.2">
      <c r="A20" s="2" t="s">
        <v>129</v>
      </c>
    </row>
    <row r="21" spans="1:1" x14ac:dyDescent="0.2">
      <c r="A21" s="2" t="s">
        <v>132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9"/>
  <sheetViews>
    <sheetView topLeftCell="B1" zoomScale="50" zoomScaleNormal="50" workbookViewId="0">
      <selection activeCell="I4" sqref="I4"/>
    </sheetView>
  </sheetViews>
  <sheetFormatPr baseColWidth="10" defaultColWidth="11.42578125" defaultRowHeight="26.25" x14ac:dyDescent="0.35"/>
  <cols>
    <col min="1" max="1" width="11.85546875" style="119" customWidth="1"/>
    <col min="2" max="2" width="7.42578125" style="120" customWidth="1"/>
    <col min="3" max="3" width="36.85546875" style="121" customWidth="1"/>
    <col min="4" max="4" width="150" style="147" customWidth="1"/>
    <col min="5" max="5" width="168" style="121" customWidth="1"/>
    <col min="6" max="6" width="51.7109375" style="119" customWidth="1"/>
    <col min="7" max="16384" width="11.42578125" style="119"/>
  </cols>
  <sheetData>
    <row r="1" spans="1:6" x14ac:dyDescent="0.35">
      <c r="D1" s="122"/>
      <c r="E1" s="123"/>
    </row>
    <row r="2" spans="1:6" ht="40.5" customHeight="1" thickBot="1" x14ac:dyDescent="0.3">
      <c r="A2" s="124"/>
      <c r="B2" s="302" t="s">
        <v>90</v>
      </c>
      <c r="C2" s="302"/>
      <c r="D2" s="302"/>
      <c r="E2" s="303"/>
      <c r="F2" s="307" t="s">
        <v>91</v>
      </c>
    </row>
    <row r="3" spans="1:6" s="129" customFormat="1" ht="40.5" customHeight="1" thickBot="1" x14ac:dyDescent="0.4">
      <c r="A3" s="125"/>
      <c r="B3" s="304" t="s">
        <v>92</v>
      </c>
      <c r="C3" s="126" t="s">
        <v>93</v>
      </c>
      <c r="D3" s="127" t="s">
        <v>94</v>
      </c>
      <c r="E3" s="128" t="s">
        <v>95</v>
      </c>
      <c r="F3" s="308"/>
    </row>
    <row r="4" spans="1:6" s="129" customFormat="1" ht="228.75" customHeight="1" thickBot="1" x14ac:dyDescent="0.4">
      <c r="A4" s="125"/>
      <c r="B4" s="305"/>
      <c r="C4" s="130" t="s">
        <v>96</v>
      </c>
      <c r="D4" s="131" t="s">
        <v>97</v>
      </c>
      <c r="E4" s="161" t="s">
        <v>98</v>
      </c>
      <c r="F4" s="166" t="s">
        <v>99</v>
      </c>
    </row>
    <row r="5" spans="1:6" s="129" customFormat="1" ht="289.5" thickBot="1" x14ac:dyDescent="0.4">
      <c r="A5" s="125"/>
      <c r="B5" s="305"/>
      <c r="C5" s="132" t="s">
        <v>100</v>
      </c>
      <c r="D5" s="133" t="s">
        <v>101</v>
      </c>
      <c r="E5" s="162" t="s">
        <v>102</v>
      </c>
      <c r="F5" s="165" t="s">
        <v>103</v>
      </c>
    </row>
    <row r="6" spans="1:6" s="129" customFormat="1" ht="237" thickBot="1" x14ac:dyDescent="0.4">
      <c r="A6" s="125"/>
      <c r="B6" s="305"/>
      <c r="C6" s="134" t="s">
        <v>104</v>
      </c>
      <c r="D6" s="135" t="s">
        <v>105</v>
      </c>
      <c r="E6" s="163" t="s">
        <v>106</v>
      </c>
      <c r="F6" s="165"/>
    </row>
    <row r="7" spans="1:6" s="129" customFormat="1" ht="154.5" customHeight="1" thickBot="1" x14ac:dyDescent="0.4">
      <c r="A7" s="125"/>
      <c r="B7" s="305"/>
      <c r="C7" s="136" t="s">
        <v>107</v>
      </c>
      <c r="D7" s="137"/>
      <c r="E7" s="162"/>
      <c r="F7" s="165"/>
    </row>
    <row r="8" spans="1:6" s="129" customFormat="1" ht="157.5" thickBot="1" x14ac:dyDescent="0.4">
      <c r="A8" s="125"/>
      <c r="B8" s="305"/>
      <c r="C8" s="138" t="s">
        <v>108</v>
      </c>
      <c r="D8" s="135" t="s">
        <v>109</v>
      </c>
      <c r="E8" s="164" t="s">
        <v>110</v>
      </c>
      <c r="F8" s="165"/>
    </row>
    <row r="9" spans="1:6" s="129" customFormat="1" ht="150" thickBot="1" x14ac:dyDescent="0.4">
      <c r="A9" s="125"/>
      <c r="B9" s="305"/>
      <c r="C9" s="136" t="s">
        <v>111</v>
      </c>
      <c r="D9" s="133" t="s">
        <v>112</v>
      </c>
      <c r="E9" s="164" t="s">
        <v>113</v>
      </c>
      <c r="F9" s="165"/>
    </row>
    <row r="10" spans="1:6" s="141" customFormat="1" ht="263.25" thickBot="1" x14ac:dyDescent="0.4">
      <c r="A10" s="139"/>
      <c r="B10" s="305"/>
      <c r="C10" s="140" t="s">
        <v>114</v>
      </c>
      <c r="D10" s="133" t="s">
        <v>115</v>
      </c>
      <c r="E10" s="163" t="s">
        <v>116</v>
      </c>
      <c r="F10" s="167"/>
    </row>
    <row r="11" spans="1:6" s="141" customFormat="1" ht="28.5" thickBot="1" x14ac:dyDescent="0.4">
      <c r="A11" s="139"/>
      <c r="B11" s="306"/>
      <c r="C11" s="142"/>
      <c r="D11" s="143"/>
      <c r="E11" s="144"/>
    </row>
    <row r="12" spans="1:6" ht="27" x14ac:dyDescent="0.35">
      <c r="D12" s="145"/>
      <c r="E12" s="146"/>
    </row>
    <row r="17" spans="4:4" x14ac:dyDescent="0.35">
      <c r="D17" s="122"/>
    </row>
    <row r="18" spans="4:4" x14ac:dyDescent="0.35">
      <c r="D18" s="122"/>
    </row>
    <row r="19" spans="4:4" x14ac:dyDescent="0.35">
      <c r="D19" s="122"/>
    </row>
  </sheetData>
  <mergeCells count="3">
    <mergeCell ref="B2:E2"/>
    <mergeCell ref="B3:B11"/>
    <mergeCell ref="F2:F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H71"/>
  <sheetViews>
    <sheetView topLeftCell="A21" workbookViewId="0">
      <selection activeCell="B35" sqref="B35"/>
    </sheetView>
  </sheetViews>
  <sheetFormatPr baseColWidth="10" defaultColWidth="11.42578125" defaultRowHeight="15" x14ac:dyDescent="0.25"/>
  <cols>
    <col min="2" max="2" width="22.85546875" customWidth="1"/>
    <col min="6" max="6" width="17.140625" customWidth="1"/>
    <col min="7" max="7" width="29.28515625" customWidth="1"/>
  </cols>
  <sheetData>
    <row r="2" spans="1:8" x14ac:dyDescent="0.25">
      <c r="B2" t="s">
        <v>117</v>
      </c>
      <c r="E2" t="s">
        <v>118</v>
      </c>
    </row>
    <row r="3" spans="1:8" x14ac:dyDescent="0.25">
      <c r="B3" t="s">
        <v>119</v>
      </c>
      <c r="E3" t="s">
        <v>120</v>
      </c>
    </row>
    <row r="4" spans="1:8" x14ac:dyDescent="0.25">
      <c r="B4" t="s">
        <v>121</v>
      </c>
      <c r="E4" t="s">
        <v>122</v>
      </c>
    </row>
    <row r="5" spans="1:8" x14ac:dyDescent="0.25">
      <c r="B5" t="s">
        <v>123</v>
      </c>
    </row>
    <row r="7" spans="1:8" x14ac:dyDescent="0.25">
      <c r="F7" t="s">
        <v>124</v>
      </c>
      <c r="H7" t="s">
        <v>125</v>
      </c>
    </row>
    <row r="8" spans="1:8" x14ac:dyDescent="0.25">
      <c r="B8" t="s">
        <v>126</v>
      </c>
      <c r="F8" t="s">
        <v>127</v>
      </c>
      <c r="H8" t="s">
        <v>128</v>
      </c>
    </row>
    <row r="9" spans="1:8" x14ac:dyDescent="0.25">
      <c r="B9" t="s">
        <v>129</v>
      </c>
      <c r="F9" t="s">
        <v>130</v>
      </c>
      <c r="H9" t="s">
        <v>131</v>
      </c>
    </row>
    <row r="10" spans="1:8" ht="15.75" thickBot="1" x14ac:dyDescent="0.3">
      <c r="B10" t="s">
        <v>132</v>
      </c>
      <c r="H10" t="s">
        <v>133</v>
      </c>
    </row>
    <row r="11" spans="1:8" ht="15.75" thickBot="1" x14ac:dyDescent="0.3">
      <c r="A11" s="233" t="s">
        <v>23</v>
      </c>
      <c r="B11" s="234"/>
      <c r="C11" s="235"/>
      <c r="D11" s="236"/>
      <c r="H11" t="s">
        <v>134</v>
      </c>
    </row>
    <row r="12" spans="1:8" x14ac:dyDescent="0.25">
      <c r="A12" s="222" t="s">
        <v>135</v>
      </c>
      <c r="B12" s="223" t="s">
        <v>136</v>
      </c>
      <c r="D12" s="224"/>
      <c r="H12" t="s">
        <v>137</v>
      </c>
    </row>
    <row r="13" spans="1:8" x14ac:dyDescent="0.25">
      <c r="A13" s="222"/>
      <c r="B13" s="223" t="s">
        <v>138</v>
      </c>
      <c r="D13" s="224"/>
      <c r="H13" t="s">
        <v>139</v>
      </c>
    </row>
    <row r="14" spans="1:8" x14ac:dyDescent="0.25">
      <c r="A14" s="222"/>
      <c r="B14" s="223" t="s">
        <v>140</v>
      </c>
      <c r="D14" s="224"/>
      <c r="H14" t="s">
        <v>141</v>
      </c>
    </row>
    <row r="15" spans="1:8" x14ac:dyDescent="0.25">
      <c r="A15" s="222"/>
      <c r="B15" s="223" t="s">
        <v>142</v>
      </c>
      <c r="D15" s="224"/>
      <c r="H15" t="s">
        <v>143</v>
      </c>
    </row>
    <row r="16" spans="1:8" x14ac:dyDescent="0.25">
      <c r="A16" s="222"/>
      <c r="B16" s="223" t="s">
        <v>144</v>
      </c>
      <c r="D16" s="224"/>
      <c r="H16" t="s">
        <v>145</v>
      </c>
    </row>
    <row r="17" spans="1:8" x14ac:dyDescent="0.25">
      <c r="A17" s="225" t="s">
        <v>146</v>
      </c>
      <c r="B17" s="226" t="s">
        <v>147</v>
      </c>
      <c r="D17" s="224"/>
      <c r="H17" t="s">
        <v>148</v>
      </c>
    </row>
    <row r="18" spans="1:8" x14ac:dyDescent="0.25">
      <c r="A18" s="225"/>
      <c r="B18" s="226" t="s">
        <v>149</v>
      </c>
      <c r="D18" s="224"/>
      <c r="H18" t="s">
        <v>137</v>
      </c>
    </row>
    <row r="19" spans="1:8" x14ac:dyDescent="0.25">
      <c r="A19" s="225"/>
      <c r="B19" s="226" t="s">
        <v>150</v>
      </c>
      <c r="D19" s="224"/>
    </row>
    <row r="20" spans="1:8" x14ac:dyDescent="0.25">
      <c r="A20" s="227" t="s">
        <v>151</v>
      </c>
      <c r="B20" s="228" t="s">
        <v>152</v>
      </c>
      <c r="D20" s="224"/>
    </row>
    <row r="21" spans="1:8" x14ac:dyDescent="0.25">
      <c r="A21" s="227"/>
      <c r="B21" s="228" t="s">
        <v>153</v>
      </c>
      <c r="D21" s="224"/>
    </row>
    <row r="22" spans="1:8" ht="15.75" thickBot="1" x14ac:dyDescent="0.3">
      <c r="A22" s="229"/>
      <c r="B22" s="230" t="s">
        <v>154</v>
      </c>
      <c r="C22" s="231"/>
      <c r="D22" s="232"/>
    </row>
    <row r="25" spans="1:8" x14ac:dyDescent="0.25">
      <c r="B25" t="s">
        <v>155</v>
      </c>
    </row>
    <row r="26" spans="1:8" x14ac:dyDescent="0.25">
      <c r="B26" t="s">
        <v>156</v>
      </c>
    </row>
    <row r="27" spans="1:8" ht="15.75" thickBot="1" x14ac:dyDescent="0.3">
      <c r="B27" t="s">
        <v>157</v>
      </c>
    </row>
    <row r="28" spans="1:8" ht="15.75" thickBot="1" x14ac:dyDescent="0.3">
      <c r="B28" t="s">
        <v>158</v>
      </c>
      <c r="F28" s="158" t="s">
        <v>159</v>
      </c>
      <c r="G28" s="159" t="s">
        <v>160</v>
      </c>
    </row>
    <row r="29" spans="1:8" ht="15.75" thickBot="1" x14ac:dyDescent="0.3">
      <c r="B29" t="s">
        <v>161</v>
      </c>
      <c r="F29" s="312" t="s">
        <v>158</v>
      </c>
      <c r="G29" s="160" t="s">
        <v>162</v>
      </c>
    </row>
    <row r="30" spans="1:8" ht="15.75" thickBot="1" x14ac:dyDescent="0.3">
      <c r="B30" t="s">
        <v>163</v>
      </c>
      <c r="F30" s="310"/>
      <c r="G30" s="160" t="s">
        <v>164</v>
      </c>
    </row>
    <row r="31" spans="1:8" ht="15.75" thickBot="1" x14ac:dyDescent="0.3">
      <c r="B31" t="s">
        <v>165</v>
      </c>
      <c r="F31" s="310"/>
      <c r="G31" s="160" t="s">
        <v>166</v>
      </c>
    </row>
    <row r="32" spans="1:8" ht="15.75" thickBot="1" x14ac:dyDescent="0.3">
      <c r="B32" t="s">
        <v>167</v>
      </c>
      <c r="F32" s="310"/>
      <c r="G32" s="160" t="s">
        <v>168</v>
      </c>
    </row>
    <row r="33" spans="6:7" ht="15.75" thickBot="1" x14ac:dyDescent="0.3">
      <c r="F33" s="310"/>
      <c r="G33" s="160" t="s">
        <v>169</v>
      </c>
    </row>
    <row r="34" spans="6:7" ht="15.75" thickBot="1" x14ac:dyDescent="0.3">
      <c r="F34" s="311"/>
      <c r="G34" s="160" t="s">
        <v>170</v>
      </c>
    </row>
    <row r="35" spans="6:7" ht="15.75" thickBot="1" x14ac:dyDescent="0.3">
      <c r="F35" s="309" t="s">
        <v>167</v>
      </c>
      <c r="G35" s="160" t="s">
        <v>171</v>
      </c>
    </row>
    <row r="36" spans="6:7" ht="15.75" thickBot="1" x14ac:dyDescent="0.3">
      <c r="F36" s="310"/>
      <c r="G36" s="160" t="s">
        <v>172</v>
      </c>
    </row>
    <row r="37" spans="6:7" ht="15.75" thickBot="1" x14ac:dyDescent="0.3">
      <c r="F37" s="310"/>
      <c r="G37" s="160" t="s">
        <v>173</v>
      </c>
    </row>
    <row r="38" spans="6:7" ht="21.75" customHeight="1" thickBot="1" x14ac:dyDescent="0.3">
      <c r="F38" s="310"/>
      <c r="G38" s="160" t="s">
        <v>174</v>
      </c>
    </row>
    <row r="39" spans="6:7" ht="15.75" thickBot="1" x14ac:dyDescent="0.3">
      <c r="F39" s="311"/>
      <c r="G39" s="160" t="s">
        <v>175</v>
      </c>
    </row>
    <row r="40" spans="6:7" ht="45.75" customHeight="1" thickBot="1" x14ac:dyDescent="0.3">
      <c r="F40" s="309" t="s">
        <v>163</v>
      </c>
      <c r="G40" s="160" t="s">
        <v>176</v>
      </c>
    </row>
    <row r="41" spans="6:7" ht="15.75" thickBot="1" x14ac:dyDescent="0.3">
      <c r="F41" s="310"/>
      <c r="G41" s="160" t="s">
        <v>177</v>
      </c>
    </row>
    <row r="42" spans="6:7" ht="30" customHeight="1" thickBot="1" x14ac:dyDescent="0.3">
      <c r="F42" s="311"/>
      <c r="G42" s="160" t="s">
        <v>178</v>
      </c>
    </row>
    <row r="43" spans="6:7" ht="15.75" thickBot="1" x14ac:dyDescent="0.3">
      <c r="F43" s="309" t="s">
        <v>165</v>
      </c>
      <c r="G43" s="160" t="s">
        <v>179</v>
      </c>
    </row>
    <row r="44" spans="6:7" ht="15.75" thickBot="1" x14ac:dyDescent="0.3">
      <c r="F44" s="310"/>
      <c r="G44" s="160" t="s">
        <v>180</v>
      </c>
    </row>
    <row r="45" spans="6:7" ht="15.75" thickBot="1" x14ac:dyDescent="0.3">
      <c r="F45" s="311"/>
      <c r="G45" s="160" t="s">
        <v>181</v>
      </c>
    </row>
    <row r="46" spans="6:7" ht="24.75" thickBot="1" x14ac:dyDescent="0.3">
      <c r="F46" s="309" t="s">
        <v>156</v>
      </c>
      <c r="G46" s="160" t="s">
        <v>182</v>
      </c>
    </row>
    <row r="47" spans="6:7" ht="15.75" thickBot="1" x14ac:dyDescent="0.3">
      <c r="F47" s="310"/>
      <c r="G47" s="160" t="s">
        <v>183</v>
      </c>
    </row>
    <row r="48" spans="6:7" ht="15.75" thickBot="1" x14ac:dyDescent="0.3">
      <c r="F48" s="310"/>
      <c r="G48" s="160" t="s">
        <v>184</v>
      </c>
    </row>
    <row r="49" spans="6:7" ht="15.75" thickBot="1" x14ac:dyDescent="0.3">
      <c r="F49" s="310"/>
      <c r="G49" s="160" t="s">
        <v>185</v>
      </c>
    </row>
    <row r="50" spans="6:7" ht="15.75" thickBot="1" x14ac:dyDescent="0.3">
      <c r="F50" s="310"/>
      <c r="G50" s="160" t="s">
        <v>186</v>
      </c>
    </row>
    <row r="51" spans="6:7" ht="24.75" thickBot="1" x14ac:dyDescent="0.3">
      <c r="F51" s="310"/>
      <c r="G51" s="160" t="s">
        <v>187</v>
      </c>
    </row>
    <row r="52" spans="6:7" ht="15.75" thickBot="1" x14ac:dyDescent="0.3">
      <c r="F52" s="310"/>
      <c r="G52" s="160" t="s">
        <v>188</v>
      </c>
    </row>
    <row r="53" spans="6:7" ht="24.75" thickBot="1" x14ac:dyDescent="0.3">
      <c r="F53" s="310"/>
      <c r="G53" s="160" t="s">
        <v>189</v>
      </c>
    </row>
    <row r="54" spans="6:7" ht="15.75" thickBot="1" x14ac:dyDescent="0.3">
      <c r="F54" s="310"/>
      <c r="G54" s="160" t="s">
        <v>190</v>
      </c>
    </row>
    <row r="55" spans="6:7" ht="15.75" thickBot="1" x14ac:dyDescent="0.3">
      <c r="F55" s="310"/>
      <c r="G55" s="160" t="s">
        <v>191</v>
      </c>
    </row>
    <row r="56" spans="6:7" ht="15.75" thickBot="1" x14ac:dyDescent="0.3">
      <c r="F56" s="311"/>
      <c r="G56" s="160" t="s">
        <v>192</v>
      </c>
    </row>
    <row r="57" spans="6:7" ht="15.75" thickBot="1" x14ac:dyDescent="0.3">
      <c r="F57" s="309" t="s">
        <v>161</v>
      </c>
      <c r="G57" s="160" t="s">
        <v>193</v>
      </c>
    </row>
    <row r="58" spans="6:7" ht="15.75" thickBot="1" x14ac:dyDescent="0.3">
      <c r="F58" s="310"/>
      <c r="G58" s="160" t="s">
        <v>194</v>
      </c>
    </row>
    <row r="59" spans="6:7" ht="24.75" thickBot="1" x14ac:dyDescent="0.3">
      <c r="F59" s="310"/>
      <c r="G59" s="160" t="s">
        <v>195</v>
      </c>
    </row>
    <row r="60" spans="6:7" ht="15.75" thickBot="1" x14ac:dyDescent="0.3">
      <c r="F60" s="310"/>
      <c r="G60" s="160" t="s">
        <v>196</v>
      </c>
    </row>
    <row r="61" spans="6:7" ht="36.75" thickBot="1" x14ac:dyDescent="0.3">
      <c r="F61" s="311"/>
      <c r="G61" s="160" t="s">
        <v>197</v>
      </c>
    </row>
    <row r="62" spans="6:7" ht="15.75" thickBot="1" x14ac:dyDescent="0.3">
      <c r="F62" s="309" t="s">
        <v>155</v>
      </c>
      <c r="G62" s="160" t="s">
        <v>198</v>
      </c>
    </row>
    <row r="63" spans="6:7" ht="15.75" thickBot="1" x14ac:dyDescent="0.3">
      <c r="F63" s="310"/>
      <c r="G63" s="160" t="s">
        <v>199</v>
      </c>
    </row>
    <row r="64" spans="6:7" ht="15.75" thickBot="1" x14ac:dyDescent="0.3">
      <c r="F64" s="310"/>
      <c r="G64" s="160" t="s">
        <v>200</v>
      </c>
    </row>
    <row r="65" spans="6:7" ht="15.75" thickBot="1" x14ac:dyDescent="0.3">
      <c r="F65" s="310"/>
      <c r="G65" s="160" t="s">
        <v>201</v>
      </c>
    </row>
    <row r="66" spans="6:7" ht="15.75" thickBot="1" x14ac:dyDescent="0.3">
      <c r="F66" s="311"/>
      <c r="G66" s="160" t="s">
        <v>202</v>
      </c>
    </row>
    <row r="67" spans="6:7" ht="15.75" thickBot="1" x14ac:dyDescent="0.3">
      <c r="F67" s="309" t="s">
        <v>157</v>
      </c>
      <c r="G67" s="160" t="s">
        <v>203</v>
      </c>
    </row>
    <row r="68" spans="6:7" ht="15.75" thickBot="1" x14ac:dyDescent="0.3">
      <c r="F68" s="310"/>
      <c r="G68" s="160" t="s">
        <v>204</v>
      </c>
    </row>
    <row r="69" spans="6:7" ht="15.75" thickBot="1" x14ac:dyDescent="0.3">
      <c r="F69" s="310"/>
      <c r="G69" s="160" t="s">
        <v>205</v>
      </c>
    </row>
    <row r="70" spans="6:7" ht="15.75" thickBot="1" x14ac:dyDescent="0.3">
      <c r="F70" s="310"/>
      <c r="G70" s="160" t="s">
        <v>206</v>
      </c>
    </row>
    <row r="71" spans="6:7" ht="24.75" thickBot="1" x14ac:dyDescent="0.3">
      <c r="F71" s="311"/>
      <c r="G71" s="160" t="s">
        <v>207</v>
      </c>
    </row>
  </sheetData>
  <sortState xmlns:xlrd2="http://schemas.microsoft.com/office/spreadsheetml/2017/richdata2" ref="B2:B5">
    <sortCondition ref="B2:B5"/>
  </sortState>
  <mergeCells count="8">
    <mergeCell ref="F62:F66"/>
    <mergeCell ref="F67:F71"/>
    <mergeCell ref="F29:F34"/>
    <mergeCell ref="F35:F39"/>
    <mergeCell ref="F40:F42"/>
    <mergeCell ref="F43:F45"/>
    <mergeCell ref="F46:F56"/>
    <mergeCell ref="F57:F6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JL76"/>
  <sheetViews>
    <sheetView zoomScale="40" zoomScaleNormal="40" zoomScaleSheetLayoutView="50" zoomScalePageLayoutView="60" workbookViewId="0">
      <selection activeCell="F37" sqref="F37:F42"/>
    </sheetView>
  </sheetViews>
  <sheetFormatPr baseColWidth="10" defaultColWidth="11.42578125" defaultRowHeight="15" x14ac:dyDescent="0.2"/>
  <cols>
    <col min="1" max="1" width="6.5703125" style="215" customWidth="1"/>
    <col min="2" max="2" width="16" style="215" customWidth="1"/>
    <col min="3" max="3" width="19.140625" style="215" customWidth="1"/>
    <col min="4" max="4" width="25.28515625" style="215" customWidth="1"/>
    <col min="5" max="5" width="51.140625" style="215" customWidth="1"/>
    <col min="6" max="6" width="21" style="195" customWidth="1"/>
    <col min="7" max="7" width="17.7109375" style="195" customWidth="1"/>
    <col min="8" max="8" width="24.28515625" style="195" customWidth="1"/>
    <col min="9" max="10" width="29.42578125" style="195" customWidth="1"/>
    <col min="11" max="11" width="24.28515625" style="195" customWidth="1"/>
    <col min="12" max="12" width="19.42578125" style="195" customWidth="1"/>
    <col min="13" max="13" width="20.5703125" style="195" customWidth="1"/>
    <col min="14" max="14" width="16.7109375" style="216" customWidth="1"/>
    <col min="15" max="15" width="16.7109375" style="195" customWidth="1"/>
    <col min="16" max="16" width="20.42578125" style="195" hidden="1" customWidth="1"/>
    <col min="17" max="17" width="12.85546875" style="195" customWidth="1"/>
    <col min="18" max="18" width="35.85546875" style="195" hidden="1" customWidth="1"/>
    <col min="19" max="19" width="19" style="195" customWidth="1"/>
    <col min="20" max="20" width="17.5703125" style="195" hidden="1" customWidth="1"/>
    <col min="21" max="21" width="15" style="195" customWidth="1"/>
    <col min="22" max="22" width="16" style="195" customWidth="1"/>
    <col min="23" max="23" width="32.7109375" style="195" customWidth="1"/>
    <col min="24" max="24" width="26.85546875" style="195" hidden="1" customWidth="1"/>
    <col min="25" max="25" width="5.85546875" style="195" customWidth="1"/>
    <col min="26" max="26" width="6.85546875" style="195" customWidth="1"/>
    <col min="27" max="27" width="5" style="195" hidden="1" customWidth="1"/>
    <col min="28" max="28" width="5.5703125" style="195" customWidth="1"/>
    <col min="29" max="29" width="7.140625" style="195" customWidth="1"/>
    <col min="30" max="30" width="6.7109375" style="195" customWidth="1"/>
    <col min="31" max="31" width="7.5703125" style="195" hidden="1" customWidth="1"/>
    <col min="32" max="32" width="8.5703125" style="195" customWidth="1"/>
    <col min="33" max="37" width="10.85546875" style="195" customWidth="1"/>
    <col min="38" max="38" width="10.85546875" style="214" customWidth="1"/>
    <col min="39" max="39" width="23" style="195" customWidth="1"/>
    <col min="40" max="40" width="18.85546875" style="195" customWidth="1"/>
    <col min="41" max="41" width="23.7109375" style="195" customWidth="1"/>
    <col min="42" max="42" width="22.42578125" style="195" customWidth="1"/>
    <col min="43" max="43" width="16.42578125" style="195" customWidth="1"/>
    <col min="44" max="44" width="20.5703125" style="195" customWidth="1"/>
    <col min="45" max="16384" width="11.42578125" style="195"/>
  </cols>
  <sheetData>
    <row r="1" spans="1:272" s="198" customFormat="1" ht="20.25" x14ac:dyDescent="0.3">
      <c r="A1" s="327"/>
      <c r="B1" s="328"/>
      <c r="C1" s="329"/>
      <c r="D1" s="316" t="s">
        <v>208</v>
      </c>
      <c r="E1" s="317"/>
      <c r="F1" s="317"/>
      <c r="G1" s="317"/>
      <c r="H1" s="317"/>
      <c r="I1" s="317"/>
      <c r="J1" s="317"/>
      <c r="K1" s="317"/>
      <c r="L1" s="317"/>
      <c r="M1" s="317"/>
      <c r="N1" s="317"/>
      <c r="O1" s="317"/>
      <c r="P1" s="317"/>
      <c r="Q1" s="317"/>
      <c r="R1" s="317"/>
      <c r="S1" s="317"/>
      <c r="T1" s="318"/>
      <c r="U1" s="249"/>
      <c r="V1" s="249"/>
      <c r="W1" s="249"/>
      <c r="X1" s="343"/>
      <c r="Y1" s="343"/>
      <c r="Z1" s="343"/>
      <c r="AA1" s="343"/>
      <c r="AB1" s="343"/>
      <c r="AC1" s="343"/>
      <c r="AD1" s="343"/>
      <c r="AE1" s="343"/>
      <c r="AF1" s="343"/>
      <c r="AG1" s="343"/>
      <c r="AH1" s="343"/>
      <c r="AI1" s="343"/>
      <c r="AJ1" s="343"/>
      <c r="AK1" s="343"/>
      <c r="AL1" s="343"/>
      <c r="AM1" s="343"/>
      <c r="AN1" s="343"/>
      <c r="AO1" s="343"/>
      <c r="AP1" s="343"/>
      <c r="AQ1" s="343"/>
      <c r="AR1" s="343"/>
      <c r="AS1" s="197"/>
      <c r="AT1" s="197"/>
      <c r="AU1" s="197"/>
      <c r="AV1" s="197"/>
      <c r="AW1" s="197"/>
      <c r="AX1" s="197"/>
      <c r="AY1" s="197"/>
      <c r="AZ1" s="197"/>
      <c r="BA1" s="197"/>
      <c r="BB1" s="197"/>
      <c r="BC1" s="197"/>
      <c r="BD1" s="197"/>
      <c r="BE1" s="197"/>
      <c r="BF1" s="197"/>
      <c r="BG1" s="197"/>
      <c r="BH1" s="197"/>
      <c r="BI1" s="197"/>
      <c r="BJ1" s="197"/>
      <c r="BK1" s="197"/>
      <c r="BL1" s="197"/>
      <c r="BM1" s="197"/>
      <c r="BN1" s="197"/>
      <c r="BO1" s="197"/>
      <c r="BP1" s="197"/>
    </row>
    <row r="2" spans="1:272" s="198" customFormat="1" ht="21" thickBot="1" x14ac:dyDescent="0.35">
      <c r="A2" s="330"/>
      <c r="B2" s="331"/>
      <c r="C2" s="332"/>
      <c r="D2" s="319"/>
      <c r="E2" s="320"/>
      <c r="F2" s="320"/>
      <c r="G2" s="320"/>
      <c r="H2" s="320"/>
      <c r="I2" s="320"/>
      <c r="J2" s="320"/>
      <c r="K2" s="320"/>
      <c r="L2" s="320"/>
      <c r="M2" s="320"/>
      <c r="N2" s="320"/>
      <c r="O2" s="320"/>
      <c r="P2" s="320"/>
      <c r="Q2" s="320"/>
      <c r="R2" s="320"/>
      <c r="S2" s="320"/>
      <c r="T2" s="321"/>
      <c r="U2" s="249"/>
      <c r="V2" s="249"/>
      <c r="W2" s="249"/>
      <c r="X2" s="343"/>
      <c r="Y2" s="343"/>
      <c r="Z2" s="343"/>
      <c r="AA2" s="343"/>
      <c r="AB2" s="343"/>
      <c r="AC2" s="343"/>
      <c r="AD2" s="343"/>
      <c r="AE2" s="343"/>
      <c r="AF2" s="343"/>
      <c r="AG2" s="343"/>
      <c r="AH2" s="343"/>
      <c r="AI2" s="343"/>
      <c r="AJ2" s="343"/>
      <c r="AK2" s="343"/>
      <c r="AL2" s="343"/>
      <c r="AM2" s="343"/>
      <c r="AN2" s="343"/>
      <c r="AO2" s="343"/>
      <c r="AP2" s="343"/>
      <c r="AQ2" s="343"/>
      <c r="AR2" s="343"/>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row>
    <row r="3" spans="1:272" s="198" customFormat="1" ht="27.75" customHeight="1" thickBot="1" x14ac:dyDescent="0.35">
      <c r="A3" s="330"/>
      <c r="B3" s="331"/>
      <c r="C3" s="332"/>
      <c r="D3" s="322" t="s">
        <v>209</v>
      </c>
      <c r="E3" s="323"/>
      <c r="F3" s="323"/>
      <c r="G3" s="323"/>
      <c r="H3" s="323"/>
      <c r="I3" s="324"/>
      <c r="J3" s="322" t="s">
        <v>210</v>
      </c>
      <c r="K3" s="323"/>
      <c r="L3" s="323"/>
      <c r="M3" s="323"/>
      <c r="N3" s="323"/>
      <c r="O3" s="323"/>
      <c r="P3" s="323"/>
      <c r="Q3" s="323"/>
      <c r="R3" s="323"/>
      <c r="S3" s="323"/>
      <c r="T3" s="324"/>
      <c r="U3" s="250"/>
      <c r="V3" s="250"/>
      <c r="W3" s="249"/>
      <c r="X3" s="344"/>
      <c r="Y3" s="344"/>
      <c r="Z3" s="344"/>
      <c r="AA3" s="344"/>
      <c r="AB3" s="344"/>
      <c r="AC3" s="344"/>
      <c r="AD3" s="344"/>
      <c r="AE3" s="344"/>
      <c r="AF3" s="344"/>
      <c r="AG3" s="344"/>
      <c r="AH3" s="344"/>
      <c r="AI3" s="344"/>
      <c r="AJ3" s="344"/>
      <c r="AK3" s="344"/>
      <c r="AL3" s="344"/>
      <c r="AM3" s="344"/>
      <c r="AN3" s="344"/>
      <c r="AO3" s="344"/>
      <c r="AP3" s="344"/>
      <c r="AQ3" s="344"/>
      <c r="AR3" s="344"/>
      <c r="AS3" s="197"/>
      <c r="AT3" s="197"/>
      <c r="AU3" s="197"/>
      <c r="AV3" s="197"/>
      <c r="AW3" s="197"/>
      <c r="AX3" s="197"/>
      <c r="AY3" s="197"/>
      <c r="AZ3" s="197"/>
      <c r="BA3" s="197"/>
      <c r="BB3" s="197"/>
      <c r="BC3" s="197"/>
      <c r="BD3" s="197"/>
      <c r="BE3" s="197"/>
      <c r="BF3" s="197"/>
      <c r="BG3" s="197"/>
      <c r="BH3" s="197"/>
      <c r="BI3" s="197"/>
      <c r="BJ3" s="197"/>
      <c r="BK3" s="197"/>
      <c r="BL3" s="197"/>
      <c r="BM3" s="197"/>
      <c r="BN3" s="197"/>
      <c r="BO3" s="197"/>
      <c r="BP3" s="197"/>
    </row>
    <row r="4" spans="1:272" s="198" customFormat="1" ht="27.75" customHeight="1" thickBot="1" x14ac:dyDescent="0.35">
      <c r="A4" s="333"/>
      <c r="B4" s="334"/>
      <c r="C4" s="335"/>
      <c r="D4" s="322" t="s">
        <v>422</v>
      </c>
      <c r="E4" s="323"/>
      <c r="F4" s="323"/>
      <c r="G4" s="323"/>
      <c r="H4" s="323"/>
      <c r="I4" s="323"/>
      <c r="J4" s="323"/>
      <c r="K4" s="323"/>
      <c r="L4" s="323"/>
      <c r="M4" s="323"/>
      <c r="N4" s="323"/>
      <c r="O4" s="323"/>
      <c r="P4" s="323"/>
      <c r="Q4" s="323"/>
      <c r="R4" s="323"/>
      <c r="S4" s="323"/>
      <c r="T4" s="324"/>
      <c r="U4" s="249"/>
      <c r="V4" s="249"/>
      <c r="W4" s="249"/>
      <c r="X4" s="344"/>
      <c r="Y4" s="344"/>
      <c r="Z4" s="344"/>
      <c r="AA4" s="344"/>
      <c r="AB4" s="344"/>
      <c r="AC4" s="344"/>
      <c r="AD4" s="344"/>
      <c r="AE4" s="344"/>
      <c r="AF4" s="344"/>
      <c r="AG4" s="344"/>
      <c r="AH4" s="344"/>
      <c r="AI4" s="344"/>
      <c r="AJ4" s="344"/>
      <c r="AK4" s="344"/>
      <c r="AL4" s="344"/>
      <c r="AM4" s="344"/>
      <c r="AN4" s="344"/>
      <c r="AO4" s="344"/>
      <c r="AP4" s="344"/>
      <c r="AQ4" s="344"/>
      <c r="AR4" s="344"/>
      <c r="AS4" s="197"/>
      <c r="AT4" s="197"/>
      <c r="AU4" s="197"/>
      <c r="AV4" s="197"/>
      <c r="AW4" s="197"/>
      <c r="AX4" s="197"/>
      <c r="AY4" s="197"/>
      <c r="AZ4" s="197"/>
      <c r="BA4" s="197"/>
      <c r="BB4" s="197"/>
      <c r="BC4" s="197"/>
      <c r="BD4" s="197"/>
      <c r="BE4" s="197"/>
      <c r="BF4" s="197"/>
      <c r="BG4" s="197"/>
      <c r="BH4" s="197"/>
      <c r="BI4" s="197"/>
      <c r="BJ4" s="197"/>
      <c r="BK4" s="197"/>
      <c r="BL4" s="197"/>
      <c r="BM4" s="197"/>
      <c r="BN4" s="197"/>
      <c r="BO4" s="197"/>
      <c r="BP4" s="197"/>
    </row>
    <row r="5" spans="1:272" ht="15.75" thickBot="1" x14ac:dyDescent="0.25">
      <c r="A5" s="199"/>
      <c r="B5" s="200"/>
      <c r="C5" s="199"/>
      <c r="D5" s="199"/>
      <c r="E5" s="199"/>
      <c r="F5" s="201"/>
      <c r="G5" s="201"/>
      <c r="H5" s="201"/>
      <c r="I5" s="201"/>
      <c r="J5" s="201"/>
      <c r="K5" s="201"/>
      <c r="L5" s="201"/>
      <c r="M5" s="201"/>
      <c r="N5" s="202"/>
      <c r="O5" s="201"/>
      <c r="P5" s="201"/>
      <c r="Q5" s="201"/>
      <c r="R5" s="201"/>
      <c r="S5" s="201"/>
      <c r="T5" s="201"/>
      <c r="U5" s="201"/>
      <c r="V5" s="201"/>
      <c r="W5" s="201"/>
      <c r="X5" s="201"/>
      <c r="Y5" s="201"/>
      <c r="Z5" s="201"/>
      <c r="AA5" s="201"/>
      <c r="AB5" s="201"/>
      <c r="AC5" s="201"/>
      <c r="AD5" s="201"/>
      <c r="AE5" s="201"/>
      <c r="AF5" s="201"/>
      <c r="AG5" s="201"/>
      <c r="AH5" s="201"/>
      <c r="AI5" s="201"/>
      <c r="AJ5" s="201"/>
      <c r="AK5" s="201"/>
      <c r="AL5" s="251"/>
      <c r="AM5" s="201"/>
      <c r="AN5" s="201"/>
      <c r="AO5" s="201"/>
      <c r="AP5" s="201"/>
      <c r="AQ5" s="201"/>
      <c r="AR5" s="201"/>
      <c r="AS5" s="201"/>
      <c r="AT5" s="201"/>
      <c r="AU5" s="201"/>
      <c r="AV5" s="201"/>
      <c r="AW5" s="201"/>
      <c r="AX5" s="201"/>
      <c r="AY5" s="201"/>
      <c r="AZ5" s="201"/>
      <c r="BA5" s="201"/>
      <c r="BB5" s="201"/>
      <c r="BC5" s="201"/>
      <c r="BD5" s="201"/>
      <c r="BE5" s="201"/>
      <c r="BF5" s="201"/>
      <c r="BG5" s="201"/>
      <c r="BH5" s="201"/>
      <c r="BI5" s="201"/>
      <c r="BJ5" s="201"/>
      <c r="BK5" s="201"/>
      <c r="BL5" s="201"/>
      <c r="BM5" s="201"/>
      <c r="BN5" s="201"/>
      <c r="BO5" s="201"/>
      <c r="BP5" s="201"/>
    </row>
    <row r="6" spans="1:272" ht="27" customHeight="1" thickBot="1" x14ac:dyDescent="0.25">
      <c r="A6" s="345" t="s">
        <v>211</v>
      </c>
      <c r="B6" s="346"/>
      <c r="C6" s="352" t="s">
        <v>89</v>
      </c>
      <c r="D6" s="353"/>
      <c r="E6" s="353"/>
      <c r="F6" s="353"/>
      <c r="G6" s="353"/>
      <c r="H6" s="353"/>
      <c r="I6" s="353"/>
      <c r="J6" s="353"/>
      <c r="K6" s="353"/>
      <c r="L6" s="353"/>
      <c r="M6" s="353"/>
      <c r="N6" s="353"/>
      <c r="O6" s="353"/>
      <c r="P6" s="353"/>
      <c r="Q6" s="353"/>
      <c r="R6" s="353"/>
      <c r="S6" s="353"/>
      <c r="T6" s="354"/>
      <c r="U6" s="252"/>
      <c r="V6" s="252"/>
      <c r="W6" s="351"/>
      <c r="X6" s="351"/>
      <c r="Y6" s="351"/>
      <c r="Z6" s="342"/>
      <c r="AA6" s="342"/>
      <c r="AB6" s="342"/>
      <c r="AC6" s="342"/>
      <c r="AD6" s="342"/>
      <c r="AE6" s="342"/>
      <c r="AF6" s="342"/>
      <c r="AG6" s="342"/>
      <c r="AH6" s="342"/>
      <c r="AI6" s="342"/>
      <c r="AJ6" s="342"/>
      <c r="AK6" s="342"/>
      <c r="AL6" s="342"/>
      <c r="AM6" s="342"/>
      <c r="AN6" s="342"/>
      <c r="AO6" s="342"/>
      <c r="AP6" s="342"/>
      <c r="AQ6" s="342"/>
      <c r="AR6" s="342"/>
      <c r="AS6" s="201"/>
      <c r="AT6" s="201"/>
      <c r="AU6" s="201"/>
      <c r="AV6" s="201"/>
      <c r="AW6" s="201"/>
      <c r="AX6" s="201"/>
      <c r="AY6" s="201"/>
      <c r="AZ6" s="201"/>
      <c r="BA6" s="201"/>
      <c r="BB6" s="201"/>
      <c r="BC6" s="201"/>
      <c r="BD6" s="201"/>
      <c r="BE6" s="201"/>
      <c r="BF6" s="201"/>
      <c r="BG6" s="201"/>
      <c r="BH6" s="201"/>
      <c r="BI6" s="201"/>
      <c r="BJ6" s="201"/>
      <c r="BK6" s="201"/>
      <c r="BL6" s="201"/>
      <c r="BM6" s="201"/>
      <c r="BN6" s="201"/>
      <c r="BO6" s="201"/>
      <c r="BP6" s="201"/>
    </row>
    <row r="7" spans="1:272" ht="27" customHeight="1" thickBot="1" x14ac:dyDescent="0.3">
      <c r="A7" s="347" t="s">
        <v>212</v>
      </c>
      <c r="B7" s="348"/>
      <c r="C7" s="313" t="s">
        <v>427</v>
      </c>
      <c r="D7" s="314"/>
      <c r="E7" s="314"/>
      <c r="F7" s="314"/>
      <c r="G7" s="314"/>
      <c r="H7" s="314"/>
      <c r="I7" s="314"/>
      <c r="J7" s="314"/>
      <c r="K7" s="314"/>
      <c r="L7" s="314"/>
      <c r="M7" s="314"/>
      <c r="N7" s="314"/>
      <c r="O7" s="314"/>
      <c r="P7" s="314"/>
      <c r="Q7" s="314"/>
      <c r="R7" s="314"/>
      <c r="S7" s="314"/>
      <c r="T7" s="315"/>
      <c r="U7" s="253"/>
      <c r="V7" s="253"/>
      <c r="W7" s="254"/>
      <c r="X7" s="254"/>
      <c r="Y7" s="254"/>
      <c r="Z7" s="342"/>
      <c r="AA7" s="342"/>
      <c r="AB7" s="342"/>
      <c r="AC7" s="342"/>
      <c r="AD7" s="342"/>
      <c r="AE7" s="342"/>
      <c r="AF7" s="342"/>
      <c r="AG7" s="342"/>
      <c r="AH7" s="342"/>
      <c r="AI7" s="342"/>
      <c r="AJ7" s="342"/>
      <c r="AK7" s="342"/>
      <c r="AL7" s="342"/>
      <c r="AM7" s="342"/>
      <c r="AN7" s="342"/>
      <c r="AO7" s="342"/>
      <c r="AP7" s="342"/>
      <c r="AQ7" s="342"/>
      <c r="AR7" s="342"/>
      <c r="AS7" s="201"/>
      <c r="AT7" s="201"/>
      <c r="AU7" s="201"/>
      <c r="AV7" s="201"/>
      <c r="AW7" s="201"/>
      <c r="AX7" s="201"/>
      <c r="AY7" s="201"/>
      <c r="AZ7" s="201"/>
      <c r="BA7" s="201"/>
      <c r="BB7" s="201"/>
      <c r="BC7" s="201"/>
      <c r="BD7" s="201"/>
      <c r="BE7" s="201"/>
      <c r="BF7" s="201"/>
      <c r="BG7" s="201"/>
      <c r="BH7" s="201"/>
      <c r="BI7" s="201"/>
      <c r="BJ7" s="201"/>
      <c r="BK7" s="201"/>
      <c r="BL7" s="201"/>
      <c r="BM7" s="201"/>
      <c r="BN7" s="201"/>
      <c r="BO7" s="201"/>
      <c r="BP7" s="201"/>
    </row>
    <row r="8" spans="1:272" ht="64.5" customHeight="1" thickBot="1" x14ac:dyDescent="0.3">
      <c r="A8" s="349" t="s">
        <v>213</v>
      </c>
      <c r="B8" s="350"/>
      <c r="C8" s="313" t="s">
        <v>427</v>
      </c>
      <c r="D8" s="314"/>
      <c r="E8" s="314"/>
      <c r="F8" s="314"/>
      <c r="G8" s="314"/>
      <c r="H8" s="314"/>
      <c r="I8" s="314"/>
      <c r="J8" s="314"/>
      <c r="K8" s="314"/>
      <c r="L8" s="314"/>
      <c r="M8" s="314"/>
      <c r="N8" s="314"/>
      <c r="O8" s="314"/>
      <c r="P8" s="314"/>
      <c r="Q8" s="314"/>
      <c r="R8" s="314"/>
      <c r="S8" s="314"/>
      <c r="T8" s="315"/>
      <c r="U8" s="253"/>
      <c r="V8" s="253"/>
      <c r="W8" s="254"/>
      <c r="X8" s="254"/>
      <c r="Y8" s="254"/>
      <c r="Z8" s="342"/>
      <c r="AA8" s="342"/>
      <c r="AB8" s="342"/>
      <c r="AC8" s="342"/>
      <c r="AD8" s="342"/>
      <c r="AE8" s="342"/>
      <c r="AF8" s="342"/>
      <c r="AG8" s="342"/>
      <c r="AH8" s="342"/>
      <c r="AI8" s="342"/>
      <c r="AJ8" s="342"/>
      <c r="AK8" s="342"/>
      <c r="AL8" s="342"/>
      <c r="AM8" s="342"/>
      <c r="AN8" s="342"/>
      <c r="AO8" s="342"/>
      <c r="AP8" s="342"/>
      <c r="AQ8" s="342"/>
      <c r="AR8" s="342"/>
      <c r="AS8" s="201"/>
      <c r="AT8" s="201"/>
      <c r="AU8" s="201"/>
      <c r="AV8" s="201"/>
      <c r="AW8" s="201"/>
      <c r="AX8" s="201"/>
      <c r="AY8" s="201"/>
      <c r="AZ8" s="201"/>
      <c r="BA8" s="201"/>
      <c r="BB8" s="201"/>
      <c r="BC8" s="201"/>
      <c r="BD8" s="201"/>
      <c r="BE8" s="201"/>
      <c r="BF8" s="201"/>
      <c r="BG8" s="201"/>
      <c r="BH8" s="201"/>
      <c r="BI8" s="201"/>
      <c r="BJ8" s="201"/>
      <c r="BK8" s="201"/>
      <c r="BL8" s="201"/>
      <c r="BM8" s="201"/>
      <c r="BN8" s="201"/>
      <c r="BO8" s="201"/>
      <c r="BP8" s="201"/>
    </row>
    <row r="9" spans="1:272" ht="15.75" x14ac:dyDescent="0.25">
      <c r="A9" s="203"/>
      <c r="B9" s="203"/>
      <c r="C9" s="204"/>
      <c r="D9" s="204"/>
      <c r="E9" s="204"/>
      <c r="F9" s="204"/>
      <c r="G9" s="204"/>
      <c r="H9" s="204"/>
      <c r="I9" s="204"/>
      <c r="J9" s="204"/>
      <c r="K9" s="204"/>
      <c r="L9" s="204"/>
      <c r="M9" s="204"/>
      <c r="N9" s="204"/>
      <c r="O9" s="204"/>
      <c r="P9" s="204"/>
      <c r="Q9" s="204"/>
      <c r="R9" s="204"/>
      <c r="S9" s="204"/>
      <c r="T9" s="204"/>
      <c r="U9" s="204"/>
      <c r="V9" s="204"/>
      <c r="W9" s="205"/>
      <c r="X9" s="205"/>
      <c r="Y9" s="205"/>
      <c r="Z9" s="206"/>
      <c r="AA9" s="206"/>
      <c r="AB9" s="206"/>
      <c r="AC9" s="206"/>
      <c r="AD9" s="206"/>
      <c r="AE9" s="206"/>
      <c r="AF9" s="206"/>
      <c r="AG9" s="206"/>
      <c r="AH9" s="206"/>
      <c r="AI9" s="206"/>
      <c r="AJ9" s="206"/>
      <c r="AK9" s="206"/>
      <c r="AL9" s="206"/>
      <c r="AM9" s="206"/>
      <c r="AN9" s="206"/>
      <c r="AO9" s="206"/>
      <c r="AP9" s="206"/>
      <c r="AQ9" s="206"/>
      <c r="AR9" s="206"/>
    </row>
    <row r="10" spans="1:272" ht="27.75" customHeight="1" x14ac:dyDescent="0.2">
      <c r="A10" s="357" t="s">
        <v>214</v>
      </c>
      <c r="B10" s="358"/>
      <c r="C10" s="358"/>
      <c r="D10" s="358"/>
      <c r="E10" s="358"/>
      <c r="F10" s="359"/>
      <c r="G10" s="374" t="s">
        <v>215</v>
      </c>
      <c r="H10" s="375"/>
      <c r="I10" s="375"/>
      <c r="J10" s="375"/>
      <c r="K10" s="376"/>
      <c r="L10" s="383" t="s">
        <v>216</v>
      </c>
      <c r="M10" s="384"/>
      <c r="N10" s="377" t="s">
        <v>217</v>
      </c>
      <c r="O10" s="378"/>
      <c r="P10" s="378"/>
      <c r="Q10" s="378"/>
      <c r="R10" s="378"/>
      <c r="S10" s="378"/>
      <c r="T10" s="378"/>
      <c r="U10" s="378"/>
      <c r="V10" s="379"/>
      <c r="W10" s="385" t="s">
        <v>218</v>
      </c>
      <c r="X10" s="385"/>
      <c r="Y10" s="385"/>
      <c r="Z10" s="385"/>
      <c r="AA10" s="385"/>
      <c r="AB10" s="385"/>
      <c r="AC10" s="385"/>
      <c r="AD10" s="385"/>
      <c r="AE10" s="385"/>
      <c r="AF10" s="380" t="s">
        <v>219</v>
      </c>
      <c r="AG10" s="381"/>
      <c r="AH10" s="381"/>
      <c r="AI10" s="381"/>
      <c r="AJ10" s="382"/>
      <c r="AK10" s="377" t="s">
        <v>423</v>
      </c>
      <c r="AL10" s="378"/>
      <c r="AM10" s="378"/>
      <c r="AN10" s="378"/>
      <c r="AO10" s="379"/>
      <c r="AP10" s="377" t="s">
        <v>424</v>
      </c>
      <c r="AQ10" s="378"/>
      <c r="AR10" s="379"/>
      <c r="AS10" s="201"/>
      <c r="AT10" s="201"/>
      <c r="AU10" s="201"/>
      <c r="AV10" s="201"/>
      <c r="AW10" s="201"/>
      <c r="AX10" s="201"/>
      <c r="AY10" s="201"/>
      <c r="AZ10" s="201"/>
      <c r="BA10" s="201"/>
      <c r="BB10" s="201"/>
      <c r="BC10" s="201"/>
      <c r="BD10" s="201"/>
      <c r="BE10" s="201"/>
      <c r="BF10" s="201"/>
      <c r="BG10" s="201"/>
      <c r="BH10" s="201"/>
      <c r="BI10" s="201"/>
      <c r="BJ10" s="201"/>
      <c r="BK10" s="201"/>
      <c r="BL10" s="201"/>
      <c r="BM10" s="201"/>
      <c r="BN10" s="201"/>
      <c r="BO10" s="201"/>
      <c r="BP10" s="201"/>
    </row>
    <row r="11" spans="1:272" ht="15.75" x14ac:dyDescent="0.2">
      <c r="A11" s="367" t="s">
        <v>222</v>
      </c>
      <c r="B11" s="368" t="s">
        <v>15</v>
      </c>
      <c r="C11" s="361" t="s">
        <v>17</v>
      </c>
      <c r="D11" s="361" t="s">
        <v>19</v>
      </c>
      <c r="E11" s="368" t="s">
        <v>21</v>
      </c>
      <c r="F11" s="361" t="s">
        <v>23</v>
      </c>
      <c r="G11" s="370" t="s">
        <v>124</v>
      </c>
      <c r="H11" s="370" t="s">
        <v>223</v>
      </c>
      <c r="I11" s="370" t="s">
        <v>224</v>
      </c>
      <c r="J11" s="370" t="s">
        <v>225</v>
      </c>
      <c r="K11" s="370" t="s">
        <v>226</v>
      </c>
      <c r="L11" s="383"/>
      <c r="M11" s="384"/>
      <c r="N11" s="372" t="s">
        <v>227</v>
      </c>
      <c r="O11" s="372" t="s">
        <v>228</v>
      </c>
      <c r="P11" s="360" t="s">
        <v>229</v>
      </c>
      <c r="Q11" s="372" t="s">
        <v>230</v>
      </c>
      <c r="R11" s="372" t="s">
        <v>231</v>
      </c>
      <c r="S11" s="372" t="s">
        <v>232</v>
      </c>
      <c r="T11" s="360" t="s">
        <v>229</v>
      </c>
      <c r="U11" s="372" t="s">
        <v>29</v>
      </c>
      <c r="V11" s="373" t="s">
        <v>233</v>
      </c>
      <c r="W11" s="372" t="s">
        <v>31</v>
      </c>
      <c r="X11" s="372" t="s">
        <v>33</v>
      </c>
      <c r="Y11" s="372" t="s">
        <v>234</v>
      </c>
      <c r="Z11" s="372"/>
      <c r="AA11" s="372"/>
      <c r="AB11" s="372"/>
      <c r="AC11" s="372"/>
      <c r="AD11" s="372"/>
      <c r="AE11" s="373" t="s">
        <v>235</v>
      </c>
      <c r="AF11" s="373" t="s">
        <v>236</v>
      </c>
      <c r="AG11" s="373" t="s">
        <v>229</v>
      </c>
      <c r="AH11" s="373" t="s">
        <v>237</v>
      </c>
      <c r="AI11" s="373" t="s">
        <v>229</v>
      </c>
      <c r="AJ11" s="373" t="s">
        <v>238</v>
      </c>
      <c r="AK11" s="373" t="s">
        <v>49</v>
      </c>
      <c r="AL11" s="372" t="s">
        <v>239</v>
      </c>
      <c r="AM11" s="372" t="s">
        <v>240</v>
      </c>
      <c r="AN11" s="372" t="s">
        <v>241</v>
      </c>
      <c r="AO11" s="372" t="s">
        <v>242</v>
      </c>
      <c r="AP11" s="372" t="s">
        <v>239</v>
      </c>
      <c r="AQ11" s="372" t="s">
        <v>241</v>
      </c>
      <c r="AR11" s="372" t="s">
        <v>240</v>
      </c>
      <c r="AS11" s="201"/>
      <c r="AT11" s="201"/>
      <c r="AU11" s="201"/>
      <c r="AV11" s="201"/>
      <c r="AW11" s="201"/>
      <c r="AX11" s="201"/>
      <c r="AY11" s="201"/>
      <c r="AZ11" s="201"/>
      <c r="BA11" s="201"/>
      <c r="BB11" s="201"/>
      <c r="BC11" s="201"/>
      <c r="BD11" s="201"/>
      <c r="BE11" s="201"/>
      <c r="BF11" s="201"/>
      <c r="BG11" s="201"/>
      <c r="BH11" s="201"/>
      <c r="BI11" s="201"/>
      <c r="BJ11" s="201"/>
      <c r="BK11" s="201"/>
      <c r="BL11" s="201"/>
      <c r="BM11" s="201"/>
      <c r="BN11" s="201"/>
      <c r="BO11" s="201"/>
    </row>
    <row r="12" spans="1:272" s="210" customFormat="1" ht="99" x14ac:dyDescent="0.25">
      <c r="A12" s="367"/>
      <c r="B12" s="368"/>
      <c r="C12" s="361"/>
      <c r="D12" s="361"/>
      <c r="E12" s="368"/>
      <c r="F12" s="361"/>
      <c r="G12" s="371"/>
      <c r="H12" s="371"/>
      <c r="I12" s="371"/>
      <c r="J12" s="371"/>
      <c r="K12" s="371"/>
      <c r="L12" s="247" t="s">
        <v>425</v>
      </c>
      <c r="M12" s="247" t="s">
        <v>246</v>
      </c>
      <c r="N12" s="372"/>
      <c r="O12" s="372"/>
      <c r="P12" s="360"/>
      <c r="Q12" s="372"/>
      <c r="R12" s="372"/>
      <c r="S12" s="360"/>
      <c r="T12" s="360"/>
      <c r="U12" s="372"/>
      <c r="V12" s="373"/>
      <c r="W12" s="372"/>
      <c r="X12" s="372"/>
      <c r="Y12" s="207" t="s">
        <v>247</v>
      </c>
      <c r="Z12" s="207" t="s">
        <v>248</v>
      </c>
      <c r="AA12" s="207" t="s">
        <v>249</v>
      </c>
      <c r="AB12" s="207" t="s">
        <v>250</v>
      </c>
      <c r="AC12" s="207" t="s">
        <v>251</v>
      </c>
      <c r="AD12" s="207" t="s">
        <v>252</v>
      </c>
      <c r="AE12" s="373"/>
      <c r="AF12" s="373"/>
      <c r="AG12" s="373"/>
      <c r="AH12" s="373"/>
      <c r="AI12" s="373"/>
      <c r="AJ12" s="373"/>
      <c r="AK12" s="373"/>
      <c r="AL12" s="372"/>
      <c r="AM12" s="372"/>
      <c r="AN12" s="372"/>
      <c r="AO12" s="372"/>
      <c r="AP12" s="372"/>
      <c r="AQ12" s="372"/>
      <c r="AR12" s="372"/>
      <c r="AS12" s="208"/>
      <c r="AT12" s="208"/>
      <c r="AU12" s="208"/>
      <c r="AV12" s="208"/>
      <c r="AW12" s="208"/>
      <c r="AX12" s="208"/>
      <c r="AY12" s="208"/>
      <c r="AZ12" s="208"/>
      <c r="BA12" s="208"/>
      <c r="BB12" s="208"/>
      <c r="BC12" s="208"/>
      <c r="BD12" s="208"/>
      <c r="BE12" s="208"/>
      <c r="BF12" s="208"/>
      <c r="BG12" s="208"/>
      <c r="BH12" s="208"/>
      <c r="BI12" s="208"/>
      <c r="BJ12" s="208"/>
      <c r="BK12" s="208"/>
      <c r="BL12" s="208"/>
      <c r="BM12" s="208"/>
      <c r="BN12" s="208"/>
      <c r="BO12" s="208"/>
      <c r="BP12" s="209"/>
      <c r="BQ12" s="209"/>
      <c r="BR12" s="209"/>
      <c r="BS12" s="209"/>
      <c r="BT12" s="209"/>
      <c r="BU12" s="209"/>
      <c r="BV12" s="209"/>
      <c r="BW12" s="209"/>
      <c r="BX12" s="209"/>
      <c r="BY12" s="209"/>
      <c r="BZ12" s="209"/>
      <c r="CA12" s="209"/>
      <c r="CB12" s="209"/>
      <c r="CC12" s="209"/>
      <c r="CD12" s="209"/>
      <c r="CE12" s="209"/>
      <c r="CF12" s="209"/>
      <c r="CG12" s="209"/>
      <c r="CH12" s="209"/>
      <c r="CI12" s="209"/>
      <c r="CJ12" s="209"/>
      <c r="CK12" s="209"/>
      <c r="CL12" s="209"/>
      <c r="CM12" s="209"/>
      <c r="CN12" s="209"/>
      <c r="CO12" s="209"/>
      <c r="CP12" s="209"/>
      <c r="CQ12" s="209"/>
      <c r="CR12" s="209"/>
      <c r="CS12" s="209"/>
      <c r="CT12" s="209"/>
      <c r="CU12" s="209"/>
      <c r="CV12" s="209"/>
      <c r="CW12" s="209"/>
      <c r="CX12" s="209"/>
      <c r="CY12" s="209"/>
      <c r="CZ12" s="209"/>
      <c r="DA12" s="209"/>
      <c r="DB12" s="209"/>
      <c r="DC12" s="209"/>
      <c r="DD12" s="209"/>
      <c r="DE12" s="209"/>
      <c r="DF12" s="209"/>
      <c r="DG12" s="209"/>
      <c r="DH12" s="209"/>
      <c r="DI12" s="209"/>
      <c r="DJ12" s="209"/>
      <c r="DK12" s="209"/>
      <c r="DL12" s="209"/>
      <c r="DM12" s="209"/>
      <c r="DN12" s="209"/>
      <c r="DO12" s="209"/>
      <c r="DP12" s="209"/>
      <c r="DQ12" s="209"/>
      <c r="DR12" s="209"/>
      <c r="DS12" s="209"/>
      <c r="DT12" s="209"/>
      <c r="DU12" s="209"/>
      <c r="DV12" s="209"/>
      <c r="DW12" s="209"/>
      <c r="DX12" s="209"/>
      <c r="DY12" s="209"/>
      <c r="DZ12" s="209"/>
      <c r="EA12" s="209"/>
      <c r="EB12" s="209"/>
      <c r="EC12" s="209"/>
      <c r="ED12" s="209"/>
      <c r="EE12" s="209"/>
      <c r="EF12" s="209"/>
      <c r="EG12" s="209"/>
      <c r="EH12" s="209"/>
      <c r="EI12" s="209"/>
      <c r="EJ12" s="209"/>
      <c r="EK12" s="209"/>
      <c r="EL12" s="209"/>
      <c r="EM12" s="209"/>
      <c r="EN12" s="209"/>
      <c r="EO12" s="209"/>
      <c r="EP12" s="209"/>
      <c r="EQ12" s="209"/>
      <c r="ER12" s="209"/>
      <c r="ES12" s="209"/>
      <c r="ET12" s="209"/>
      <c r="EU12" s="209"/>
      <c r="EV12" s="209"/>
      <c r="EW12" s="209"/>
      <c r="EX12" s="209"/>
      <c r="EY12" s="209"/>
      <c r="EZ12" s="209"/>
      <c r="FA12" s="209"/>
      <c r="FB12" s="209"/>
      <c r="FC12" s="209"/>
      <c r="FD12" s="209"/>
      <c r="FE12" s="209"/>
      <c r="FF12" s="209"/>
      <c r="FG12" s="209"/>
      <c r="FH12" s="209"/>
      <c r="FI12" s="209"/>
      <c r="FJ12" s="209"/>
      <c r="FK12" s="209"/>
      <c r="FL12" s="209"/>
      <c r="FM12" s="209"/>
      <c r="FN12" s="209"/>
      <c r="FO12" s="209"/>
      <c r="FP12" s="209"/>
      <c r="FQ12" s="209"/>
      <c r="FR12" s="209"/>
      <c r="FS12" s="209"/>
      <c r="FT12" s="209"/>
      <c r="FU12" s="209"/>
      <c r="FV12" s="209"/>
      <c r="FW12" s="209"/>
      <c r="FX12" s="209"/>
      <c r="FY12" s="209"/>
      <c r="FZ12" s="209"/>
      <c r="GA12" s="209"/>
      <c r="GB12" s="209"/>
      <c r="GC12" s="209"/>
      <c r="GD12" s="209"/>
      <c r="GE12" s="209"/>
      <c r="GF12" s="209"/>
      <c r="GG12" s="209"/>
      <c r="GH12" s="209"/>
      <c r="GI12" s="209"/>
      <c r="GJ12" s="209"/>
      <c r="GK12" s="209"/>
      <c r="GL12" s="209"/>
      <c r="GM12" s="209"/>
      <c r="GN12" s="209"/>
      <c r="GO12" s="209"/>
      <c r="GP12" s="209"/>
      <c r="GQ12" s="209"/>
      <c r="GR12" s="209"/>
      <c r="GS12" s="209"/>
      <c r="GT12" s="209"/>
      <c r="GU12" s="209"/>
      <c r="GV12" s="209"/>
      <c r="GW12" s="209"/>
      <c r="GX12" s="209"/>
      <c r="GY12" s="209"/>
      <c r="GZ12" s="209"/>
      <c r="HA12" s="209"/>
      <c r="HB12" s="209"/>
      <c r="HC12" s="209"/>
      <c r="HD12" s="209"/>
      <c r="HE12" s="209"/>
      <c r="HF12" s="209"/>
      <c r="HG12" s="209"/>
      <c r="HH12" s="209"/>
      <c r="HI12" s="209"/>
      <c r="HJ12" s="209"/>
      <c r="HK12" s="209"/>
      <c r="HL12" s="209"/>
      <c r="HM12" s="209"/>
      <c r="HN12" s="209"/>
      <c r="HO12" s="209"/>
      <c r="HP12" s="209"/>
      <c r="HQ12" s="209"/>
      <c r="HR12" s="209"/>
      <c r="HS12" s="209"/>
      <c r="HT12" s="209"/>
      <c r="HU12" s="209"/>
      <c r="HV12" s="209"/>
      <c r="HW12" s="209"/>
      <c r="HX12" s="209"/>
      <c r="HY12" s="209"/>
      <c r="HZ12" s="209"/>
      <c r="IA12" s="209"/>
      <c r="IB12" s="209"/>
      <c r="IC12" s="209"/>
      <c r="ID12" s="209"/>
      <c r="IE12" s="209"/>
      <c r="IF12" s="209"/>
      <c r="IG12" s="209"/>
      <c r="IH12" s="209"/>
      <c r="II12" s="209"/>
      <c r="IJ12" s="209"/>
      <c r="IK12" s="209"/>
      <c r="IL12" s="209"/>
      <c r="IM12" s="209"/>
      <c r="IN12" s="209"/>
      <c r="IO12" s="209"/>
      <c r="IP12" s="209"/>
      <c r="IQ12" s="209"/>
      <c r="IR12" s="209"/>
      <c r="IS12" s="209"/>
      <c r="IT12" s="209"/>
      <c r="IU12" s="209"/>
      <c r="IV12" s="209"/>
      <c r="IW12" s="209"/>
      <c r="IX12" s="209"/>
      <c r="IY12" s="209"/>
      <c r="IZ12" s="209"/>
      <c r="JA12" s="209"/>
      <c r="JB12" s="209"/>
      <c r="JC12" s="209"/>
      <c r="JD12" s="209"/>
      <c r="JE12" s="209"/>
      <c r="JF12" s="209"/>
      <c r="JG12" s="209"/>
      <c r="JH12" s="209"/>
      <c r="JI12" s="209"/>
      <c r="JJ12" s="209"/>
      <c r="JK12" s="209"/>
      <c r="JL12" s="209"/>
    </row>
    <row r="13" spans="1:272" s="212" customFormat="1" ht="15" customHeight="1" x14ac:dyDescent="0.25">
      <c r="A13" s="325">
        <v>1</v>
      </c>
      <c r="B13" s="326"/>
      <c r="C13" s="326"/>
      <c r="D13" s="326"/>
      <c r="E13" s="369"/>
      <c r="F13" s="326"/>
      <c r="G13" s="339"/>
      <c r="H13" s="339"/>
      <c r="I13" s="339"/>
      <c r="J13" s="339"/>
      <c r="K13" s="339"/>
      <c r="L13" s="339"/>
      <c r="M13" s="339"/>
      <c r="N13" s="336"/>
      <c r="O13" s="337" t="str">
        <f>IF(N13&lt;=0,"",IF(N13&lt;=2,"Muy Baja",IF(N13&lt;=24,"Baja",IF(N13&lt;=500,"Media",IF(N13&lt;=5000,"Alta","Muy Alta")))))</f>
        <v/>
      </c>
      <c r="P13" s="338" t="str">
        <f>IF(O13="","",IF(O13="Muy Baja",0.2,IF(O13="Baja",0.4,IF(O13="Media",0.6,IF(O13="Alta",0.8,IF(O13="Muy Alta",1,))))))</f>
        <v/>
      </c>
      <c r="Q13" s="356"/>
      <c r="R13" s="338">
        <f>IF(NOT(ISERROR(MATCH(Q13,'Tabla Impacto'!$B$222:$B$224,0))),'Tabla Impacto'!$F$224&amp;"Por favor no seleccionar los criterios de impacto(Afectación Económica o presupuestal y Pérdida Reputacional)",Q13)</f>
        <v>0</v>
      </c>
      <c r="S13" s="337" t="str">
        <f>IF(OR(R13='Tabla Impacto'!$C$12,R13='Tabla Impacto'!$D$12),"Leve",IF(OR(R13='Tabla Impacto'!$C$13,R13='Tabla Impacto'!$D$13),"Menor",IF(OR(R13='Tabla Impacto'!$C$14,R13='Tabla Impacto'!$D$14),"Moderado",IF(OR(R13='Tabla Impacto'!$C$15,R13='Tabla Impacto'!$D$15),"Mayor",IF(OR(R13='Tabla Impacto'!$C$16,R13='Tabla Impacto'!$D$16),"Catastrófico","")))))</f>
        <v/>
      </c>
      <c r="T13" s="338" t="str">
        <f>IF(S13="","",IF(S13="Leve",0.2,IF(S13="Menor",0.4,IF(S13="Moderado",0.6,IF(S13="Mayor",0.8,IF(S13="Catastrófico",1,))))))</f>
        <v/>
      </c>
      <c r="U13" s="355" t="str">
        <f>IF(OR(AND(O13="Muy Baja",S13="Leve"),AND(O13="Muy Baja",S13="Menor"),AND(O13="Baja",S13="Leve")),"Bajo",IF(OR(AND(O13="Muy baja",S13="Moderado"),AND(O13="Baja",S13="Menor"),AND(O13="Baja",S13="Moderado"),AND(O13="Media",S13="Leve"),AND(O13="Media",S13="Menor"),AND(O13="Media",S13="Moderado"),AND(O13="Alta",S13="Leve"),AND(O13="Alta",S13="Menor")),"Moderado",IF(OR(AND(O13="Muy Baja",S13="Mayor"),AND(O13="Baja",S13="Mayor"),AND(O13="Media",S13="Mayor"),AND(O13="Alta",S13="Moderado"),AND(O13="Alta",S13="Mayor"),AND(O13="Muy Alta",S13="Leve"),AND(O13="Muy Alta",S13="Menor"),AND(O13="Muy Alta",S13="Moderado"),AND(O13="Muy Alta",S13="Mayor")),"Alto",IF(OR(AND(O13="Muy Baja",S13="Catastrófico"),AND(O13="Baja",S13="Catastrófico"),AND(O13="Media",S13="Catastrófico"),AND(O13="Alta",S13="Catastrófico"),AND(O13="Muy Alta",S13="Catastrófico")),"Extremo",""))))</f>
        <v/>
      </c>
      <c r="V13" s="211">
        <v>1</v>
      </c>
      <c r="W13" s="237"/>
      <c r="X13" s="186" t="str">
        <f t="shared" ref="X13:X16" si="0">IF(OR(Y13="Preventivo",Y13="Detectivo"),"Probabilidad",IF(Y13="Correctivo","Impacto",""))</f>
        <v/>
      </c>
      <c r="Y13" s="187"/>
      <c r="Z13" s="187"/>
      <c r="AA13" s="188" t="str">
        <f>IF(AND(Y13="Preventivo",Z13="Automático"),"50%",IF(AND(Y13="Preventivo",Z13="Manual"),"40%",IF(AND(Y13="Detectivo",Z13="Automático"),"40%",IF(AND(Y13="Detectivo",Z13="Manual"),"30%",IF(AND(Y13="Correctivo",Z13="Automático"),"35%",IF(AND(Y13="Correctivo",Z13="Manual"),"25%",""))))))</f>
        <v/>
      </c>
      <c r="AB13" s="187"/>
      <c r="AC13" s="187"/>
      <c r="AD13" s="187"/>
      <c r="AE13" s="189" t="str">
        <f>IFERROR(IF(X13="Probabilidad",(P13-(+P13*AA13)),IF(X13="Impacto",P13,"")),"")</f>
        <v/>
      </c>
      <c r="AF13" s="190" t="str">
        <f>IFERROR(IF(AE13="","",IF(AE13&lt;=0.2,"Muy Baja",IF(AE13&lt;=0.4,"Baja",IF(AE13&lt;=0.6,"Media",IF(AE13&lt;=0.8,"Alta","Muy Alta"))))),"")</f>
        <v/>
      </c>
      <c r="AG13" s="188" t="str">
        <f>+AE13</f>
        <v/>
      </c>
      <c r="AH13" s="190" t="str">
        <f>IFERROR(IF(AI13="","",IF(AI13&lt;=0.2,"Leve",IF(AI13&lt;=0.4,"Menor",IF(AI13&lt;=0.6,"Moderado",IF(AI13&lt;=0.8,"Mayor","Catastrófico"))))),"")</f>
        <v/>
      </c>
      <c r="AI13" s="188" t="str">
        <f>IFERROR(IF(X13="Impacto",(T13-(+T13*AA13)),IF(X13="Probabilidad",T13,"")),"")</f>
        <v/>
      </c>
      <c r="AJ13" s="191" t="str">
        <f>IFERROR(IF(OR(AND(AF13="Muy Baja",AH13="Leve"),AND(AF13="Muy Baja",AH13="Menor"),AND(AF13="Baja",AH13="Leve")),"Bajo",IF(OR(AND(AF13="Muy baja",AH13="Moderado"),AND(AF13="Baja",AH13="Menor"),AND(AF13="Baja",AH13="Moderado"),AND(AF13="Media",AH13="Leve"),AND(AF13="Media",AH13="Menor"),AND(AF13="Media",AH13="Moderado"),AND(AF13="Alta",AH13="Leve"),AND(AF13="Alta",AH13="Menor")),"Moderado",IF(OR(AND(AF13="Muy Baja",AH13="Mayor"),AND(AF13="Baja",AH13="Mayor"),AND(AF13="Media",AH13="Mayor"),AND(AF13="Alta",AH13="Moderado"),AND(AF13="Alta",AH13="Mayor"),AND(AF13="Muy Alta",AH13="Leve"),AND(AF13="Muy Alta",AH13="Menor"),AND(AF13="Muy Alta",AH13="Moderado"),AND(AF13="Muy Alta",AH13="Mayor")),"Alto",IF(OR(AND(AF13="Muy Baja",AH13="Catastrófico"),AND(AF13="Baja",AH13="Catastrófico"),AND(AF13="Media",AH13="Catastrófico"),AND(AF13="Alta",AH13="Catastrófico"),AND(AF13="Muy Alta",AH13="Catastrófico")),"Extremo","")))),"")</f>
        <v/>
      </c>
      <c r="AK13" s="192"/>
      <c r="AL13" s="183"/>
      <c r="AM13" s="193"/>
      <c r="AN13" s="193"/>
      <c r="AO13" s="194"/>
      <c r="AP13" s="326"/>
      <c r="AQ13" s="326"/>
      <c r="AR13" s="326"/>
    </row>
    <row r="14" spans="1:272" ht="19.5" customHeight="1" x14ac:dyDescent="0.2">
      <c r="A14" s="325"/>
      <c r="B14" s="326"/>
      <c r="C14" s="326"/>
      <c r="D14" s="326"/>
      <c r="E14" s="369"/>
      <c r="F14" s="326"/>
      <c r="G14" s="340"/>
      <c r="H14" s="340"/>
      <c r="I14" s="340"/>
      <c r="J14" s="340"/>
      <c r="K14" s="340"/>
      <c r="L14" s="340"/>
      <c r="M14" s="340"/>
      <c r="N14" s="336"/>
      <c r="O14" s="337"/>
      <c r="P14" s="338"/>
      <c r="Q14" s="356"/>
      <c r="R14" s="338">
        <f>IF(NOT(ISERROR(MATCH(Q14,_xlfn.ANCHORARRAY(E25),0))),P27&amp;"Por favor no seleccionar los criterios de impacto",Q14)</f>
        <v>0</v>
      </c>
      <c r="S14" s="337"/>
      <c r="T14" s="338"/>
      <c r="U14" s="355"/>
      <c r="V14" s="211">
        <v>2</v>
      </c>
      <c r="W14" s="237"/>
      <c r="X14" s="186" t="str">
        <f t="shared" si="0"/>
        <v/>
      </c>
      <c r="Y14" s="187"/>
      <c r="Z14" s="187"/>
      <c r="AA14" s="188" t="str">
        <f t="shared" ref="AA14:AA18" si="1">IF(AND(Y14="Preventivo",Z14="Automático"),"50%",IF(AND(Y14="Preventivo",Z14="Manual"),"40%",IF(AND(Y14="Detectivo",Z14="Automático"),"40%",IF(AND(Y14="Detectivo",Z14="Manual"),"30%",IF(AND(Y14="Correctivo",Z14="Automático"),"35%",IF(AND(Y14="Correctivo",Z14="Manual"),"25%",""))))))</f>
        <v/>
      </c>
      <c r="AB14" s="187"/>
      <c r="AC14" s="187"/>
      <c r="AD14" s="187"/>
      <c r="AE14" s="189" t="str">
        <f>IFERROR(IF(AND(X13="Probabilidad",X14="Probabilidad"),(AG13-(+AG13*AA14)),IF(X14="Probabilidad",(P13-(+P13*AA14)),IF(X14="Impacto",AG13,""))),"")</f>
        <v/>
      </c>
      <c r="AF14" s="190" t="str">
        <f t="shared" ref="AF14:AF72" si="2">IFERROR(IF(AE14="","",IF(AE14&lt;=0.2,"Muy Baja",IF(AE14&lt;=0.4,"Baja",IF(AE14&lt;=0.6,"Media",IF(AE14&lt;=0.8,"Alta","Muy Alta"))))),"")</f>
        <v/>
      </c>
      <c r="AG14" s="188" t="str">
        <f t="shared" ref="AG14:AG18" si="3">+AE14</f>
        <v/>
      </c>
      <c r="AH14" s="190" t="str">
        <f t="shared" ref="AH14:AH72" si="4">IFERROR(IF(AI14="","",IF(AI14&lt;=0.2,"Leve",IF(AI14&lt;=0.4,"Menor",IF(AI14&lt;=0.6,"Moderado",IF(AI14&lt;=0.8,"Mayor","Catastrófico"))))),"")</f>
        <v/>
      </c>
      <c r="AI14" s="188" t="str">
        <f>IFERROR(IF(AND(X13="Impacto",X14="Impacto"),(AI13-(+AI13*AA14)),IF(X14="Impacto",($T$13-(+$T$13*AA14)),IF(X14="Probabilidad",AI13,""))),"")</f>
        <v/>
      </c>
      <c r="AJ14" s="191" t="str">
        <f t="shared" ref="AJ14:AJ18" si="5">IFERROR(IF(OR(AND(AF14="Muy Baja",AH14="Leve"),AND(AF14="Muy Baja",AH14="Menor"),AND(AF14="Baja",AH14="Leve")),"Bajo",IF(OR(AND(AF14="Muy baja",AH14="Moderado"),AND(AF14="Baja",AH14="Menor"),AND(AF14="Baja",AH14="Moderado"),AND(AF14="Media",AH14="Leve"),AND(AF14="Media",AH14="Menor"),AND(AF14="Media",AH14="Moderado"),AND(AF14="Alta",AH14="Leve"),AND(AF14="Alta",AH14="Menor")),"Moderado",IF(OR(AND(AF14="Muy Baja",AH14="Mayor"),AND(AF14="Baja",AH14="Mayor"),AND(AF14="Media",AH14="Mayor"),AND(AF14="Alta",AH14="Moderado"),AND(AF14="Alta",AH14="Mayor"),AND(AF14="Muy Alta",AH14="Leve"),AND(AF14="Muy Alta",AH14="Menor"),AND(AF14="Muy Alta",AH14="Moderado"),AND(AF14="Muy Alta",AH14="Mayor")),"Alto",IF(OR(AND(AF14="Muy Baja",AH14="Catastrófico"),AND(AF14="Baja",AH14="Catastrófico"),AND(AF14="Media",AH14="Catastrófico"),AND(AF14="Alta",AH14="Catastrófico"),AND(AF14="Muy Alta",AH14="Catastrófico")),"Extremo","")))),"")</f>
        <v/>
      </c>
      <c r="AK14" s="192"/>
      <c r="AL14" s="183"/>
      <c r="AM14" s="193"/>
      <c r="AN14" s="183"/>
      <c r="AO14" s="194"/>
      <c r="AP14" s="326"/>
      <c r="AQ14" s="326"/>
      <c r="AR14" s="326"/>
    </row>
    <row r="15" spans="1:272" x14ac:dyDescent="0.2">
      <c r="A15" s="325"/>
      <c r="B15" s="326"/>
      <c r="C15" s="326"/>
      <c r="D15" s="326"/>
      <c r="E15" s="369"/>
      <c r="F15" s="326"/>
      <c r="G15" s="340"/>
      <c r="H15" s="340"/>
      <c r="I15" s="340"/>
      <c r="J15" s="340"/>
      <c r="K15" s="340"/>
      <c r="L15" s="340"/>
      <c r="M15" s="340"/>
      <c r="N15" s="336"/>
      <c r="O15" s="337"/>
      <c r="P15" s="338"/>
      <c r="Q15" s="356"/>
      <c r="R15" s="338">
        <f>IF(NOT(ISERROR(MATCH(Q15,_xlfn.ANCHORARRAY(E26),0))),P28&amp;"Por favor no seleccionar los criterios de impacto",Q15)</f>
        <v>0</v>
      </c>
      <c r="S15" s="337"/>
      <c r="T15" s="338"/>
      <c r="U15" s="355"/>
      <c r="V15" s="211">
        <v>3</v>
      </c>
      <c r="W15" s="185"/>
      <c r="X15" s="186" t="str">
        <f t="shared" si="0"/>
        <v/>
      </c>
      <c r="Y15" s="187"/>
      <c r="Z15" s="187"/>
      <c r="AA15" s="188" t="str">
        <f t="shared" si="1"/>
        <v/>
      </c>
      <c r="AB15" s="187"/>
      <c r="AC15" s="187"/>
      <c r="AD15" s="187"/>
      <c r="AE15" s="189" t="str">
        <f>IFERROR(IF(AND(X14="Probabilidad",X15="Probabilidad"),(AG14-(+AG14*AA15)),IF(AND(X14="Impacto",X15="Probabilidad"),(AG13-(+AG13*AA15)),IF(X15="Impacto",AG14,""))),"")</f>
        <v/>
      </c>
      <c r="AF15" s="190" t="str">
        <f t="shared" si="2"/>
        <v/>
      </c>
      <c r="AG15" s="188" t="str">
        <f t="shared" si="3"/>
        <v/>
      </c>
      <c r="AH15" s="190" t="str">
        <f t="shared" si="4"/>
        <v/>
      </c>
      <c r="AI15" s="188" t="str">
        <f>IFERROR(IF(AND(X14="Impacto",X15="Impacto"),(AI14-(+AI14*AA15)),IF(AND(X14="Probabilidad",X15="Impacto"),(AI13-(+AI13*AA15)),IF(X15="Probabilidad",AI14,""))),"")</f>
        <v/>
      </c>
      <c r="AJ15" s="191" t="str">
        <f t="shared" si="5"/>
        <v/>
      </c>
      <c r="AK15" s="192"/>
      <c r="AL15" s="183"/>
      <c r="AM15" s="193"/>
      <c r="AN15" s="193"/>
      <c r="AO15" s="194"/>
      <c r="AP15" s="326"/>
      <c r="AQ15" s="326"/>
      <c r="AR15" s="326"/>
    </row>
    <row r="16" spans="1:272" x14ac:dyDescent="0.2">
      <c r="A16" s="325"/>
      <c r="B16" s="326"/>
      <c r="C16" s="326"/>
      <c r="D16" s="326"/>
      <c r="E16" s="369"/>
      <c r="F16" s="326"/>
      <c r="G16" s="340"/>
      <c r="H16" s="340"/>
      <c r="I16" s="340"/>
      <c r="J16" s="340"/>
      <c r="K16" s="340"/>
      <c r="L16" s="340"/>
      <c r="M16" s="340"/>
      <c r="N16" s="336"/>
      <c r="O16" s="337"/>
      <c r="P16" s="338"/>
      <c r="Q16" s="356"/>
      <c r="R16" s="338">
        <f>IF(NOT(ISERROR(MATCH(Q16,_xlfn.ANCHORARRAY(E27),0))),P29&amp;"Por favor no seleccionar los criterios de impacto",Q16)</f>
        <v>0</v>
      </c>
      <c r="S16" s="337"/>
      <c r="T16" s="338"/>
      <c r="U16" s="355"/>
      <c r="V16" s="211">
        <v>4</v>
      </c>
      <c r="W16" s="184"/>
      <c r="X16" s="186" t="str">
        <f t="shared" si="0"/>
        <v/>
      </c>
      <c r="Y16" s="187"/>
      <c r="Z16" s="187"/>
      <c r="AA16" s="188" t="str">
        <f t="shared" si="1"/>
        <v/>
      </c>
      <c r="AB16" s="187"/>
      <c r="AC16" s="187"/>
      <c r="AD16" s="187"/>
      <c r="AE16" s="189" t="str">
        <f t="shared" ref="AE16:AE18" si="6">IFERROR(IF(AND(X15="Probabilidad",X16="Probabilidad"),(AG15-(+AG15*AA16)),IF(AND(X15="Impacto",X16="Probabilidad"),(AG14-(+AG14*AA16)),IF(X16="Impacto",AG15,""))),"")</f>
        <v/>
      </c>
      <c r="AF16" s="190" t="str">
        <f t="shared" si="2"/>
        <v/>
      </c>
      <c r="AG16" s="188" t="str">
        <f t="shared" si="3"/>
        <v/>
      </c>
      <c r="AH16" s="190" t="str">
        <f t="shared" si="4"/>
        <v/>
      </c>
      <c r="AI16" s="188" t="str">
        <f t="shared" ref="AI16:AI18" si="7">IFERROR(IF(AND(X15="Impacto",X16="Impacto"),(AI15-(+AI15*AA16)),IF(AND(X15="Probabilidad",X16="Impacto"),(AI14-(+AI14*AA16)),IF(X16="Probabilidad",AI15,""))),"")</f>
        <v/>
      </c>
      <c r="AJ16" s="191" t="str">
        <f>IFERROR(IF(OR(AND(AF16="Muy Baja",AH16="Leve"),AND(AF16="Muy Baja",AH16="Menor"),AND(AF16="Baja",AH16="Leve")),"Bajo",IF(OR(AND(AF16="Muy baja",AH16="Moderado"),AND(AF16="Baja",AH16="Menor"),AND(AF16="Baja",AH16="Moderado"),AND(AF16="Media",AH16="Leve"),AND(AF16="Media",AH16="Menor"),AND(AF16="Media",AH16="Moderado"),AND(AF16="Alta",AH16="Leve"),AND(AF16="Alta",AH16="Menor")),"Moderado",IF(OR(AND(AF16="Muy Baja",AH16="Mayor"),AND(AF16="Baja",AH16="Mayor"),AND(AF16="Media",AH16="Mayor"),AND(AF16="Alta",AH16="Moderado"),AND(AF16="Alta",AH16="Mayor"),AND(AF16="Muy Alta",AH16="Leve"),AND(AF16="Muy Alta",AH16="Menor"),AND(AF16="Muy Alta",AH16="Moderado"),AND(AF16="Muy Alta",AH16="Mayor")),"Alto",IF(OR(AND(AF16="Muy Baja",AH16="Catastrófico"),AND(AF16="Baja",AH16="Catastrófico"),AND(AF16="Media",AH16="Catastrófico"),AND(AF16="Alta",AH16="Catastrófico"),AND(AF16="Muy Alta",AH16="Catastrófico")),"Extremo","")))),"")</f>
        <v/>
      </c>
      <c r="AK16" s="192"/>
      <c r="AL16" s="183"/>
      <c r="AM16" s="193"/>
      <c r="AN16" s="193"/>
      <c r="AO16" s="194"/>
      <c r="AP16" s="326"/>
      <c r="AQ16" s="326"/>
      <c r="AR16" s="326"/>
    </row>
    <row r="17" spans="1:44" x14ac:dyDescent="0.2">
      <c r="A17" s="325"/>
      <c r="B17" s="326"/>
      <c r="C17" s="326"/>
      <c r="D17" s="326"/>
      <c r="E17" s="369"/>
      <c r="F17" s="326"/>
      <c r="G17" s="340"/>
      <c r="H17" s="340"/>
      <c r="I17" s="340"/>
      <c r="J17" s="340"/>
      <c r="K17" s="340"/>
      <c r="L17" s="340"/>
      <c r="M17" s="340"/>
      <c r="N17" s="336"/>
      <c r="O17" s="337"/>
      <c r="P17" s="338"/>
      <c r="Q17" s="356"/>
      <c r="R17" s="338">
        <f>IF(NOT(ISERROR(MATCH(Q17,_xlfn.ANCHORARRAY(E28),0))),P30&amp;"Por favor no seleccionar los criterios de impacto",Q17)</f>
        <v>0</v>
      </c>
      <c r="S17" s="337"/>
      <c r="T17" s="338"/>
      <c r="U17" s="355"/>
      <c r="V17" s="211">
        <v>5</v>
      </c>
      <c r="W17" s="184"/>
      <c r="X17" s="186" t="str">
        <f t="shared" ref="X17:X18" si="8">IF(OR(Y17="Preventivo",Y17="Detectivo"),"Probabilidad",IF(Y17="Correctivo","Impacto",""))</f>
        <v/>
      </c>
      <c r="Y17" s="187"/>
      <c r="Z17" s="187"/>
      <c r="AA17" s="188" t="str">
        <f t="shared" si="1"/>
        <v/>
      </c>
      <c r="AB17" s="187"/>
      <c r="AC17" s="187"/>
      <c r="AD17" s="187"/>
      <c r="AE17" s="189" t="str">
        <f t="shared" si="6"/>
        <v/>
      </c>
      <c r="AF17" s="190" t="str">
        <f t="shared" si="2"/>
        <v/>
      </c>
      <c r="AG17" s="188" t="str">
        <f t="shared" si="3"/>
        <v/>
      </c>
      <c r="AH17" s="190" t="str">
        <f t="shared" si="4"/>
        <v/>
      </c>
      <c r="AI17" s="188" t="str">
        <f t="shared" si="7"/>
        <v/>
      </c>
      <c r="AJ17" s="191" t="str">
        <f t="shared" si="5"/>
        <v/>
      </c>
      <c r="AK17" s="192"/>
      <c r="AL17" s="183"/>
      <c r="AM17" s="193"/>
      <c r="AN17" s="193"/>
      <c r="AO17" s="194"/>
      <c r="AP17" s="326"/>
      <c r="AQ17" s="326"/>
      <c r="AR17" s="326"/>
    </row>
    <row r="18" spans="1:44" x14ac:dyDescent="0.2">
      <c r="A18" s="325"/>
      <c r="B18" s="326"/>
      <c r="C18" s="326"/>
      <c r="D18" s="326"/>
      <c r="E18" s="369"/>
      <c r="F18" s="326"/>
      <c r="G18" s="341"/>
      <c r="H18" s="341"/>
      <c r="I18" s="341"/>
      <c r="J18" s="341"/>
      <c r="K18" s="341"/>
      <c r="L18" s="341"/>
      <c r="M18" s="341"/>
      <c r="N18" s="336"/>
      <c r="O18" s="337"/>
      <c r="P18" s="338"/>
      <c r="Q18" s="356"/>
      <c r="R18" s="338">
        <f>IF(NOT(ISERROR(MATCH(Q18,_xlfn.ANCHORARRAY(E29),0))),P31&amp;"Por favor no seleccionar los criterios de impacto",Q18)</f>
        <v>0</v>
      </c>
      <c r="S18" s="337"/>
      <c r="T18" s="338"/>
      <c r="U18" s="355"/>
      <c r="V18" s="211">
        <v>6</v>
      </c>
      <c r="W18" s="184"/>
      <c r="X18" s="186" t="str">
        <f t="shared" si="8"/>
        <v/>
      </c>
      <c r="Y18" s="187"/>
      <c r="Z18" s="187"/>
      <c r="AA18" s="188" t="str">
        <f t="shared" si="1"/>
        <v/>
      </c>
      <c r="AB18" s="187"/>
      <c r="AC18" s="187"/>
      <c r="AD18" s="187"/>
      <c r="AE18" s="189" t="str">
        <f t="shared" si="6"/>
        <v/>
      </c>
      <c r="AF18" s="190" t="str">
        <f t="shared" si="2"/>
        <v/>
      </c>
      <c r="AG18" s="188" t="str">
        <f t="shared" si="3"/>
        <v/>
      </c>
      <c r="AH18" s="190" t="str">
        <f t="shared" si="4"/>
        <v/>
      </c>
      <c r="AI18" s="188" t="str">
        <f t="shared" si="7"/>
        <v/>
      </c>
      <c r="AJ18" s="191" t="str">
        <f t="shared" si="5"/>
        <v/>
      </c>
      <c r="AK18" s="192"/>
      <c r="AL18" s="183"/>
      <c r="AM18" s="193"/>
      <c r="AN18" s="193"/>
      <c r="AO18" s="194"/>
      <c r="AP18" s="326"/>
      <c r="AQ18" s="326"/>
      <c r="AR18" s="326"/>
    </row>
    <row r="19" spans="1:44" x14ac:dyDescent="0.2">
      <c r="A19" s="325">
        <v>2</v>
      </c>
      <c r="B19" s="326"/>
      <c r="C19" s="326"/>
      <c r="D19" s="326"/>
      <c r="E19" s="369"/>
      <c r="F19" s="326"/>
      <c r="G19" s="339"/>
      <c r="H19" s="339"/>
      <c r="I19" s="339"/>
      <c r="J19" s="339"/>
      <c r="K19" s="339"/>
      <c r="L19" s="339"/>
      <c r="M19" s="339"/>
      <c r="N19" s="336"/>
      <c r="O19" s="337" t="str">
        <f>IF(N19&lt;=0,"",IF(N19&lt;=2,"Muy Baja",IF(N19&lt;=24,"Baja",IF(N19&lt;=500,"Media",IF(N19&lt;=5000,"Alta","Muy Alta")))))</f>
        <v/>
      </c>
      <c r="P19" s="338" t="str">
        <f>IF(O19="","",IF(O19="Muy Baja",0.2,IF(O19="Baja",0.4,IF(O19="Media",0.6,IF(O19="Alta",0.8,IF(O19="Muy Alta",1,))))))</f>
        <v/>
      </c>
      <c r="Q19" s="356"/>
      <c r="R19" s="338">
        <f>IF(NOT(ISERROR(MATCH(Q19,'Tabla Impacto'!$B$222:$B$224,0))),'Tabla Impacto'!$F$224&amp;"Por favor no seleccionar los criterios de impacto(Afectación Económica o presupuestal y Pérdida Reputacional)",Q19)</f>
        <v>0</v>
      </c>
      <c r="S19" s="337" t="str">
        <f>IF(OR(R19='Tabla Impacto'!$C$12,R19='Tabla Impacto'!$D$12),"Leve",IF(OR(R19='Tabla Impacto'!$C$13,R19='Tabla Impacto'!$D$13),"Menor",IF(OR(R19='Tabla Impacto'!$C$14,R19='Tabla Impacto'!$D$14),"Moderado",IF(OR(R19='Tabla Impacto'!$C$15,R19='Tabla Impacto'!$D$15),"Mayor",IF(OR(R19='Tabla Impacto'!$C$16,R19='Tabla Impacto'!$D$16),"Catastrófico","")))))</f>
        <v/>
      </c>
      <c r="T19" s="338" t="str">
        <f>IF(S19="","",IF(S19="Leve",0.2,IF(S19="Menor",0.4,IF(S19="Moderado",0.6,IF(S19="Mayor",0.8,IF(S19="Catastrófico",1,))))))</f>
        <v/>
      </c>
      <c r="U19" s="355" t="str">
        <f>IF(OR(AND(O19="Muy Baja",S19="Leve"),AND(O19="Muy Baja",S19="Menor"),AND(O19="Baja",S19="Leve")),"Bajo",IF(OR(AND(O19="Muy baja",S19="Moderado"),AND(O19="Baja",S19="Menor"),AND(O19="Baja",S19="Moderado"),AND(O19="Media",S19="Leve"),AND(O19="Media",S19="Menor"),AND(O19="Media",S19="Moderado"),AND(O19="Alta",S19="Leve"),AND(O19="Alta",S19="Menor")),"Moderado",IF(OR(AND(O19="Muy Baja",S19="Mayor"),AND(O19="Baja",S19="Mayor"),AND(O19="Media",S19="Mayor"),AND(O19="Alta",S19="Moderado"),AND(O19="Alta",S19="Mayor"),AND(O19="Muy Alta",S19="Leve"),AND(O19="Muy Alta",S19="Menor"),AND(O19="Muy Alta",S19="Moderado"),AND(O19="Muy Alta",S19="Mayor")),"Alto",IF(OR(AND(O19="Muy Baja",S19="Catastrófico"),AND(O19="Baja",S19="Catastrófico"),AND(O19="Media",S19="Catastrófico"),AND(O19="Alta",S19="Catastrófico"),AND(O19="Muy Alta",S19="Catastrófico")),"Extremo",""))))</f>
        <v/>
      </c>
      <c r="V19" s="211">
        <v>1</v>
      </c>
      <c r="W19" s="184"/>
      <c r="X19" s="186" t="str">
        <f>IF(OR(Y19="Preventivo",Y19="Detectivo"),"Probabilidad",IF(Y19="Correctivo","Impacto",""))</f>
        <v/>
      </c>
      <c r="Y19" s="187"/>
      <c r="Z19" s="187"/>
      <c r="AA19" s="188" t="str">
        <f>IF(AND(Y19="Preventivo",Z19="Automático"),"50%",IF(AND(Y19="Preventivo",Z19="Manual"),"40%",IF(AND(Y19="Detectivo",Z19="Automático"),"40%",IF(AND(Y19="Detectivo",Z19="Manual"),"30%",IF(AND(Y19="Correctivo",Z19="Automático"),"35%",IF(AND(Y19="Correctivo",Z19="Manual"),"25%",""))))))</f>
        <v/>
      </c>
      <c r="AB19" s="187"/>
      <c r="AC19" s="187"/>
      <c r="AD19" s="187"/>
      <c r="AE19" s="189" t="str">
        <f>IFERROR(IF(X19="Probabilidad",(P19-(+P19*AA19)),IF(X19="Impacto",P19,"")),"")</f>
        <v/>
      </c>
      <c r="AF19" s="190" t="str">
        <f>IFERROR(IF(AE19="","",IF(AE19&lt;=0.2,"Muy Baja",IF(AE19&lt;=0.4,"Baja",IF(AE19&lt;=0.6,"Media",IF(AE19&lt;=0.8,"Alta","Muy Alta"))))),"")</f>
        <v/>
      </c>
      <c r="AG19" s="188" t="str">
        <f>+AE19</f>
        <v/>
      </c>
      <c r="AH19" s="190" t="str">
        <f>IFERROR(IF(AI19="","",IF(AI19&lt;=0.2,"Leve",IF(AI19&lt;=0.4,"Menor",IF(AI19&lt;=0.6,"Moderado",IF(AI19&lt;=0.8,"Mayor","Catastrófico"))))),"")</f>
        <v/>
      </c>
      <c r="AI19" s="188" t="str">
        <f t="shared" ref="AI19" si="9">IFERROR(IF(X19="Impacto",(T19-(+T19*AA19)),IF(X19="Probabilidad",T19,"")),"")</f>
        <v/>
      </c>
      <c r="AJ19" s="191" t="str">
        <f>IFERROR(IF(OR(AND(AF19="Muy Baja",AH19="Leve"),AND(AF19="Muy Baja",AH19="Menor"),AND(AF19="Baja",AH19="Leve")),"Bajo",IF(OR(AND(AF19="Muy baja",AH19="Moderado"),AND(AF19="Baja",AH19="Menor"),AND(AF19="Baja",AH19="Moderado"),AND(AF19="Media",AH19="Leve"),AND(AF19="Media",AH19="Menor"),AND(AF19="Media",AH19="Moderado"),AND(AF19="Alta",AH19="Leve"),AND(AF19="Alta",AH19="Menor")),"Moderado",IF(OR(AND(AF19="Muy Baja",AH19="Mayor"),AND(AF19="Baja",AH19="Mayor"),AND(AF19="Media",AH19="Mayor"),AND(AF19="Alta",AH19="Moderado"),AND(AF19="Alta",AH19="Mayor"),AND(AF19="Muy Alta",AH19="Leve"),AND(AF19="Muy Alta",AH19="Menor"),AND(AF19="Muy Alta",AH19="Moderado"),AND(AF19="Muy Alta",AH19="Mayor")),"Alto",IF(OR(AND(AF19="Muy Baja",AH19="Catastrófico"),AND(AF19="Baja",AH19="Catastrófico"),AND(AF19="Media",AH19="Catastrófico"),AND(AF19="Alta",AH19="Catastrófico"),AND(AF19="Muy Alta",AH19="Catastrófico")),"Extremo","")))),"")</f>
        <v/>
      </c>
      <c r="AK19" s="192"/>
      <c r="AL19" s="183"/>
      <c r="AM19" s="193"/>
      <c r="AN19" s="193"/>
      <c r="AO19" s="194"/>
      <c r="AP19" s="336"/>
      <c r="AQ19" s="336"/>
      <c r="AR19" s="336"/>
    </row>
    <row r="20" spans="1:44" x14ac:dyDescent="0.2">
      <c r="A20" s="325"/>
      <c r="B20" s="326"/>
      <c r="C20" s="326"/>
      <c r="D20" s="326"/>
      <c r="E20" s="369"/>
      <c r="F20" s="326"/>
      <c r="G20" s="340"/>
      <c r="H20" s="340"/>
      <c r="I20" s="340"/>
      <c r="J20" s="340"/>
      <c r="K20" s="340"/>
      <c r="L20" s="340"/>
      <c r="M20" s="340"/>
      <c r="N20" s="336"/>
      <c r="O20" s="337"/>
      <c r="P20" s="338"/>
      <c r="Q20" s="356"/>
      <c r="R20" s="338">
        <f>IF(NOT(ISERROR(MATCH(Q20,_xlfn.ANCHORARRAY(E31),0))),P33&amp;"Por favor no seleccionar los criterios de impacto",Q20)</f>
        <v>0</v>
      </c>
      <c r="S20" s="337"/>
      <c r="T20" s="338"/>
      <c r="U20" s="355"/>
      <c r="V20" s="211">
        <v>2</v>
      </c>
      <c r="W20" s="184"/>
      <c r="X20" s="186" t="str">
        <f>IF(OR(Y20="Preventivo",Y20="Detectivo"),"Probabilidad",IF(Y20="Correctivo","Impacto",""))</f>
        <v/>
      </c>
      <c r="Y20" s="187"/>
      <c r="Z20" s="187"/>
      <c r="AA20" s="188" t="str">
        <f t="shared" ref="AA20:AA24" si="10">IF(AND(Y20="Preventivo",Z20="Automático"),"50%",IF(AND(Y20="Preventivo",Z20="Manual"),"40%",IF(AND(Y20="Detectivo",Z20="Automático"),"40%",IF(AND(Y20="Detectivo",Z20="Manual"),"30%",IF(AND(Y20="Correctivo",Z20="Automático"),"35%",IF(AND(Y20="Correctivo",Z20="Manual"),"25%",""))))))</f>
        <v/>
      </c>
      <c r="AB20" s="187"/>
      <c r="AC20" s="187"/>
      <c r="AD20" s="187"/>
      <c r="AE20" s="189" t="str">
        <f>IFERROR(IF(AND(X19="Probabilidad",X20="Probabilidad"),(AG19-(+AG19*AA20)),IF(X20="Probabilidad",(P19-(+P19*AA20)),IF(X20="Impacto",AG19,""))),"")</f>
        <v/>
      </c>
      <c r="AF20" s="190" t="str">
        <f t="shared" si="2"/>
        <v/>
      </c>
      <c r="AG20" s="188" t="str">
        <f t="shared" ref="AG20:AG24" si="11">+AE20</f>
        <v/>
      </c>
      <c r="AH20" s="190" t="str">
        <f t="shared" si="4"/>
        <v/>
      </c>
      <c r="AI20" s="188" t="str">
        <f t="shared" ref="AI20" si="12">IFERROR(IF(AND(X19="Impacto",X20="Impacto"),(AI19-(+AI19*AA20)),IF(X20="Impacto",($T$13-(+$T$13*AA20)),IF(X20="Probabilidad",AI19,""))),"")</f>
        <v/>
      </c>
      <c r="AJ20" s="191" t="str">
        <f t="shared" ref="AJ20:AJ21" si="13">IFERROR(IF(OR(AND(AF20="Muy Baja",AH20="Leve"),AND(AF20="Muy Baja",AH20="Menor"),AND(AF20="Baja",AH20="Leve")),"Bajo",IF(OR(AND(AF20="Muy baja",AH20="Moderado"),AND(AF20="Baja",AH20="Menor"),AND(AF20="Baja",AH20="Moderado"),AND(AF20="Media",AH20="Leve"),AND(AF20="Media",AH20="Menor"),AND(AF20="Media",AH20="Moderado"),AND(AF20="Alta",AH20="Leve"),AND(AF20="Alta",AH20="Menor")),"Moderado",IF(OR(AND(AF20="Muy Baja",AH20="Mayor"),AND(AF20="Baja",AH20="Mayor"),AND(AF20="Media",AH20="Mayor"),AND(AF20="Alta",AH20="Moderado"),AND(AF20="Alta",AH20="Mayor"),AND(AF20="Muy Alta",AH20="Leve"),AND(AF20="Muy Alta",AH20="Menor"),AND(AF20="Muy Alta",AH20="Moderado"),AND(AF20="Muy Alta",AH20="Mayor")),"Alto",IF(OR(AND(AF20="Muy Baja",AH20="Catastrófico"),AND(AF20="Baja",AH20="Catastrófico"),AND(AF20="Media",AH20="Catastrófico"),AND(AF20="Alta",AH20="Catastrófico"),AND(AF20="Muy Alta",AH20="Catastrófico")),"Extremo","")))),"")</f>
        <v/>
      </c>
      <c r="AK20" s="192"/>
      <c r="AL20" s="183"/>
      <c r="AM20" s="193"/>
      <c r="AN20" s="183"/>
      <c r="AO20" s="194"/>
      <c r="AP20" s="336"/>
      <c r="AQ20" s="336"/>
      <c r="AR20" s="336"/>
    </row>
    <row r="21" spans="1:44" x14ac:dyDescent="0.2">
      <c r="A21" s="325"/>
      <c r="B21" s="326"/>
      <c r="C21" s="326"/>
      <c r="D21" s="326"/>
      <c r="E21" s="369"/>
      <c r="F21" s="326"/>
      <c r="G21" s="340"/>
      <c r="H21" s="340"/>
      <c r="I21" s="340"/>
      <c r="J21" s="340"/>
      <c r="K21" s="340"/>
      <c r="L21" s="340"/>
      <c r="M21" s="340"/>
      <c r="N21" s="336"/>
      <c r="O21" s="337"/>
      <c r="P21" s="338"/>
      <c r="Q21" s="356"/>
      <c r="R21" s="338">
        <f>IF(NOT(ISERROR(MATCH(Q21,_xlfn.ANCHORARRAY(E32),0))),P34&amp;"Por favor no seleccionar los criterios de impacto",Q21)</f>
        <v>0</v>
      </c>
      <c r="S21" s="337"/>
      <c r="T21" s="338"/>
      <c r="U21" s="355"/>
      <c r="V21" s="211">
        <v>3</v>
      </c>
      <c r="W21" s="185"/>
      <c r="X21" s="186" t="str">
        <f>IF(OR(Y21="Preventivo",Y21="Detectivo"),"Probabilidad",IF(Y21="Correctivo","Impacto",""))</f>
        <v/>
      </c>
      <c r="Y21" s="187"/>
      <c r="Z21" s="187"/>
      <c r="AA21" s="188" t="str">
        <f t="shared" si="10"/>
        <v/>
      </c>
      <c r="AB21" s="187"/>
      <c r="AC21" s="187"/>
      <c r="AD21" s="187"/>
      <c r="AE21" s="189" t="str">
        <f>IFERROR(IF(AND(X20="Probabilidad",X21="Probabilidad"),(AG20-(+AG20*AA21)),IF(AND(X20="Impacto",X21="Probabilidad"),(AG19-(+AG19*AA21)),IF(X21="Impacto",AG20,""))),"")</f>
        <v/>
      </c>
      <c r="AF21" s="190" t="str">
        <f t="shared" si="2"/>
        <v/>
      </c>
      <c r="AG21" s="188" t="str">
        <f t="shared" si="11"/>
        <v/>
      </c>
      <c r="AH21" s="190" t="str">
        <f t="shared" si="4"/>
        <v/>
      </c>
      <c r="AI21" s="188" t="str">
        <f t="shared" ref="AI21:AI72" si="14">IFERROR(IF(AND(X20="Impacto",X21="Impacto"),(AI20-(+AI20*AA21)),IF(AND(X20="Probabilidad",X21="Impacto"),(AI19-(+AI19*AA21)),IF(X21="Probabilidad",AI20,""))),"")</f>
        <v/>
      </c>
      <c r="AJ21" s="191" t="str">
        <f t="shared" si="13"/>
        <v/>
      </c>
      <c r="AK21" s="192"/>
      <c r="AL21" s="183"/>
      <c r="AM21" s="193"/>
      <c r="AN21" s="193"/>
      <c r="AO21" s="194"/>
      <c r="AP21" s="336"/>
      <c r="AQ21" s="336"/>
      <c r="AR21" s="336"/>
    </row>
    <row r="22" spans="1:44" x14ac:dyDescent="0.2">
      <c r="A22" s="325"/>
      <c r="B22" s="326"/>
      <c r="C22" s="326"/>
      <c r="D22" s="326"/>
      <c r="E22" s="369"/>
      <c r="F22" s="326"/>
      <c r="G22" s="340"/>
      <c r="H22" s="340"/>
      <c r="I22" s="340"/>
      <c r="J22" s="340"/>
      <c r="K22" s="340"/>
      <c r="L22" s="340"/>
      <c r="M22" s="340"/>
      <c r="N22" s="336"/>
      <c r="O22" s="337"/>
      <c r="P22" s="338"/>
      <c r="Q22" s="356"/>
      <c r="R22" s="338">
        <f>IF(NOT(ISERROR(MATCH(Q22,_xlfn.ANCHORARRAY(E33),0))),P35&amp;"Por favor no seleccionar los criterios de impacto",Q22)</f>
        <v>0</v>
      </c>
      <c r="S22" s="337"/>
      <c r="T22" s="338"/>
      <c r="U22" s="355"/>
      <c r="V22" s="211">
        <v>4</v>
      </c>
      <c r="W22" s="184"/>
      <c r="X22" s="186" t="str">
        <f t="shared" ref="X22:X24" si="15">IF(OR(Y22="Preventivo",Y22="Detectivo"),"Probabilidad",IF(Y22="Correctivo","Impacto",""))</f>
        <v/>
      </c>
      <c r="Y22" s="187"/>
      <c r="Z22" s="187"/>
      <c r="AA22" s="188" t="str">
        <f t="shared" si="10"/>
        <v/>
      </c>
      <c r="AB22" s="187"/>
      <c r="AC22" s="187"/>
      <c r="AD22" s="187"/>
      <c r="AE22" s="189" t="str">
        <f t="shared" ref="AE22:AE24" si="16">IFERROR(IF(AND(X21="Probabilidad",X22="Probabilidad"),(AG21-(+AG21*AA22)),IF(AND(X21="Impacto",X22="Probabilidad"),(AG20-(+AG20*AA22)),IF(X22="Impacto",AG21,""))),"")</f>
        <v/>
      </c>
      <c r="AF22" s="190" t="str">
        <f t="shared" si="2"/>
        <v/>
      </c>
      <c r="AG22" s="188" t="str">
        <f t="shared" si="11"/>
        <v/>
      </c>
      <c r="AH22" s="190" t="str">
        <f t="shared" si="4"/>
        <v/>
      </c>
      <c r="AI22" s="188" t="str">
        <f t="shared" si="14"/>
        <v/>
      </c>
      <c r="AJ22" s="191" t="str">
        <f>IFERROR(IF(OR(AND(AF22="Muy Baja",AH22="Leve"),AND(AF22="Muy Baja",AH22="Menor"),AND(AF22="Baja",AH22="Leve")),"Bajo",IF(OR(AND(AF22="Muy baja",AH22="Moderado"),AND(AF22="Baja",AH22="Menor"),AND(AF22="Baja",AH22="Moderado"),AND(AF22="Media",AH22="Leve"),AND(AF22="Media",AH22="Menor"),AND(AF22="Media",AH22="Moderado"),AND(AF22="Alta",AH22="Leve"),AND(AF22="Alta",AH22="Menor")),"Moderado",IF(OR(AND(AF22="Muy Baja",AH22="Mayor"),AND(AF22="Baja",AH22="Mayor"),AND(AF22="Media",AH22="Mayor"),AND(AF22="Alta",AH22="Moderado"),AND(AF22="Alta",AH22="Mayor"),AND(AF22="Muy Alta",AH22="Leve"),AND(AF22="Muy Alta",AH22="Menor"),AND(AF22="Muy Alta",AH22="Moderado"),AND(AF22="Muy Alta",AH22="Mayor")),"Alto",IF(OR(AND(AF22="Muy Baja",AH22="Catastrófico"),AND(AF22="Baja",AH22="Catastrófico"),AND(AF22="Media",AH22="Catastrófico"),AND(AF22="Alta",AH22="Catastrófico"),AND(AF22="Muy Alta",AH22="Catastrófico")),"Extremo","")))),"")</f>
        <v/>
      </c>
      <c r="AK22" s="192"/>
      <c r="AL22" s="183"/>
      <c r="AM22" s="193"/>
      <c r="AN22" s="193"/>
      <c r="AO22" s="194"/>
      <c r="AP22" s="336"/>
      <c r="AQ22" s="336"/>
      <c r="AR22" s="336"/>
    </row>
    <row r="23" spans="1:44" x14ac:dyDescent="0.2">
      <c r="A23" s="325"/>
      <c r="B23" s="326"/>
      <c r="C23" s="326"/>
      <c r="D23" s="326"/>
      <c r="E23" s="369"/>
      <c r="F23" s="326"/>
      <c r="G23" s="340"/>
      <c r="H23" s="340"/>
      <c r="I23" s="340"/>
      <c r="J23" s="340"/>
      <c r="K23" s="340"/>
      <c r="L23" s="340"/>
      <c r="M23" s="340"/>
      <c r="N23" s="336"/>
      <c r="O23" s="337"/>
      <c r="P23" s="338"/>
      <c r="Q23" s="356"/>
      <c r="R23" s="338">
        <f>IF(NOT(ISERROR(MATCH(Q23,_xlfn.ANCHORARRAY(E34),0))),P36&amp;"Por favor no seleccionar los criterios de impacto",Q23)</f>
        <v>0</v>
      </c>
      <c r="S23" s="337"/>
      <c r="T23" s="338"/>
      <c r="U23" s="355"/>
      <c r="V23" s="211">
        <v>5</v>
      </c>
      <c r="W23" s="184"/>
      <c r="X23" s="186" t="str">
        <f t="shared" si="15"/>
        <v/>
      </c>
      <c r="Y23" s="187"/>
      <c r="Z23" s="187"/>
      <c r="AA23" s="188" t="str">
        <f t="shared" si="10"/>
        <v/>
      </c>
      <c r="AB23" s="187"/>
      <c r="AC23" s="187"/>
      <c r="AD23" s="187"/>
      <c r="AE23" s="189" t="str">
        <f t="shared" si="16"/>
        <v/>
      </c>
      <c r="AF23" s="190" t="str">
        <f t="shared" si="2"/>
        <v/>
      </c>
      <c r="AG23" s="188" t="str">
        <f t="shared" si="11"/>
        <v/>
      </c>
      <c r="AH23" s="190" t="str">
        <f t="shared" si="4"/>
        <v/>
      </c>
      <c r="AI23" s="188" t="str">
        <f t="shared" si="14"/>
        <v/>
      </c>
      <c r="AJ23" s="191" t="str">
        <f t="shared" ref="AJ23:AJ24" si="17">IFERROR(IF(OR(AND(AF23="Muy Baja",AH23="Leve"),AND(AF23="Muy Baja",AH23="Menor"),AND(AF23="Baja",AH23="Leve")),"Bajo",IF(OR(AND(AF23="Muy baja",AH23="Moderado"),AND(AF23="Baja",AH23="Menor"),AND(AF23="Baja",AH23="Moderado"),AND(AF23="Media",AH23="Leve"),AND(AF23="Media",AH23="Menor"),AND(AF23="Media",AH23="Moderado"),AND(AF23="Alta",AH23="Leve"),AND(AF23="Alta",AH23="Menor")),"Moderado",IF(OR(AND(AF23="Muy Baja",AH23="Mayor"),AND(AF23="Baja",AH23="Mayor"),AND(AF23="Media",AH23="Mayor"),AND(AF23="Alta",AH23="Moderado"),AND(AF23="Alta",AH23="Mayor"),AND(AF23="Muy Alta",AH23="Leve"),AND(AF23="Muy Alta",AH23="Menor"),AND(AF23="Muy Alta",AH23="Moderado"),AND(AF23="Muy Alta",AH23="Mayor")),"Alto",IF(OR(AND(AF23="Muy Baja",AH23="Catastrófico"),AND(AF23="Baja",AH23="Catastrófico"),AND(AF23="Media",AH23="Catastrófico"),AND(AF23="Alta",AH23="Catastrófico"),AND(AF23="Muy Alta",AH23="Catastrófico")),"Extremo","")))),"")</f>
        <v/>
      </c>
      <c r="AK23" s="192"/>
      <c r="AL23" s="183"/>
      <c r="AM23" s="193"/>
      <c r="AN23" s="193"/>
      <c r="AO23" s="194"/>
      <c r="AP23" s="336"/>
      <c r="AQ23" s="336"/>
      <c r="AR23" s="336"/>
    </row>
    <row r="24" spans="1:44" x14ac:dyDescent="0.2">
      <c r="A24" s="325"/>
      <c r="B24" s="326"/>
      <c r="C24" s="326"/>
      <c r="D24" s="326"/>
      <c r="E24" s="369"/>
      <c r="F24" s="326"/>
      <c r="G24" s="341"/>
      <c r="H24" s="341"/>
      <c r="I24" s="341"/>
      <c r="J24" s="341"/>
      <c r="K24" s="341"/>
      <c r="L24" s="341"/>
      <c r="M24" s="341"/>
      <c r="N24" s="336"/>
      <c r="O24" s="337"/>
      <c r="P24" s="338"/>
      <c r="Q24" s="356"/>
      <c r="R24" s="338">
        <f>IF(NOT(ISERROR(MATCH(Q24,_xlfn.ANCHORARRAY(E35),0))),P37&amp;"Por favor no seleccionar los criterios de impacto",Q24)</f>
        <v>0</v>
      </c>
      <c r="S24" s="337"/>
      <c r="T24" s="338"/>
      <c r="U24" s="355"/>
      <c r="V24" s="211">
        <v>6</v>
      </c>
      <c r="W24" s="184"/>
      <c r="X24" s="186" t="str">
        <f t="shared" si="15"/>
        <v/>
      </c>
      <c r="Y24" s="187"/>
      <c r="Z24" s="187"/>
      <c r="AA24" s="188" t="str">
        <f t="shared" si="10"/>
        <v/>
      </c>
      <c r="AB24" s="187"/>
      <c r="AC24" s="187"/>
      <c r="AD24" s="187"/>
      <c r="AE24" s="189" t="str">
        <f t="shared" si="16"/>
        <v/>
      </c>
      <c r="AF24" s="190" t="str">
        <f t="shared" si="2"/>
        <v/>
      </c>
      <c r="AG24" s="188" t="str">
        <f t="shared" si="11"/>
        <v/>
      </c>
      <c r="AH24" s="190" t="str">
        <f t="shared" si="4"/>
        <v/>
      </c>
      <c r="AI24" s="188" t="str">
        <f t="shared" si="14"/>
        <v/>
      </c>
      <c r="AJ24" s="191" t="str">
        <f t="shared" si="17"/>
        <v/>
      </c>
      <c r="AK24" s="192"/>
      <c r="AL24" s="183"/>
      <c r="AM24" s="193"/>
      <c r="AN24" s="193"/>
      <c r="AO24" s="194"/>
      <c r="AP24" s="336"/>
      <c r="AQ24" s="336"/>
      <c r="AR24" s="336"/>
    </row>
    <row r="25" spans="1:44" x14ac:dyDescent="0.2">
      <c r="A25" s="325">
        <v>3</v>
      </c>
      <c r="B25" s="326"/>
      <c r="C25" s="326"/>
      <c r="D25" s="326"/>
      <c r="E25" s="369"/>
      <c r="F25" s="326"/>
      <c r="G25" s="339"/>
      <c r="H25" s="339"/>
      <c r="I25" s="339"/>
      <c r="J25" s="339"/>
      <c r="K25" s="339"/>
      <c r="L25" s="339"/>
      <c r="M25" s="339"/>
      <c r="N25" s="336"/>
      <c r="O25" s="337" t="str">
        <f>IF(N25&lt;=0,"",IF(N25&lt;=2,"Muy Baja",IF(N25&lt;=24,"Baja",IF(N25&lt;=500,"Media",IF(N25&lt;=5000,"Alta","Muy Alta")))))</f>
        <v/>
      </c>
      <c r="P25" s="338" t="str">
        <f>IF(O25="","",IF(O25="Muy Baja",0.2,IF(O25="Baja",0.4,IF(O25="Media",0.6,IF(O25="Alta",0.8,IF(O25="Muy Alta",1,))))))</f>
        <v/>
      </c>
      <c r="Q25" s="356"/>
      <c r="R25" s="338">
        <f>IF(NOT(ISERROR(MATCH(Q25,'Tabla Impacto'!$B$222:$B$224,0))),'Tabla Impacto'!$F$224&amp;"Por favor no seleccionar los criterios de impacto(Afectación Económica o presupuestal y Pérdida Reputacional)",Q25)</f>
        <v>0</v>
      </c>
      <c r="S25" s="337" t="str">
        <f>IF(OR(R25='Tabla Impacto'!$C$12,R25='Tabla Impacto'!$D$12),"Leve",IF(OR(R25='Tabla Impacto'!$C$13,R25='Tabla Impacto'!$D$13),"Menor",IF(OR(R25='Tabla Impacto'!$C$14,R25='Tabla Impacto'!$D$14),"Moderado",IF(OR(R25='Tabla Impacto'!$C$15,R25='Tabla Impacto'!$D$15),"Mayor",IF(OR(R25='Tabla Impacto'!$C$16,R25='Tabla Impacto'!$D$16),"Catastrófico","")))))</f>
        <v/>
      </c>
      <c r="T25" s="338" t="str">
        <f>IF(S25="","",IF(S25="Leve",0.2,IF(S25="Menor",0.4,IF(S25="Moderado",0.6,IF(S25="Mayor",0.8,IF(S25="Catastrófico",1,))))))</f>
        <v/>
      </c>
      <c r="U25" s="355" t="str">
        <f>IF(OR(AND(O25="Muy Baja",S25="Leve"),AND(O25="Muy Baja",S25="Menor"),AND(O25="Baja",S25="Leve")),"Bajo",IF(OR(AND(O25="Muy baja",S25="Moderado"),AND(O25="Baja",S25="Menor"),AND(O25="Baja",S25="Moderado"),AND(O25="Media",S25="Leve"),AND(O25="Media",S25="Menor"),AND(O25="Media",S25="Moderado"),AND(O25="Alta",S25="Leve"),AND(O25="Alta",S25="Menor")),"Moderado",IF(OR(AND(O25="Muy Baja",S25="Mayor"),AND(O25="Baja",S25="Mayor"),AND(O25="Media",S25="Mayor"),AND(O25="Alta",S25="Moderado"),AND(O25="Alta",S25="Mayor"),AND(O25="Muy Alta",S25="Leve"),AND(O25="Muy Alta",S25="Menor"),AND(O25="Muy Alta",S25="Moderado"),AND(O25="Muy Alta",S25="Mayor")),"Alto",IF(OR(AND(O25="Muy Baja",S25="Catastrófico"),AND(O25="Baja",S25="Catastrófico"),AND(O25="Media",S25="Catastrófico"),AND(O25="Alta",S25="Catastrófico"),AND(O25="Muy Alta",S25="Catastrófico")),"Extremo",""))))</f>
        <v/>
      </c>
      <c r="V25" s="211">
        <v>1</v>
      </c>
      <c r="W25" s="184"/>
      <c r="X25" s="186" t="str">
        <f>IF(OR(Y25="Preventivo",Y25="Detectivo"),"Probabilidad",IF(Y25="Correctivo","Impacto",""))</f>
        <v/>
      </c>
      <c r="Y25" s="187"/>
      <c r="Z25" s="187"/>
      <c r="AA25" s="188" t="str">
        <f>IF(AND(Y25="Preventivo",Z25="Automático"),"50%",IF(AND(Y25="Preventivo",Z25="Manual"),"40%",IF(AND(Y25="Detectivo",Z25="Automático"),"40%",IF(AND(Y25="Detectivo",Z25="Manual"),"30%",IF(AND(Y25="Correctivo",Z25="Automático"),"35%",IF(AND(Y25="Correctivo",Z25="Manual"),"25%",""))))))</f>
        <v/>
      </c>
      <c r="AB25" s="187"/>
      <c r="AC25" s="187"/>
      <c r="AD25" s="187"/>
      <c r="AE25" s="189" t="str">
        <f>IFERROR(IF(X25="Probabilidad",(P25-(+P25*AA25)),IF(X25="Impacto",P25,"")),"")</f>
        <v/>
      </c>
      <c r="AF25" s="190" t="str">
        <f>IFERROR(IF(AE25="","",IF(AE25&lt;=0.2,"Muy Baja",IF(AE25&lt;=0.4,"Baja",IF(AE25&lt;=0.6,"Media",IF(AE25&lt;=0.8,"Alta","Muy Alta"))))),"")</f>
        <v/>
      </c>
      <c r="AG25" s="188" t="str">
        <f>+AE25</f>
        <v/>
      </c>
      <c r="AH25" s="190" t="str">
        <f>IFERROR(IF(AI25="","",IF(AI25&lt;=0.2,"Leve",IF(AI25&lt;=0.4,"Menor",IF(AI25&lt;=0.6,"Moderado",IF(AI25&lt;=0.8,"Mayor","Catastrófico"))))),"")</f>
        <v/>
      </c>
      <c r="AI25" s="188" t="str">
        <f t="shared" ref="AI25" si="18">IFERROR(IF(X25="Impacto",(T25-(+T25*AA25)),IF(X25="Probabilidad",T25,"")),"")</f>
        <v/>
      </c>
      <c r="AJ25" s="191" t="str">
        <f>IFERROR(IF(OR(AND(AF25="Muy Baja",AH25="Leve"),AND(AF25="Muy Baja",AH25="Menor"),AND(AF25="Baja",AH25="Leve")),"Bajo",IF(OR(AND(AF25="Muy baja",AH25="Moderado"),AND(AF25="Baja",AH25="Menor"),AND(AF25="Baja",AH25="Moderado"),AND(AF25="Media",AH25="Leve"),AND(AF25="Media",AH25="Menor"),AND(AF25="Media",AH25="Moderado"),AND(AF25="Alta",AH25="Leve"),AND(AF25="Alta",AH25="Menor")),"Moderado",IF(OR(AND(AF25="Muy Baja",AH25="Mayor"),AND(AF25="Baja",AH25="Mayor"),AND(AF25="Media",AH25="Mayor"),AND(AF25="Alta",AH25="Moderado"),AND(AF25="Alta",AH25="Mayor"),AND(AF25="Muy Alta",AH25="Leve"),AND(AF25="Muy Alta",AH25="Menor"),AND(AF25="Muy Alta",AH25="Moderado"),AND(AF25="Muy Alta",AH25="Mayor")),"Alto",IF(OR(AND(AF25="Muy Baja",AH25="Catastrófico"),AND(AF25="Baja",AH25="Catastrófico"),AND(AF25="Media",AH25="Catastrófico"),AND(AF25="Alta",AH25="Catastrófico"),AND(AF25="Muy Alta",AH25="Catastrófico")),"Extremo","")))),"")</f>
        <v/>
      </c>
      <c r="AK25" s="192"/>
      <c r="AL25" s="183"/>
      <c r="AM25" s="193"/>
      <c r="AN25" s="193"/>
      <c r="AO25" s="194"/>
      <c r="AP25" s="336"/>
      <c r="AQ25" s="336"/>
      <c r="AR25" s="336"/>
    </row>
    <row r="26" spans="1:44" x14ac:dyDescent="0.2">
      <c r="A26" s="325"/>
      <c r="B26" s="326"/>
      <c r="C26" s="326"/>
      <c r="D26" s="326"/>
      <c r="E26" s="369"/>
      <c r="F26" s="326"/>
      <c r="G26" s="340"/>
      <c r="H26" s="340"/>
      <c r="I26" s="340"/>
      <c r="J26" s="340"/>
      <c r="K26" s="340"/>
      <c r="L26" s="340"/>
      <c r="M26" s="340"/>
      <c r="N26" s="336"/>
      <c r="O26" s="337"/>
      <c r="P26" s="338"/>
      <c r="Q26" s="356"/>
      <c r="R26" s="338">
        <f>IF(NOT(ISERROR(MATCH(Q26,_xlfn.ANCHORARRAY(E37),0))),P39&amp;"Por favor no seleccionar los criterios de impacto",Q26)</f>
        <v>0</v>
      </c>
      <c r="S26" s="337"/>
      <c r="T26" s="338"/>
      <c r="U26" s="355"/>
      <c r="V26" s="211">
        <v>2</v>
      </c>
      <c r="W26" s="184"/>
      <c r="X26" s="186" t="str">
        <f>IF(OR(Y26="Preventivo",Y26="Detectivo"),"Probabilidad",IF(Y26="Correctivo","Impacto",""))</f>
        <v/>
      </c>
      <c r="Y26" s="187"/>
      <c r="Z26" s="187"/>
      <c r="AA26" s="188" t="str">
        <f t="shared" ref="AA26:AA30" si="19">IF(AND(Y26="Preventivo",Z26="Automático"),"50%",IF(AND(Y26="Preventivo",Z26="Manual"),"40%",IF(AND(Y26="Detectivo",Z26="Automático"),"40%",IF(AND(Y26="Detectivo",Z26="Manual"),"30%",IF(AND(Y26="Correctivo",Z26="Automático"),"35%",IF(AND(Y26="Correctivo",Z26="Manual"),"25%",""))))))</f>
        <v/>
      </c>
      <c r="AB26" s="187"/>
      <c r="AC26" s="187"/>
      <c r="AD26" s="187"/>
      <c r="AE26" s="189" t="str">
        <f>IFERROR(IF(AND(X25="Probabilidad",X26="Probabilidad"),(AG25-(+AG25*AA26)),IF(X26="Probabilidad",(P25-(+P25*AA26)),IF(X26="Impacto",AG25,""))),"")</f>
        <v/>
      </c>
      <c r="AF26" s="190" t="str">
        <f t="shared" si="2"/>
        <v/>
      </c>
      <c r="AG26" s="188" t="str">
        <f t="shared" ref="AG26:AG30" si="20">+AE26</f>
        <v/>
      </c>
      <c r="AH26" s="190" t="str">
        <f t="shared" si="4"/>
        <v/>
      </c>
      <c r="AI26" s="188" t="str">
        <f t="shared" ref="AI26" si="21">IFERROR(IF(AND(X25="Impacto",X26="Impacto"),(AI25-(+AI25*AA26)),IF(X26="Impacto",($T$13-(+$T$13*AA26)),IF(X26="Probabilidad",AI25,""))),"")</f>
        <v/>
      </c>
      <c r="AJ26" s="191" t="str">
        <f t="shared" ref="AJ26:AJ27" si="22">IFERROR(IF(OR(AND(AF26="Muy Baja",AH26="Leve"),AND(AF26="Muy Baja",AH26="Menor"),AND(AF26="Baja",AH26="Leve")),"Bajo",IF(OR(AND(AF26="Muy baja",AH26="Moderado"),AND(AF26="Baja",AH26="Menor"),AND(AF26="Baja",AH26="Moderado"),AND(AF26="Media",AH26="Leve"),AND(AF26="Media",AH26="Menor"),AND(AF26="Media",AH26="Moderado"),AND(AF26="Alta",AH26="Leve"),AND(AF26="Alta",AH26="Menor")),"Moderado",IF(OR(AND(AF26="Muy Baja",AH26="Mayor"),AND(AF26="Baja",AH26="Mayor"),AND(AF26="Media",AH26="Mayor"),AND(AF26="Alta",AH26="Moderado"),AND(AF26="Alta",AH26="Mayor"),AND(AF26="Muy Alta",AH26="Leve"),AND(AF26="Muy Alta",AH26="Menor"),AND(AF26="Muy Alta",AH26="Moderado"),AND(AF26="Muy Alta",AH26="Mayor")),"Alto",IF(OR(AND(AF26="Muy Baja",AH26="Catastrófico"),AND(AF26="Baja",AH26="Catastrófico"),AND(AF26="Media",AH26="Catastrófico"),AND(AF26="Alta",AH26="Catastrófico"),AND(AF26="Muy Alta",AH26="Catastrófico")),"Extremo","")))),"")</f>
        <v/>
      </c>
      <c r="AK26" s="192"/>
      <c r="AL26" s="183"/>
      <c r="AM26" s="193"/>
      <c r="AN26" s="193"/>
      <c r="AO26" s="194"/>
      <c r="AP26" s="336"/>
      <c r="AQ26" s="336"/>
      <c r="AR26" s="336"/>
    </row>
    <row r="27" spans="1:44" x14ac:dyDescent="0.2">
      <c r="A27" s="325"/>
      <c r="B27" s="326"/>
      <c r="C27" s="326"/>
      <c r="D27" s="326"/>
      <c r="E27" s="369"/>
      <c r="F27" s="326"/>
      <c r="G27" s="340"/>
      <c r="H27" s="340"/>
      <c r="I27" s="340"/>
      <c r="J27" s="340"/>
      <c r="K27" s="340"/>
      <c r="L27" s="340"/>
      <c r="M27" s="340"/>
      <c r="N27" s="336"/>
      <c r="O27" s="337"/>
      <c r="P27" s="338"/>
      <c r="Q27" s="356"/>
      <c r="R27" s="338">
        <f>IF(NOT(ISERROR(MATCH(Q27,_xlfn.ANCHORARRAY(E38),0))),P40&amp;"Por favor no seleccionar los criterios de impacto",Q27)</f>
        <v>0</v>
      </c>
      <c r="S27" s="337"/>
      <c r="T27" s="338"/>
      <c r="U27" s="355"/>
      <c r="V27" s="211">
        <v>3</v>
      </c>
      <c r="W27" s="184"/>
      <c r="X27" s="186" t="str">
        <f>IF(OR(Y27="Preventivo",Y27="Detectivo"),"Probabilidad",IF(Y27="Correctivo","Impacto",""))</f>
        <v/>
      </c>
      <c r="Y27" s="187"/>
      <c r="Z27" s="187"/>
      <c r="AA27" s="188" t="str">
        <f t="shared" si="19"/>
        <v/>
      </c>
      <c r="AB27" s="187"/>
      <c r="AC27" s="187"/>
      <c r="AD27" s="187"/>
      <c r="AE27" s="189" t="str">
        <f>IFERROR(IF(AND(X26="Probabilidad",X27="Probabilidad"),(AG26-(+AG26*AA27)),IF(AND(X26="Impacto",X27="Probabilidad"),(AG25-(+AG25*AA27)),IF(X27="Impacto",AG26,""))),"")</f>
        <v/>
      </c>
      <c r="AF27" s="190" t="str">
        <f t="shared" si="2"/>
        <v/>
      </c>
      <c r="AG27" s="188" t="str">
        <f t="shared" si="20"/>
        <v/>
      </c>
      <c r="AH27" s="190" t="str">
        <f t="shared" si="4"/>
        <v/>
      </c>
      <c r="AI27" s="188" t="str">
        <f t="shared" ref="AI27" si="23">IFERROR(IF(AND(X26="Impacto",X27="Impacto"),(AI26-(+AI26*AA27)),IF(AND(X26="Probabilidad",X27="Impacto"),(AI25-(+AI25*AA27)),IF(X27="Probabilidad",AI26,""))),"")</f>
        <v/>
      </c>
      <c r="AJ27" s="191" t="str">
        <f t="shared" si="22"/>
        <v/>
      </c>
      <c r="AK27" s="192"/>
      <c r="AL27" s="183"/>
      <c r="AM27" s="193"/>
      <c r="AN27" s="193"/>
      <c r="AO27" s="194"/>
      <c r="AP27" s="336"/>
      <c r="AQ27" s="336"/>
      <c r="AR27" s="336"/>
    </row>
    <row r="28" spans="1:44" x14ac:dyDescent="0.2">
      <c r="A28" s="325"/>
      <c r="B28" s="326"/>
      <c r="C28" s="326"/>
      <c r="D28" s="326"/>
      <c r="E28" s="369"/>
      <c r="F28" s="326"/>
      <c r="G28" s="340"/>
      <c r="H28" s="340"/>
      <c r="I28" s="340"/>
      <c r="J28" s="340"/>
      <c r="K28" s="340"/>
      <c r="L28" s="340"/>
      <c r="M28" s="340"/>
      <c r="N28" s="336"/>
      <c r="O28" s="337"/>
      <c r="P28" s="338"/>
      <c r="Q28" s="356"/>
      <c r="R28" s="338">
        <f>IF(NOT(ISERROR(MATCH(Q28,_xlfn.ANCHORARRAY(E39),0))),P41&amp;"Por favor no seleccionar los criterios de impacto",Q28)</f>
        <v>0</v>
      </c>
      <c r="S28" s="337"/>
      <c r="T28" s="338"/>
      <c r="U28" s="355"/>
      <c r="V28" s="211">
        <v>4</v>
      </c>
      <c r="W28" s="184"/>
      <c r="X28" s="186" t="str">
        <f t="shared" ref="X28:X30" si="24">IF(OR(Y28="Preventivo",Y28="Detectivo"),"Probabilidad",IF(Y28="Correctivo","Impacto",""))</f>
        <v/>
      </c>
      <c r="Y28" s="187"/>
      <c r="Z28" s="187"/>
      <c r="AA28" s="188" t="str">
        <f t="shared" si="19"/>
        <v/>
      </c>
      <c r="AB28" s="187"/>
      <c r="AC28" s="187"/>
      <c r="AD28" s="187"/>
      <c r="AE28" s="189" t="str">
        <f t="shared" ref="AE28:AE30" si="25">IFERROR(IF(AND(X27="Probabilidad",X28="Probabilidad"),(AG27-(+AG27*AA28)),IF(AND(X27="Impacto",X28="Probabilidad"),(AG26-(+AG26*AA28)),IF(X28="Impacto",AG27,""))),"")</f>
        <v/>
      </c>
      <c r="AF28" s="190" t="str">
        <f t="shared" si="2"/>
        <v/>
      </c>
      <c r="AG28" s="188" t="str">
        <f t="shared" si="20"/>
        <v/>
      </c>
      <c r="AH28" s="190" t="str">
        <f t="shared" si="4"/>
        <v/>
      </c>
      <c r="AI28" s="188" t="str">
        <f t="shared" si="14"/>
        <v/>
      </c>
      <c r="AJ28" s="191" t="str">
        <f>IFERROR(IF(OR(AND(AF28="Muy Baja",AH28="Leve"),AND(AF28="Muy Baja",AH28="Menor"),AND(AF28="Baja",AH28="Leve")),"Bajo",IF(OR(AND(AF28="Muy baja",AH28="Moderado"),AND(AF28="Baja",AH28="Menor"),AND(AF28="Baja",AH28="Moderado"),AND(AF28="Media",AH28="Leve"),AND(AF28="Media",AH28="Menor"),AND(AF28="Media",AH28="Moderado"),AND(AF28="Alta",AH28="Leve"),AND(AF28="Alta",AH28="Menor")),"Moderado",IF(OR(AND(AF28="Muy Baja",AH28="Mayor"),AND(AF28="Baja",AH28="Mayor"),AND(AF28="Media",AH28="Mayor"),AND(AF28="Alta",AH28="Moderado"),AND(AF28="Alta",AH28="Mayor"),AND(AF28="Muy Alta",AH28="Leve"),AND(AF28="Muy Alta",AH28="Menor"),AND(AF28="Muy Alta",AH28="Moderado"),AND(AF28="Muy Alta",AH28="Mayor")),"Alto",IF(OR(AND(AF28="Muy Baja",AH28="Catastrófico"),AND(AF28="Baja",AH28="Catastrófico"),AND(AF28="Media",AH28="Catastrófico"),AND(AF28="Alta",AH28="Catastrófico"),AND(AF28="Muy Alta",AH28="Catastrófico")),"Extremo","")))),"")</f>
        <v/>
      </c>
      <c r="AK28" s="192"/>
      <c r="AL28" s="183"/>
      <c r="AM28" s="193"/>
      <c r="AN28" s="193"/>
      <c r="AO28" s="194"/>
      <c r="AP28" s="336"/>
      <c r="AQ28" s="336"/>
      <c r="AR28" s="336"/>
    </row>
    <row r="29" spans="1:44" x14ac:dyDescent="0.2">
      <c r="A29" s="325"/>
      <c r="B29" s="326"/>
      <c r="C29" s="326"/>
      <c r="D29" s="326"/>
      <c r="E29" s="369"/>
      <c r="F29" s="326"/>
      <c r="G29" s="340"/>
      <c r="H29" s="340"/>
      <c r="I29" s="340"/>
      <c r="J29" s="340"/>
      <c r="K29" s="340"/>
      <c r="L29" s="340"/>
      <c r="M29" s="340"/>
      <c r="N29" s="336"/>
      <c r="O29" s="337"/>
      <c r="P29" s="338"/>
      <c r="Q29" s="356"/>
      <c r="R29" s="338">
        <f>IF(NOT(ISERROR(MATCH(Q29,_xlfn.ANCHORARRAY(E40),0))),P42&amp;"Por favor no seleccionar los criterios de impacto",Q29)</f>
        <v>0</v>
      </c>
      <c r="S29" s="337"/>
      <c r="T29" s="338"/>
      <c r="U29" s="355"/>
      <c r="V29" s="211">
        <v>5</v>
      </c>
      <c r="W29" s="184"/>
      <c r="X29" s="186" t="str">
        <f t="shared" si="24"/>
        <v/>
      </c>
      <c r="Y29" s="187"/>
      <c r="Z29" s="187"/>
      <c r="AA29" s="188" t="str">
        <f t="shared" si="19"/>
        <v/>
      </c>
      <c r="AB29" s="187"/>
      <c r="AC29" s="187"/>
      <c r="AD29" s="187"/>
      <c r="AE29" s="189" t="str">
        <f t="shared" si="25"/>
        <v/>
      </c>
      <c r="AF29" s="190" t="str">
        <f t="shared" si="2"/>
        <v/>
      </c>
      <c r="AG29" s="188" t="str">
        <f t="shared" si="20"/>
        <v/>
      </c>
      <c r="AH29" s="190" t="str">
        <f t="shared" si="4"/>
        <v/>
      </c>
      <c r="AI29" s="188" t="str">
        <f t="shared" si="14"/>
        <v/>
      </c>
      <c r="AJ29" s="191" t="str">
        <f t="shared" ref="AJ29:AJ30" si="26">IFERROR(IF(OR(AND(AF29="Muy Baja",AH29="Leve"),AND(AF29="Muy Baja",AH29="Menor"),AND(AF29="Baja",AH29="Leve")),"Bajo",IF(OR(AND(AF29="Muy baja",AH29="Moderado"),AND(AF29="Baja",AH29="Menor"),AND(AF29="Baja",AH29="Moderado"),AND(AF29="Media",AH29="Leve"),AND(AF29="Media",AH29="Menor"),AND(AF29="Media",AH29="Moderado"),AND(AF29="Alta",AH29="Leve"),AND(AF29="Alta",AH29="Menor")),"Moderado",IF(OR(AND(AF29="Muy Baja",AH29="Mayor"),AND(AF29="Baja",AH29="Mayor"),AND(AF29="Media",AH29="Mayor"),AND(AF29="Alta",AH29="Moderado"),AND(AF29="Alta",AH29="Mayor"),AND(AF29="Muy Alta",AH29="Leve"),AND(AF29="Muy Alta",AH29="Menor"),AND(AF29="Muy Alta",AH29="Moderado"),AND(AF29="Muy Alta",AH29="Mayor")),"Alto",IF(OR(AND(AF29="Muy Baja",AH29="Catastrófico"),AND(AF29="Baja",AH29="Catastrófico"),AND(AF29="Media",AH29="Catastrófico"),AND(AF29="Alta",AH29="Catastrófico"),AND(AF29="Muy Alta",AH29="Catastrófico")),"Extremo","")))),"")</f>
        <v/>
      </c>
      <c r="AK29" s="192"/>
      <c r="AL29" s="183"/>
      <c r="AM29" s="193"/>
      <c r="AN29" s="193"/>
      <c r="AO29" s="194"/>
      <c r="AP29" s="336"/>
      <c r="AQ29" s="336"/>
      <c r="AR29" s="336"/>
    </row>
    <row r="30" spans="1:44" x14ac:dyDescent="0.2">
      <c r="A30" s="325"/>
      <c r="B30" s="326"/>
      <c r="C30" s="326"/>
      <c r="D30" s="326"/>
      <c r="E30" s="369"/>
      <c r="F30" s="326"/>
      <c r="G30" s="341"/>
      <c r="H30" s="341"/>
      <c r="I30" s="341"/>
      <c r="J30" s="341"/>
      <c r="K30" s="341"/>
      <c r="L30" s="341"/>
      <c r="M30" s="341"/>
      <c r="N30" s="336"/>
      <c r="O30" s="337"/>
      <c r="P30" s="338"/>
      <c r="Q30" s="356"/>
      <c r="R30" s="338">
        <f>IF(NOT(ISERROR(MATCH(Q30,_xlfn.ANCHORARRAY(E41),0))),P43&amp;"Por favor no seleccionar los criterios de impacto",Q30)</f>
        <v>0</v>
      </c>
      <c r="S30" s="337"/>
      <c r="T30" s="338"/>
      <c r="U30" s="355"/>
      <c r="V30" s="211">
        <v>6</v>
      </c>
      <c r="W30" s="184"/>
      <c r="X30" s="186" t="str">
        <f t="shared" si="24"/>
        <v/>
      </c>
      <c r="Y30" s="187"/>
      <c r="Z30" s="187"/>
      <c r="AA30" s="188" t="str">
        <f t="shared" si="19"/>
        <v/>
      </c>
      <c r="AB30" s="187"/>
      <c r="AC30" s="187"/>
      <c r="AD30" s="187"/>
      <c r="AE30" s="189" t="str">
        <f t="shared" si="25"/>
        <v/>
      </c>
      <c r="AF30" s="190" t="str">
        <f t="shared" si="2"/>
        <v/>
      </c>
      <c r="AG30" s="188" t="str">
        <f t="shared" si="20"/>
        <v/>
      </c>
      <c r="AH30" s="190" t="str">
        <f t="shared" si="4"/>
        <v/>
      </c>
      <c r="AI30" s="188" t="str">
        <f t="shared" si="14"/>
        <v/>
      </c>
      <c r="AJ30" s="191" t="str">
        <f t="shared" si="26"/>
        <v/>
      </c>
      <c r="AK30" s="192"/>
      <c r="AL30" s="183"/>
      <c r="AM30" s="193"/>
      <c r="AN30" s="193"/>
      <c r="AO30" s="194"/>
      <c r="AP30" s="336"/>
      <c r="AQ30" s="336"/>
      <c r="AR30" s="336"/>
    </row>
    <row r="31" spans="1:44" x14ac:dyDescent="0.2">
      <c r="A31" s="325">
        <v>4</v>
      </c>
      <c r="B31" s="326"/>
      <c r="C31" s="326"/>
      <c r="D31" s="326"/>
      <c r="E31" s="365"/>
      <c r="F31" s="326"/>
      <c r="G31" s="339"/>
      <c r="H31" s="339"/>
      <c r="I31" s="339"/>
      <c r="J31" s="339"/>
      <c r="K31" s="339"/>
      <c r="L31" s="339"/>
      <c r="M31" s="339"/>
      <c r="N31" s="336"/>
      <c r="O31" s="337" t="str">
        <f>IF(N31&lt;=0,"",IF(N31&lt;=2,"Muy Baja",IF(N31&lt;=24,"Baja",IF(N31&lt;=500,"Media",IF(N31&lt;=5000,"Alta","Muy Alta")))))</f>
        <v/>
      </c>
      <c r="P31" s="338" t="str">
        <f>IF(O31="","",IF(O31="Muy Baja",0.2,IF(O31="Baja",0.4,IF(O31="Media",0.6,IF(O31="Alta",0.8,IF(O31="Muy Alta",1,))))))</f>
        <v/>
      </c>
      <c r="Q31" s="356"/>
      <c r="R31" s="338">
        <f>IF(NOT(ISERROR(MATCH(Q31,'Tabla Impacto'!$B$222:$B$224,0))),'Tabla Impacto'!$F$224&amp;"Por favor no seleccionar los criterios de impacto(Afectación Económica o presupuestal y Pérdida Reputacional)",Q31)</f>
        <v>0</v>
      </c>
      <c r="S31" s="337" t="str">
        <f>IF(OR(R31='Tabla Impacto'!$C$12,R31='Tabla Impacto'!$D$12),"Leve",IF(OR(R31='Tabla Impacto'!$C$13,R31='Tabla Impacto'!$D$13),"Menor",IF(OR(R31='Tabla Impacto'!$C$14,R31='Tabla Impacto'!$D$14),"Moderado",IF(OR(R31='Tabla Impacto'!$C$15,R31='Tabla Impacto'!$D$15),"Mayor",IF(OR(R31='Tabla Impacto'!$C$16,R31='Tabla Impacto'!$D$16),"Catastrófico","")))))</f>
        <v/>
      </c>
      <c r="T31" s="338" t="str">
        <f>IF(S31="","",IF(S31="Leve",0.2,IF(S31="Menor",0.4,IF(S31="Moderado",0.6,IF(S31="Mayor",0.8,IF(S31="Catastrófico",1,))))))</f>
        <v/>
      </c>
      <c r="U31" s="355" t="str">
        <f>IF(OR(AND(O31="Muy Baja",S31="Leve"),AND(O31="Muy Baja",S31="Menor"),AND(O31="Baja",S31="Leve")),"Bajo",IF(OR(AND(O31="Muy baja",S31="Moderado"),AND(O31="Baja",S31="Menor"),AND(O31="Baja",S31="Moderado"),AND(O31="Media",S31="Leve"),AND(O31="Media",S31="Menor"),AND(O31="Media",S31="Moderado"),AND(O31="Alta",S31="Leve"),AND(O31="Alta",S31="Menor")),"Moderado",IF(OR(AND(O31="Muy Baja",S31="Mayor"),AND(O31="Baja",S31="Mayor"),AND(O31="Media",S31="Mayor"),AND(O31="Alta",S31="Moderado"),AND(O31="Alta",S31="Mayor"),AND(O31="Muy Alta",S31="Leve"),AND(O31="Muy Alta",S31="Menor"),AND(O31="Muy Alta",S31="Moderado"),AND(O31="Muy Alta",S31="Mayor")),"Alto",IF(OR(AND(O31="Muy Baja",S31="Catastrófico"),AND(O31="Baja",S31="Catastrófico"),AND(O31="Media",S31="Catastrófico"),AND(O31="Alta",S31="Catastrófico"),AND(O31="Muy Alta",S31="Catastrófico")),"Extremo",""))))</f>
        <v/>
      </c>
      <c r="V31" s="211">
        <v>1</v>
      </c>
      <c r="W31" s="184"/>
      <c r="X31" s="186" t="str">
        <f>IF(OR(Y31="Preventivo",Y31="Detectivo"),"Probabilidad",IF(Y31="Correctivo","Impacto",""))</f>
        <v/>
      </c>
      <c r="Y31" s="187"/>
      <c r="Z31" s="187"/>
      <c r="AA31" s="188" t="str">
        <f>IF(AND(Y31="Preventivo",Z31="Automático"),"50%",IF(AND(Y31="Preventivo",Z31="Manual"),"40%",IF(AND(Y31="Detectivo",Z31="Automático"),"40%",IF(AND(Y31="Detectivo",Z31="Manual"),"30%",IF(AND(Y31="Correctivo",Z31="Automático"),"35%",IF(AND(Y31="Correctivo",Z31="Manual"),"25%",""))))))</f>
        <v/>
      </c>
      <c r="AB31" s="187"/>
      <c r="AC31" s="187"/>
      <c r="AD31" s="187"/>
      <c r="AE31" s="189" t="str">
        <f>IFERROR(IF(X31="Probabilidad",(P31-(+P31*AA31)),IF(X31="Impacto",P31,"")),"")</f>
        <v/>
      </c>
      <c r="AF31" s="190" t="str">
        <f>IFERROR(IF(AE31="","",IF(AE31&lt;=0.2,"Muy Baja",IF(AE31&lt;=0.4,"Baja",IF(AE31&lt;=0.6,"Media",IF(AE31&lt;=0.8,"Alta","Muy Alta"))))),"")</f>
        <v/>
      </c>
      <c r="AG31" s="188" t="str">
        <f>+AE31</f>
        <v/>
      </c>
      <c r="AH31" s="190" t="str">
        <f>IFERROR(IF(AI31="","",IF(AI31&lt;=0.2,"Leve",IF(AI31&lt;=0.4,"Menor",IF(AI31&lt;=0.6,"Moderado",IF(AI31&lt;=0.8,"Mayor","Catastrófico"))))),"")</f>
        <v/>
      </c>
      <c r="AI31" s="188" t="str">
        <f t="shared" ref="AI31" si="27">IFERROR(IF(X31="Impacto",(T31-(+T31*AA31)),IF(X31="Probabilidad",T31,"")),"")</f>
        <v/>
      </c>
      <c r="AJ31" s="191" t="str">
        <f>IFERROR(IF(OR(AND(AF31="Muy Baja",AH31="Leve"),AND(AF31="Muy Baja",AH31="Menor"),AND(AF31="Baja",AH31="Leve")),"Bajo",IF(OR(AND(AF31="Muy baja",AH31="Moderado"),AND(AF31="Baja",AH31="Menor"),AND(AF31="Baja",AH31="Moderado"),AND(AF31="Media",AH31="Leve"),AND(AF31="Media",AH31="Menor"),AND(AF31="Media",AH31="Moderado"),AND(AF31="Alta",AH31="Leve"),AND(AF31="Alta",AH31="Menor")),"Moderado",IF(OR(AND(AF31="Muy Baja",AH31="Mayor"),AND(AF31="Baja",AH31="Mayor"),AND(AF31="Media",AH31="Mayor"),AND(AF31="Alta",AH31="Moderado"),AND(AF31="Alta",AH31="Mayor"),AND(AF31="Muy Alta",AH31="Leve"),AND(AF31="Muy Alta",AH31="Menor"),AND(AF31="Muy Alta",AH31="Moderado"),AND(AF31="Muy Alta",AH31="Mayor")),"Alto",IF(OR(AND(AF31="Muy Baja",AH31="Catastrófico"),AND(AF31="Baja",AH31="Catastrófico"),AND(AF31="Media",AH31="Catastrófico"),AND(AF31="Alta",AH31="Catastrófico"),AND(AF31="Muy Alta",AH31="Catastrófico")),"Extremo","")))),"")</f>
        <v/>
      </c>
      <c r="AK31" s="192"/>
      <c r="AL31" s="183"/>
      <c r="AM31" s="193"/>
      <c r="AN31" s="193"/>
      <c r="AO31" s="194"/>
      <c r="AP31" s="336"/>
      <c r="AQ31" s="336"/>
      <c r="AR31" s="336"/>
    </row>
    <row r="32" spans="1:44" x14ac:dyDescent="0.2">
      <c r="A32" s="325"/>
      <c r="B32" s="326"/>
      <c r="C32" s="326"/>
      <c r="D32" s="326"/>
      <c r="E32" s="366"/>
      <c r="F32" s="326"/>
      <c r="G32" s="340"/>
      <c r="H32" s="340"/>
      <c r="I32" s="340"/>
      <c r="J32" s="340"/>
      <c r="K32" s="340"/>
      <c r="L32" s="340"/>
      <c r="M32" s="340"/>
      <c r="N32" s="336"/>
      <c r="O32" s="337"/>
      <c r="P32" s="338"/>
      <c r="Q32" s="356"/>
      <c r="R32" s="338">
        <f>IF(NOT(ISERROR(MATCH(Q32,_xlfn.ANCHORARRAY(E43),0))),P45&amp;"Por favor no seleccionar los criterios de impacto",Q32)</f>
        <v>0</v>
      </c>
      <c r="S32" s="337"/>
      <c r="T32" s="338"/>
      <c r="U32" s="355"/>
      <c r="V32" s="211">
        <v>2</v>
      </c>
      <c r="W32" s="184"/>
      <c r="X32" s="186" t="str">
        <f>IF(OR(Y32="Preventivo",Y32="Detectivo"),"Probabilidad",IF(Y32="Correctivo","Impacto",""))</f>
        <v/>
      </c>
      <c r="Y32" s="187"/>
      <c r="Z32" s="187"/>
      <c r="AA32" s="188" t="str">
        <f t="shared" ref="AA32:AA36" si="28">IF(AND(Y32="Preventivo",Z32="Automático"),"50%",IF(AND(Y32="Preventivo",Z32="Manual"),"40%",IF(AND(Y32="Detectivo",Z32="Automático"),"40%",IF(AND(Y32="Detectivo",Z32="Manual"),"30%",IF(AND(Y32="Correctivo",Z32="Automático"),"35%",IF(AND(Y32="Correctivo",Z32="Manual"),"25%",""))))))</f>
        <v/>
      </c>
      <c r="AB32" s="187"/>
      <c r="AC32" s="187"/>
      <c r="AD32" s="187"/>
      <c r="AE32" s="189" t="str">
        <f>IFERROR(IF(AND(X31="Probabilidad",X32="Probabilidad"),(AG31-(+AG31*AA32)),IF(X32="Probabilidad",(P31-(+P31*AA32)),IF(X32="Impacto",AG31,""))),"")</f>
        <v/>
      </c>
      <c r="AF32" s="190" t="str">
        <f t="shared" si="2"/>
        <v/>
      </c>
      <c r="AG32" s="188" t="str">
        <f t="shared" ref="AG32:AG36" si="29">+AE32</f>
        <v/>
      </c>
      <c r="AH32" s="190" t="str">
        <f t="shared" si="4"/>
        <v/>
      </c>
      <c r="AI32" s="188" t="str">
        <f t="shared" ref="AI32" si="30">IFERROR(IF(AND(X31="Impacto",X32="Impacto"),(AI31-(+AI31*AA32)),IF(X32="Impacto",($T$13-(+$T$13*AA32)),IF(X32="Probabilidad",AI31,""))),"")</f>
        <v/>
      </c>
      <c r="AJ32" s="191" t="str">
        <f t="shared" ref="AJ32:AJ33" si="31">IFERROR(IF(OR(AND(AF32="Muy Baja",AH32="Leve"),AND(AF32="Muy Baja",AH32="Menor"),AND(AF32="Baja",AH32="Leve")),"Bajo",IF(OR(AND(AF32="Muy baja",AH32="Moderado"),AND(AF32="Baja",AH32="Menor"),AND(AF32="Baja",AH32="Moderado"),AND(AF32="Media",AH32="Leve"),AND(AF32="Media",AH32="Menor"),AND(AF32="Media",AH32="Moderado"),AND(AF32="Alta",AH32="Leve"),AND(AF32="Alta",AH32="Menor")),"Moderado",IF(OR(AND(AF32="Muy Baja",AH32="Mayor"),AND(AF32="Baja",AH32="Mayor"),AND(AF32="Media",AH32="Mayor"),AND(AF32="Alta",AH32="Moderado"),AND(AF32="Alta",AH32="Mayor"),AND(AF32="Muy Alta",AH32="Leve"),AND(AF32="Muy Alta",AH32="Menor"),AND(AF32="Muy Alta",AH32="Moderado"),AND(AF32="Muy Alta",AH32="Mayor")),"Alto",IF(OR(AND(AF32="Muy Baja",AH32="Catastrófico"),AND(AF32="Baja",AH32="Catastrófico"),AND(AF32="Media",AH32="Catastrófico"),AND(AF32="Alta",AH32="Catastrófico"),AND(AF32="Muy Alta",AH32="Catastrófico")),"Extremo","")))),"")</f>
        <v/>
      </c>
      <c r="AK32" s="192"/>
      <c r="AL32" s="183"/>
      <c r="AM32" s="193"/>
      <c r="AN32" s="193"/>
      <c r="AO32" s="194"/>
      <c r="AP32" s="336"/>
      <c r="AQ32" s="336"/>
      <c r="AR32" s="336"/>
    </row>
    <row r="33" spans="1:44" x14ac:dyDescent="0.2">
      <c r="A33" s="325"/>
      <c r="B33" s="326"/>
      <c r="C33" s="326"/>
      <c r="D33" s="326"/>
      <c r="E33" s="366"/>
      <c r="F33" s="326"/>
      <c r="G33" s="340"/>
      <c r="H33" s="340"/>
      <c r="I33" s="340"/>
      <c r="J33" s="340"/>
      <c r="K33" s="340"/>
      <c r="L33" s="340"/>
      <c r="M33" s="340"/>
      <c r="N33" s="336"/>
      <c r="O33" s="337"/>
      <c r="P33" s="338"/>
      <c r="Q33" s="356"/>
      <c r="R33" s="338">
        <f>IF(NOT(ISERROR(MATCH(Q33,_xlfn.ANCHORARRAY(E44),0))),P46&amp;"Por favor no seleccionar los criterios de impacto",Q33)</f>
        <v>0</v>
      </c>
      <c r="S33" s="337"/>
      <c r="T33" s="338"/>
      <c r="U33" s="355"/>
      <c r="V33" s="211">
        <v>3</v>
      </c>
      <c r="W33" s="185"/>
      <c r="X33" s="186" t="str">
        <f>IF(OR(Y33="Preventivo",Y33="Detectivo"),"Probabilidad",IF(Y33="Correctivo","Impacto",""))</f>
        <v/>
      </c>
      <c r="Y33" s="187"/>
      <c r="Z33" s="187"/>
      <c r="AA33" s="188" t="str">
        <f t="shared" si="28"/>
        <v/>
      </c>
      <c r="AB33" s="187"/>
      <c r="AC33" s="187"/>
      <c r="AD33" s="187"/>
      <c r="AE33" s="189" t="str">
        <f>IFERROR(IF(AND(X32="Probabilidad",X33="Probabilidad"),(AG32-(+AG32*AA33)),IF(AND(X32="Impacto",X33="Probabilidad"),(AG31-(+AG31*AA33)),IF(X33="Impacto",AG32,""))),"")</f>
        <v/>
      </c>
      <c r="AF33" s="190" t="str">
        <f t="shared" si="2"/>
        <v/>
      </c>
      <c r="AG33" s="188" t="str">
        <f t="shared" si="29"/>
        <v/>
      </c>
      <c r="AH33" s="190" t="str">
        <f t="shared" si="4"/>
        <v/>
      </c>
      <c r="AI33" s="188" t="str">
        <f t="shared" ref="AI33" si="32">IFERROR(IF(AND(X32="Impacto",X33="Impacto"),(AI32-(+AI32*AA33)),IF(AND(X32="Probabilidad",X33="Impacto"),(AI31-(+AI31*AA33)),IF(X33="Probabilidad",AI32,""))),"")</f>
        <v/>
      </c>
      <c r="AJ33" s="191" t="str">
        <f t="shared" si="31"/>
        <v/>
      </c>
      <c r="AK33" s="192"/>
      <c r="AL33" s="183"/>
      <c r="AM33" s="193"/>
      <c r="AN33" s="193"/>
      <c r="AO33" s="194"/>
      <c r="AP33" s="336"/>
      <c r="AQ33" s="336"/>
      <c r="AR33" s="336"/>
    </row>
    <row r="34" spans="1:44" x14ac:dyDescent="0.2">
      <c r="A34" s="325"/>
      <c r="B34" s="326"/>
      <c r="C34" s="326"/>
      <c r="D34" s="326"/>
      <c r="E34" s="366"/>
      <c r="F34" s="326"/>
      <c r="G34" s="340"/>
      <c r="H34" s="340"/>
      <c r="I34" s="340"/>
      <c r="J34" s="340"/>
      <c r="K34" s="340"/>
      <c r="L34" s="340"/>
      <c r="M34" s="340"/>
      <c r="N34" s="336"/>
      <c r="O34" s="337"/>
      <c r="P34" s="338"/>
      <c r="Q34" s="356"/>
      <c r="R34" s="338">
        <f>IF(NOT(ISERROR(MATCH(Q34,_xlfn.ANCHORARRAY(E45),0))),P47&amp;"Por favor no seleccionar los criterios de impacto",Q34)</f>
        <v>0</v>
      </c>
      <c r="S34" s="337"/>
      <c r="T34" s="338"/>
      <c r="U34" s="355"/>
      <c r="V34" s="211">
        <v>4</v>
      </c>
      <c r="W34" s="184"/>
      <c r="X34" s="186" t="str">
        <f t="shared" ref="X34:X36" si="33">IF(OR(Y34="Preventivo",Y34="Detectivo"),"Probabilidad",IF(Y34="Correctivo","Impacto",""))</f>
        <v/>
      </c>
      <c r="Y34" s="187"/>
      <c r="Z34" s="187"/>
      <c r="AA34" s="188" t="str">
        <f t="shared" si="28"/>
        <v/>
      </c>
      <c r="AB34" s="187"/>
      <c r="AC34" s="187"/>
      <c r="AD34" s="187"/>
      <c r="AE34" s="189" t="str">
        <f t="shared" ref="AE34:AE36" si="34">IFERROR(IF(AND(X33="Probabilidad",X34="Probabilidad"),(AG33-(+AG33*AA34)),IF(AND(X33="Impacto",X34="Probabilidad"),(AG32-(+AG32*AA34)),IF(X34="Impacto",AG33,""))),"")</f>
        <v/>
      </c>
      <c r="AF34" s="190" t="str">
        <f t="shared" si="2"/>
        <v/>
      </c>
      <c r="AG34" s="188" t="str">
        <f t="shared" si="29"/>
        <v/>
      </c>
      <c r="AH34" s="190" t="str">
        <f t="shared" si="4"/>
        <v/>
      </c>
      <c r="AI34" s="188" t="str">
        <f t="shared" si="14"/>
        <v/>
      </c>
      <c r="AJ34" s="191" t="str">
        <f>IFERROR(IF(OR(AND(AF34="Muy Baja",AH34="Leve"),AND(AF34="Muy Baja",AH34="Menor"),AND(AF34="Baja",AH34="Leve")),"Bajo",IF(OR(AND(AF34="Muy baja",AH34="Moderado"),AND(AF34="Baja",AH34="Menor"),AND(AF34="Baja",AH34="Moderado"),AND(AF34="Media",AH34="Leve"),AND(AF34="Media",AH34="Menor"),AND(AF34="Media",AH34="Moderado"),AND(AF34="Alta",AH34="Leve"),AND(AF34="Alta",AH34="Menor")),"Moderado",IF(OR(AND(AF34="Muy Baja",AH34="Mayor"),AND(AF34="Baja",AH34="Mayor"),AND(AF34="Media",AH34="Mayor"),AND(AF34="Alta",AH34="Moderado"),AND(AF34="Alta",AH34="Mayor"),AND(AF34="Muy Alta",AH34="Leve"),AND(AF34="Muy Alta",AH34="Menor"),AND(AF34="Muy Alta",AH34="Moderado"),AND(AF34="Muy Alta",AH34="Mayor")),"Alto",IF(OR(AND(AF34="Muy Baja",AH34="Catastrófico"),AND(AF34="Baja",AH34="Catastrófico"),AND(AF34="Media",AH34="Catastrófico"),AND(AF34="Alta",AH34="Catastrófico"),AND(AF34="Muy Alta",AH34="Catastrófico")),"Extremo","")))),"")</f>
        <v/>
      </c>
      <c r="AK34" s="192"/>
      <c r="AL34" s="183"/>
      <c r="AM34" s="193"/>
      <c r="AN34" s="193"/>
      <c r="AO34" s="194"/>
      <c r="AP34" s="336"/>
      <c r="AQ34" s="336"/>
      <c r="AR34" s="336"/>
    </row>
    <row r="35" spans="1:44" x14ac:dyDescent="0.2">
      <c r="A35" s="325"/>
      <c r="B35" s="326"/>
      <c r="C35" s="326"/>
      <c r="D35" s="326"/>
      <c r="E35" s="366"/>
      <c r="F35" s="326"/>
      <c r="G35" s="340"/>
      <c r="H35" s="340"/>
      <c r="I35" s="340"/>
      <c r="J35" s="340"/>
      <c r="K35" s="340"/>
      <c r="L35" s="340"/>
      <c r="M35" s="340"/>
      <c r="N35" s="336"/>
      <c r="O35" s="337"/>
      <c r="P35" s="338"/>
      <c r="Q35" s="356"/>
      <c r="R35" s="338">
        <f>IF(NOT(ISERROR(MATCH(Q35,_xlfn.ANCHORARRAY(E46),0))),P48&amp;"Por favor no seleccionar los criterios de impacto",Q35)</f>
        <v>0</v>
      </c>
      <c r="S35" s="337"/>
      <c r="T35" s="338"/>
      <c r="U35" s="355"/>
      <c r="V35" s="211">
        <v>5</v>
      </c>
      <c r="W35" s="184"/>
      <c r="X35" s="186" t="str">
        <f t="shared" si="33"/>
        <v/>
      </c>
      <c r="Y35" s="187"/>
      <c r="Z35" s="187"/>
      <c r="AA35" s="188" t="str">
        <f t="shared" si="28"/>
        <v/>
      </c>
      <c r="AB35" s="187"/>
      <c r="AC35" s="187"/>
      <c r="AD35" s="187"/>
      <c r="AE35" s="189" t="str">
        <f t="shared" si="34"/>
        <v/>
      </c>
      <c r="AF35" s="190" t="str">
        <f>IFERROR(IF(AE35="","",IF(AE35&lt;=0.2,"Muy Baja",IF(AE35&lt;=0.4,"Baja",IF(AE35&lt;=0.6,"Media",IF(AE35&lt;=0.8,"Alta","Muy Alta"))))),"")</f>
        <v/>
      </c>
      <c r="AG35" s="188" t="str">
        <f t="shared" si="29"/>
        <v/>
      </c>
      <c r="AH35" s="190" t="str">
        <f t="shared" si="4"/>
        <v/>
      </c>
      <c r="AI35" s="188" t="str">
        <f t="shared" si="14"/>
        <v/>
      </c>
      <c r="AJ35" s="191" t="str">
        <f t="shared" ref="AJ35:AJ36" si="35">IFERROR(IF(OR(AND(AF35="Muy Baja",AH35="Leve"),AND(AF35="Muy Baja",AH35="Menor"),AND(AF35="Baja",AH35="Leve")),"Bajo",IF(OR(AND(AF35="Muy baja",AH35="Moderado"),AND(AF35="Baja",AH35="Menor"),AND(AF35="Baja",AH35="Moderado"),AND(AF35="Media",AH35="Leve"),AND(AF35="Media",AH35="Menor"),AND(AF35="Media",AH35="Moderado"),AND(AF35="Alta",AH35="Leve"),AND(AF35="Alta",AH35="Menor")),"Moderado",IF(OR(AND(AF35="Muy Baja",AH35="Mayor"),AND(AF35="Baja",AH35="Mayor"),AND(AF35="Media",AH35="Mayor"),AND(AF35="Alta",AH35="Moderado"),AND(AF35="Alta",AH35="Mayor"),AND(AF35="Muy Alta",AH35="Leve"),AND(AF35="Muy Alta",AH35="Menor"),AND(AF35="Muy Alta",AH35="Moderado"),AND(AF35="Muy Alta",AH35="Mayor")),"Alto",IF(OR(AND(AF35="Muy Baja",AH35="Catastrófico"),AND(AF35="Baja",AH35="Catastrófico"),AND(AF35="Media",AH35="Catastrófico"),AND(AF35="Alta",AH35="Catastrófico"),AND(AF35="Muy Alta",AH35="Catastrófico")),"Extremo","")))),"")</f>
        <v/>
      </c>
      <c r="AK35" s="192"/>
      <c r="AL35" s="183"/>
      <c r="AM35" s="193"/>
      <c r="AN35" s="193"/>
      <c r="AO35" s="194"/>
      <c r="AP35" s="336"/>
      <c r="AQ35" s="336"/>
      <c r="AR35" s="336"/>
    </row>
    <row r="36" spans="1:44" x14ac:dyDescent="0.2">
      <c r="A36" s="325"/>
      <c r="B36" s="326"/>
      <c r="C36" s="326"/>
      <c r="D36" s="326"/>
      <c r="E36" s="366"/>
      <c r="F36" s="326"/>
      <c r="G36" s="341"/>
      <c r="H36" s="341"/>
      <c r="I36" s="341"/>
      <c r="J36" s="341"/>
      <c r="K36" s="341"/>
      <c r="L36" s="341"/>
      <c r="M36" s="341"/>
      <c r="N36" s="336"/>
      <c r="O36" s="337"/>
      <c r="P36" s="338"/>
      <c r="Q36" s="356"/>
      <c r="R36" s="338">
        <f>IF(NOT(ISERROR(MATCH(Q36,_xlfn.ANCHORARRAY(E47),0))),P49&amp;"Por favor no seleccionar los criterios de impacto",Q36)</f>
        <v>0</v>
      </c>
      <c r="S36" s="337"/>
      <c r="T36" s="338"/>
      <c r="U36" s="355"/>
      <c r="V36" s="211">
        <v>6</v>
      </c>
      <c r="W36" s="184"/>
      <c r="X36" s="186" t="str">
        <f t="shared" si="33"/>
        <v/>
      </c>
      <c r="Y36" s="187"/>
      <c r="Z36" s="187"/>
      <c r="AA36" s="188" t="str">
        <f t="shared" si="28"/>
        <v/>
      </c>
      <c r="AB36" s="187"/>
      <c r="AC36" s="187"/>
      <c r="AD36" s="187"/>
      <c r="AE36" s="189" t="str">
        <f t="shared" si="34"/>
        <v/>
      </c>
      <c r="AF36" s="190" t="str">
        <f t="shared" si="2"/>
        <v/>
      </c>
      <c r="AG36" s="188" t="str">
        <f t="shared" si="29"/>
        <v/>
      </c>
      <c r="AH36" s="190" t="str">
        <f t="shared" si="4"/>
        <v/>
      </c>
      <c r="AI36" s="188" t="str">
        <f t="shared" si="14"/>
        <v/>
      </c>
      <c r="AJ36" s="191" t="str">
        <f t="shared" si="35"/>
        <v/>
      </c>
      <c r="AK36" s="192"/>
      <c r="AL36" s="183"/>
      <c r="AM36" s="193"/>
      <c r="AN36" s="193"/>
      <c r="AO36" s="194"/>
      <c r="AP36" s="336"/>
      <c r="AQ36" s="336"/>
      <c r="AR36" s="336"/>
    </row>
    <row r="37" spans="1:44" x14ac:dyDescent="0.2">
      <c r="A37" s="325">
        <v>5</v>
      </c>
      <c r="B37" s="326"/>
      <c r="C37" s="326"/>
      <c r="D37" s="326"/>
      <c r="E37" s="326"/>
      <c r="F37" s="326"/>
      <c r="G37" s="339"/>
      <c r="H37" s="339"/>
      <c r="I37" s="339"/>
      <c r="J37" s="339"/>
      <c r="K37" s="339"/>
      <c r="L37" s="339"/>
      <c r="M37" s="339"/>
      <c r="N37" s="336"/>
      <c r="O37" s="337" t="str">
        <f>IF(N37&lt;=0,"",IF(N37&lt;=2,"Muy Baja",IF(N37&lt;=24,"Baja",IF(N37&lt;=500,"Media",IF(N37&lt;=5000,"Alta","Muy Alta")))))</f>
        <v/>
      </c>
      <c r="P37" s="338" t="str">
        <f>IF(O37="","",IF(O37="Muy Baja",0.2,IF(O37="Baja",0.4,IF(O37="Media",0.6,IF(O37="Alta",0.8,IF(O37="Muy Alta",1,))))))</f>
        <v/>
      </c>
      <c r="Q37" s="356"/>
      <c r="R37" s="338">
        <f>IF(NOT(ISERROR(MATCH(Q37,'Tabla Impacto'!$B$222:$B$224,0))),'Tabla Impacto'!$F$224&amp;"Por favor no seleccionar los criterios de impacto(Afectación Económica o presupuestal y Pérdida Reputacional)",Q37)</f>
        <v>0</v>
      </c>
      <c r="S37" s="337" t="str">
        <f>IF(OR(R37='Tabla Impacto'!$C$12,R37='Tabla Impacto'!$D$12),"Leve",IF(OR(R37='Tabla Impacto'!$C$13,R37='Tabla Impacto'!$D$13),"Menor",IF(OR(R37='Tabla Impacto'!$C$14,R37='Tabla Impacto'!$D$14),"Moderado",IF(OR(R37='Tabla Impacto'!$C$15,R37='Tabla Impacto'!$D$15),"Mayor",IF(OR(R37='Tabla Impacto'!$C$16,R37='Tabla Impacto'!$D$16),"Catastrófico","")))))</f>
        <v/>
      </c>
      <c r="T37" s="338" t="str">
        <f>IF(S37="","",IF(S37="Leve",0.2,IF(S37="Menor",0.4,IF(S37="Moderado",0.6,IF(S37="Mayor",0.8,IF(S37="Catastrófico",1,))))))</f>
        <v/>
      </c>
      <c r="U37" s="355" t="str">
        <f>IF(OR(AND(O37="Muy Baja",S37="Leve"),AND(O37="Muy Baja",S37="Menor"),AND(O37="Baja",S37="Leve")),"Bajo",IF(OR(AND(O37="Muy baja",S37="Moderado"),AND(O37="Baja",S37="Menor"),AND(O37="Baja",S37="Moderado"),AND(O37="Media",S37="Leve"),AND(O37="Media",S37="Menor"),AND(O37="Media",S37="Moderado"),AND(O37="Alta",S37="Leve"),AND(O37="Alta",S37="Menor")),"Moderado",IF(OR(AND(O37="Muy Baja",S37="Mayor"),AND(O37="Baja",S37="Mayor"),AND(O37="Media",S37="Mayor"),AND(O37="Alta",S37="Moderado"),AND(O37="Alta",S37="Mayor"),AND(O37="Muy Alta",S37="Leve"),AND(O37="Muy Alta",S37="Menor"),AND(O37="Muy Alta",S37="Moderado"),AND(O37="Muy Alta",S37="Mayor")),"Alto",IF(OR(AND(O37="Muy Baja",S37="Catastrófico"),AND(O37="Baja",S37="Catastrófico"),AND(O37="Media",S37="Catastrófico"),AND(O37="Alta",S37="Catastrófico"),AND(O37="Muy Alta",S37="Catastrófico")),"Extremo",""))))</f>
        <v/>
      </c>
      <c r="V37" s="211">
        <v>1</v>
      </c>
      <c r="W37" s="184"/>
      <c r="X37" s="186" t="str">
        <f>IF(OR(Y37="Preventivo",Y37="Detectivo"),"Probabilidad",IF(Y37="Correctivo","Impacto",""))</f>
        <v/>
      </c>
      <c r="Y37" s="187"/>
      <c r="Z37" s="187"/>
      <c r="AA37" s="188" t="str">
        <f>IF(AND(Y37="Preventivo",Z37="Automático"),"50%",IF(AND(Y37="Preventivo",Z37="Manual"),"40%",IF(AND(Y37="Detectivo",Z37="Automático"),"40%",IF(AND(Y37="Detectivo",Z37="Manual"),"30%",IF(AND(Y37="Correctivo",Z37="Automático"),"35%",IF(AND(Y37="Correctivo",Z37="Manual"),"25%",""))))))</f>
        <v/>
      </c>
      <c r="AB37" s="187"/>
      <c r="AC37" s="187"/>
      <c r="AD37" s="187"/>
      <c r="AE37" s="189" t="str">
        <f>IFERROR(IF(X37="Probabilidad",(P37-(+P37*AA37)),IF(X37="Impacto",P37,"")),"")</f>
        <v/>
      </c>
      <c r="AF37" s="190" t="str">
        <f>IFERROR(IF(AE37="","",IF(AE37&lt;=0.2,"Muy Baja",IF(AE37&lt;=0.4,"Baja",IF(AE37&lt;=0.6,"Media",IF(AE37&lt;=0.8,"Alta","Muy Alta"))))),"")</f>
        <v/>
      </c>
      <c r="AG37" s="188" t="str">
        <f>+AE37</f>
        <v/>
      </c>
      <c r="AH37" s="190" t="str">
        <f>IFERROR(IF(AI37="","",IF(AI37&lt;=0.2,"Leve",IF(AI37&lt;=0.4,"Menor",IF(AI37&lt;=0.6,"Moderado",IF(AI37&lt;=0.8,"Mayor","Catastrófico"))))),"")</f>
        <v/>
      </c>
      <c r="AI37" s="188" t="str">
        <f t="shared" ref="AI37" si="36">IFERROR(IF(X37="Impacto",(T37-(+T37*AA37)),IF(X37="Probabilidad",T37,"")),"")</f>
        <v/>
      </c>
      <c r="AJ37" s="191" t="str">
        <f>IFERROR(IF(OR(AND(AF37="Muy Baja",AH37="Leve"),AND(AF37="Muy Baja",AH37="Menor"),AND(AF37="Baja",AH37="Leve")),"Bajo",IF(OR(AND(AF37="Muy baja",AH37="Moderado"),AND(AF37="Baja",AH37="Menor"),AND(AF37="Baja",AH37="Moderado"),AND(AF37="Media",AH37="Leve"),AND(AF37="Media",AH37="Menor"),AND(AF37="Media",AH37="Moderado"),AND(AF37="Alta",AH37="Leve"),AND(AF37="Alta",AH37="Menor")),"Moderado",IF(OR(AND(AF37="Muy Baja",AH37="Mayor"),AND(AF37="Baja",AH37="Mayor"),AND(AF37="Media",AH37="Mayor"),AND(AF37="Alta",AH37="Moderado"),AND(AF37="Alta",AH37="Mayor"),AND(AF37="Muy Alta",AH37="Leve"),AND(AF37="Muy Alta",AH37="Menor"),AND(AF37="Muy Alta",AH37="Moderado"),AND(AF37="Muy Alta",AH37="Mayor")),"Alto",IF(OR(AND(AF37="Muy Baja",AH37="Catastrófico"),AND(AF37="Baja",AH37="Catastrófico"),AND(AF37="Media",AH37="Catastrófico"),AND(AF37="Alta",AH37="Catastrófico"),AND(AF37="Muy Alta",AH37="Catastrófico")),"Extremo","")))),"")</f>
        <v/>
      </c>
      <c r="AK37" s="192"/>
      <c r="AL37" s="183"/>
      <c r="AM37" s="193"/>
      <c r="AN37" s="193"/>
      <c r="AO37" s="194"/>
      <c r="AP37" s="336"/>
      <c r="AQ37" s="336"/>
      <c r="AR37" s="336"/>
    </row>
    <row r="38" spans="1:44" x14ac:dyDescent="0.2">
      <c r="A38" s="325"/>
      <c r="B38" s="326"/>
      <c r="C38" s="326"/>
      <c r="D38" s="326"/>
      <c r="E38" s="326"/>
      <c r="F38" s="326"/>
      <c r="G38" s="340"/>
      <c r="H38" s="340"/>
      <c r="I38" s="340"/>
      <c r="J38" s="340"/>
      <c r="K38" s="340"/>
      <c r="L38" s="340"/>
      <c r="M38" s="340"/>
      <c r="N38" s="336"/>
      <c r="O38" s="337"/>
      <c r="P38" s="338"/>
      <c r="Q38" s="356"/>
      <c r="R38" s="338">
        <f>IF(NOT(ISERROR(MATCH(Q38,_xlfn.ANCHORARRAY(E49),0))),P51&amp;"Por favor no seleccionar los criterios de impacto",Q38)</f>
        <v>0</v>
      </c>
      <c r="S38" s="337"/>
      <c r="T38" s="338"/>
      <c r="U38" s="355"/>
      <c r="V38" s="211">
        <v>2</v>
      </c>
      <c r="W38" s="184"/>
      <c r="X38" s="186" t="str">
        <f>IF(OR(Y38="Preventivo",Y38="Detectivo"),"Probabilidad",IF(Y38="Correctivo","Impacto",""))</f>
        <v/>
      </c>
      <c r="Y38" s="187"/>
      <c r="Z38" s="187"/>
      <c r="AA38" s="188" t="str">
        <f t="shared" ref="AA38:AA42" si="37">IF(AND(Y38="Preventivo",Z38="Automático"),"50%",IF(AND(Y38="Preventivo",Z38="Manual"),"40%",IF(AND(Y38="Detectivo",Z38="Automático"),"40%",IF(AND(Y38="Detectivo",Z38="Manual"),"30%",IF(AND(Y38="Correctivo",Z38="Automático"),"35%",IF(AND(Y38="Correctivo",Z38="Manual"),"25%",""))))))</f>
        <v/>
      </c>
      <c r="AB38" s="187"/>
      <c r="AC38" s="187"/>
      <c r="AD38" s="187"/>
      <c r="AE38" s="189" t="str">
        <f>IFERROR(IF(AND(X37="Probabilidad",X38="Probabilidad"),(AG37-(+AG37*AA38)),IF(X38="Probabilidad",(P37-(+P37*AA38)),IF(X38="Impacto",AG37,""))),"")</f>
        <v/>
      </c>
      <c r="AF38" s="190" t="str">
        <f t="shared" si="2"/>
        <v/>
      </c>
      <c r="AG38" s="188" t="str">
        <f t="shared" ref="AG38:AG42" si="38">+AE38</f>
        <v/>
      </c>
      <c r="AH38" s="190" t="str">
        <f t="shared" si="4"/>
        <v/>
      </c>
      <c r="AI38" s="188" t="str">
        <f t="shared" ref="AI38" si="39">IFERROR(IF(AND(X37="Impacto",X38="Impacto"),(AI37-(+AI37*AA38)),IF(X38="Impacto",($T$13-(+$T$13*AA38)),IF(X38="Probabilidad",AI37,""))),"")</f>
        <v/>
      </c>
      <c r="AJ38" s="191" t="str">
        <f t="shared" ref="AJ38:AJ39" si="40">IFERROR(IF(OR(AND(AF38="Muy Baja",AH38="Leve"),AND(AF38="Muy Baja",AH38="Menor"),AND(AF38="Baja",AH38="Leve")),"Bajo",IF(OR(AND(AF38="Muy baja",AH38="Moderado"),AND(AF38="Baja",AH38="Menor"),AND(AF38="Baja",AH38="Moderado"),AND(AF38="Media",AH38="Leve"),AND(AF38="Media",AH38="Menor"),AND(AF38="Media",AH38="Moderado"),AND(AF38="Alta",AH38="Leve"),AND(AF38="Alta",AH38="Menor")),"Moderado",IF(OR(AND(AF38="Muy Baja",AH38="Mayor"),AND(AF38="Baja",AH38="Mayor"),AND(AF38="Media",AH38="Mayor"),AND(AF38="Alta",AH38="Moderado"),AND(AF38="Alta",AH38="Mayor"),AND(AF38="Muy Alta",AH38="Leve"),AND(AF38="Muy Alta",AH38="Menor"),AND(AF38="Muy Alta",AH38="Moderado"),AND(AF38="Muy Alta",AH38="Mayor")),"Alto",IF(OR(AND(AF38="Muy Baja",AH38="Catastrófico"),AND(AF38="Baja",AH38="Catastrófico"),AND(AF38="Media",AH38="Catastrófico"),AND(AF38="Alta",AH38="Catastrófico"),AND(AF38="Muy Alta",AH38="Catastrófico")),"Extremo","")))),"")</f>
        <v/>
      </c>
      <c r="AK38" s="192"/>
      <c r="AL38" s="183"/>
      <c r="AM38" s="193"/>
      <c r="AN38" s="193"/>
      <c r="AO38" s="194"/>
      <c r="AP38" s="336"/>
      <c r="AQ38" s="336"/>
      <c r="AR38" s="336"/>
    </row>
    <row r="39" spans="1:44" x14ac:dyDescent="0.2">
      <c r="A39" s="325"/>
      <c r="B39" s="326"/>
      <c r="C39" s="326"/>
      <c r="D39" s="326"/>
      <c r="E39" s="326"/>
      <c r="F39" s="326"/>
      <c r="G39" s="340"/>
      <c r="H39" s="340"/>
      <c r="I39" s="340"/>
      <c r="J39" s="340"/>
      <c r="K39" s="340"/>
      <c r="L39" s="340"/>
      <c r="M39" s="340"/>
      <c r="N39" s="336"/>
      <c r="O39" s="337"/>
      <c r="P39" s="338"/>
      <c r="Q39" s="356"/>
      <c r="R39" s="338">
        <f>IF(NOT(ISERROR(MATCH(Q39,_xlfn.ANCHORARRAY(E50),0))),P52&amp;"Por favor no seleccionar los criterios de impacto",Q39)</f>
        <v>0</v>
      </c>
      <c r="S39" s="337"/>
      <c r="T39" s="338"/>
      <c r="U39" s="355"/>
      <c r="V39" s="211">
        <v>3</v>
      </c>
      <c r="W39" s="185"/>
      <c r="X39" s="186" t="str">
        <f>IF(OR(Y39="Preventivo",Y39="Detectivo"),"Probabilidad",IF(Y39="Correctivo","Impacto",""))</f>
        <v/>
      </c>
      <c r="Y39" s="187"/>
      <c r="Z39" s="187"/>
      <c r="AA39" s="188" t="str">
        <f t="shared" si="37"/>
        <v/>
      </c>
      <c r="AB39" s="187"/>
      <c r="AC39" s="187"/>
      <c r="AD39" s="187"/>
      <c r="AE39" s="189" t="str">
        <f>IFERROR(IF(AND(X38="Probabilidad",X39="Probabilidad"),(AG38-(+AG38*AA39)),IF(AND(X38="Impacto",X39="Probabilidad"),(AG37-(+AG37*AA39)),IF(X39="Impacto",AG38,""))),"")</f>
        <v/>
      </c>
      <c r="AF39" s="190" t="str">
        <f t="shared" si="2"/>
        <v/>
      </c>
      <c r="AG39" s="188" t="str">
        <f t="shared" si="38"/>
        <v/>
      </c>
      <c r="AH39" s="190" t="str">
        <f t="shared" si="4"/>
        <v/>
      </c>
      <c r="AI39" s="188" t="str">
        <f t="shared" ref="AI39" si="41">IFERROR(IF(AND(X38="Impacto",X39="Impacto"),(AI38-(+AI38*AA39)),IF(AND(X38="Probabilidad",X39="Impacto"),(AI37-(+AI37*AA39)),IF(X39="Probabilidad",AI38,""))),"")</f>
        <v/>
      </c>
      <c r="AJ39" s="191" t="str">
        <f t="shared" si="40"/>
        <v/>
      </c>
      <c r="AK39" s="192"/>
      <c r="AL39" s="183"/>
      <c r="AM39" s="193"/>
      <c r="AN39" s="193"/>
      <c r="AO39" s="194"/>
      <c r="AP39" s="336"/>
      <c r="AQ39" s="336"/>
      <c r="AR39" s="336"/>
    </row>
    <row r="40" spans="1:44" x14ac:dyDescent="0.2">
      <c r="A40" s="325"/>
      <c r="B40" s="326"/>
      <c r="C40" s="326"/>
      <c r="D40" s="326"/>
      <c r="E40" s="326"/>
      <c r="F40" s="326"/>
      <c r="G40" s="340"/>
      <c r="H40" s="340"/>
      <c r="I40" s="340"/>
      <c r="J40" s="340"/>
      <c r="K40" s="340"/>
      <c r="L40" s="340"/>
      <c r="M40" s="340"/>
      <c r="N40" s="336"/>
      <c r="O40" s="337"/>
      <c r="P40" s="338"/>
      <c r="Q40" s="356"/>
      <c r="R40" s="338">
        <f>IF(NOT(ISERROR(MATCH(Q40,_xlfn.ANCHORARRAY(E51),0))),P53&amp;"Por favor no seleccionar los criterios de impacto",Q40)</f>
        <v>0</v>
      </c>
      <c r="S40" s="337"/>
      <c r="T40" s="338"/>
      <c r="U40" s="355"/>
      <c r="V40" s="211">
        <v>4</v>
      </c>
      <c r="W40" s="184"/>
      <c r="X40" s="186" t="str">
        <f t="shared" ref="X40:X42" si="42">IF(OR(Y40="Preventivo",Y40="Detectivo"),"Probabilidad",IF(Y40="Correctivo","Impacto",""))</f>
        <v/>
      </c>
      <c r="Y40" s="187"/>
      <c r="Z40" s="187"/>
      <c r="AA40" s="188" t="str">
        <f t="shared" si="37"/>
        <v/>
      </c>
      <c r="AB40" s="187"/>
      <c r="AC40" s="187"/>
      <c r="AD40" s="187"/>
      <c r="AE40" s="189" t="str">
        <f t="shared" ref="AE40:AE42" si="43">IFERROR(IF(AND(X39="Probabilidad",X40="Probabilidad"),(AG39-(+AG39*AA40)),IF(AND(X39="Impacto",X40="Probabilidad"),(AG38-(+AG38*AA40)),IF(X40="Impacto",AG39,""))),"")</f>
        <v/>
      </c>
      <c r="AF40" s="190" t="str">
        <f t="shared" si="2"/>
        <v/>
      </c>
      <c r="AG40" s="188" t="str">
        <f t="shared" si="38"/>
        <v/>
      </c>
      <c r="AH40" s="190" t="str">
        <f t="shared" si="4"/>
        <v/>
      </c>
      <c r="AI40" s="188" t="str">
        <f t="shared" si="14"/>
        <v/>
      </c>
      <c r="AJ40" s="191" t="str">
        <f>IFERROR(IF(OR(AND(AF40="Muy Baja",AH40="Leve"),AND(AF40="Muy Baja",AH40="Menor"),AND(AF40="Baja",AH40="Leve")),"Bajo",IF(OR(AND(AF40="Muy baja",AH40="Moderado"),AND(AF40="Baja",AH40="Menor"),AND(AF40="Baja",AH40="Moderado"),AND(AF40="Media",AH40="Leve"),AND(AF40="Media",AH40="Menor"),AND(AF40="Media",AH40="Moderado"),AND(AF40="Alta",AH40="Leve"),AND(AF40="Alta",AH40="Menor")),"Moderado",IF(OR(AND(AF40="Muy Baja",AH40="Mayor"),AND(AF40="Baja",AH40="Mayor"),AND(AF40="Media",AH40="Mayor"),AND(AF40="Alta",AH40="Moderado"),AND(AF40="Alta",AH40="Mayor"),AND(AF40="Muy Alta",AH40="Leve"),AND(AF40="Muy Alta",AH40="Menor"),AND(AF40="Muy Alta",AH40="Moderado"),AND(AF40="Muy Alta",AH40="Mayor")),"Alto",IF(OR(AND(AF40="Muy Baja",AH40="Catastrófico"),AND(AF40="Baja",AH40="Catastrófico"),AND(AF40="Media",AH40="Catastrófico"),AND(AF40="Alta",AH40="Catastrófico"),AND(AF40="Muy Alta",AH40="Catastrófico")),"Extremo","")))),"")</f>
        <v/>
      </c>
      <c r="AK40" s="192"/>
      <c r="AL40" s="183"/>
      <c r="AM40" s="193"/>
      <c r="AN40" s="193"/>
      <c r="AO40" s="194"/>
      <c r="AP40" s="336"/>
      <c r="AQ40" s="336"/>
      <c r="AR40" s="336"/>
    </row>
    <row r="41" spans="1:44" x14ac:dyDescent="0.2">
      <c r="A41" s="325"/>
      <c r="B41" s="326"/>
      <c r="C41" s="326"/>
      <c r="D41" s="326"/>
      <c r="E41" s="326"/>
      <c r="F41" s="326"/>
      <c r="G41" s="340"/>
      <c r="H41" s="340"/>
      <c r="I41" s="340"/>
      <c r="J41" s="340"/>
      <c r="K41" s="340"/>
      <c r="L41" s="340"/>
      <c r="M41" s="340"/>
      <c r="N41" s="336"/>
      <c r="O41" s="337"/>
      <c r="P41" s="338"/>
      <c r="Q41" s="356"/>
      <c r="R41" s="338">
        <f>IF(NOT(ISERROR(MATCH(Q41,_xlfn.ANCHORARRAY(E52),0))),P54&amp;"Por favor no seleccionar los criterios de impacto",Q41)</f>
        <v>0</v>
      </c>
      <c r="S41" s="337"/>
      <c r="T41" s="338"/>
      <c r="U41" s="355"/>
      <c r="V41" s="211">
        <v>5</v>
      </c>
      <c r="W41" s="184"/>
      <c r="X41" s="186" t="str">
        <f t="shared" si="42"/>
        <v/>
      </c>
      <c r="Y41" s="187"/>
      <c r="Z41" s="187"/>
      <c r="AA41" s="188" t="str">
        <f t="shared" si="37"/>
        <v/>
      </c>
      <c r="AB41" s="187"/>
      <c r="AC41" s="187"/>
      <c r="AD41" s="187"/>
      <c r="AE41" s="189" t="str">
        <f t="shared" si="43"/>
        <v/>
      </c>
      <c r="AF41" s="190" t="str">
        <f t="shared" si="2"/>
        <v/>
      </c>
      <c r="AG41" s="188" t="str">
        <f t="shared" si="38"/>
        <v/>
      </c>
      <c r="AH41" s="190" t="str">
        <f t="shared" si="4"/>
        <v/>
      </c>
      <c r="AI41" s="188" t="str">
        <f t="shared" si="14"/>
        <v/>
      </c>
      <c r="AJ41" s="191" t="str">
        <f t="shared" ref="AJ41:AJ42" si="44">IFERROR(IF(OR(AND(AF41="Muy Baja",AH41="Leve"),AND(AF41="Muy Baja",AH41="Menor"),AND(AF41="Baja",AH41="Leve")),"Bajo",IF(OR(AND(AF41="Muy baja",AH41="Moderado"),AND(AF41="Baja",AH41="Menor"),AND(AF41="Baja",AH41="Moderado"),AND(AF41="Media",AH41="Leve"),AND(AF41="Media",AH41="Menor"),AND(AF41="Media",AH41="Moderado"),AND(AF41="Alta",AH41="Leve"),AND(AF41="Alta",AH41="Menor")),"Moderado",IF(OR(AND(AF41="Muy Baja",AH41="Mayor"),AND(AF41="Baja",AH41="Mayor"),AND(AF41="Media",AH41="Mayor"),AND(AF41="Alta",AH41="Moderado"),AND(AF41="Alta",AH41="Mayor"),AND(AF41="Muy Alta",AH41="Leve"),AND(AF41="Muy Alta",AH41="Menor"),AND(AF41="Muy Alta",AH41="Moderado"),AND(AF41="Muy Alta",AH41="Mayor")),"Alto",IF(OR(AND(AF41="Muy Baja",AH41="Catastrófico"),AND(AF41="Baja",AH41="Catastrófico"),AND(AF41="Media",AH41="Catastrófico"),AND(AF41="Alta",AH41="Catastrófico"),AND(AF41="Muy Alta",AH41="Catastrófico")),"Extremo","")))),"")</f>
        <v/>
      </c>
      <c r="AK41" s="192"/>
      <c r="AL41" s="183"/>
      <c r="AM41" s="193"/>
      <c r="AN41" s="193"/>
      <c r="AO41" s="194"/>
      <c r="AP41" s="336"/>
      <c r="AQ41" s="336"/>
      <c r="AR41" s="336"/>
    </row>
    <row r="42" spans="1:44" x14ac:dyDescent="0.2">
      <c r="A42" s="325"/>
      <c r="B42" s="326"/>
      <c r="C42" s="326"/>
      <c r="D42" s="326"/>
      <c r="E42" s="326"/>
      <c r="F42" s="326"/>
      <c r="G42" s="341"/>
      <c r="H42" s="341"/>
      <c r="I42" s="341"/>
      <c r="J42" s="341"/>
      <c r="K42" s="341"/>
      <c r="L42" s="341"/>
      <c r="M42" s="341"/>
      <c r="N42" s="336"/>
      <c r="O42" s="337"/>
      <c r="P42" s="338"/>
      <c r="Q42" s="356"/>
      <c r="R42" s="338">
        <f>IF(NOT(ISERROR(MATCH(Q42,_xlfn.ANCHORARRAY(E53),0))),P55&amp;"Por favor no seleccionar los criterios de impacto",Q42)</f>
        <v>0</v>
      </c>
      <c r="S42" s="337"/>
      <c r="T42" s="338"/>
      <c r="U42" s="355"/>
      <c r="V42" s="211">
        <v>6</v>
      </c>
      <c r="W42" s="184"/>
      <c r="X42" s="186" t="str">
        <f t="shared" si="42"/>
        <v/>
      </c>
      <c r="Y42" s="187"/>
      <c r="Z42" s="187"/>
      <c r="AA42" s="188" t="str">
        <f t="shared" si="37"/>
        <v/>
      </c>
      <c r="AB42" s="187"/>
      <c r="AC42" s="187"/>
      <c r="AD42" s="187"/>
      <c r="AE42" s="189" t="str">
        <f t="shared" si="43"/>
        <v/>
      </c>
      <c r="AF42" s="190" t="str">
        <f t="shared" si="2"/>
        <v/>
      </c>
      <c r="AG42" s="188" t="str">
        <f t="shared" si="38"/>
        <v/>
      </c>
      <c r="AH42" s="190" t="str">
        <f t="shared" si="4"/>
        <v/>
      </c>
      <c r="AI42" s="188" t="str">
        <f t="shared" si="14"/>
        <v/>
      </c>
      <c r="AJ42" s="191" t="str">
        <f t="shared" si="44"/>
        <v/>
      </c>
      <c r="AK42" s="192"/>
      <c r="AL42" s="183"/>
      <c r="AM42" s="193"/>
      <c r="AN42" s="193"/>
      <c r="AO42" s="194"/>
      <c r="AP42" s="336"/>
      <c r="AQ42" s="336"/>
      <c r="AR42" s="336"/>
    </row>
    <row r="43" spans="1:44" x14ac:dyDescent="0.2">
      <c r="A43" s="325">
        <v>6</v>
      </c>
      <c r="B43" s="326"/>
      <c r="C43" s="326"/>
      <c r="D43" s="326"/>
      <c r="E43" s="339"/>
      <c r="F43" s="326"/>
      <c r="G43" s="339"/>
      <c r="H43" s="339"/>
      <c r="I43" s="339"/>
      <c r="J43" s="339"/>
      <c r="K43" s="339"/>
      <c r="L43" s="339"/>
      <c r="M43" s="339"/>
      <c r="N43" s="336"/>
      <c r="O43" s="337" t="str">
        <f>IF(N43&lt;=0,"",IF(N43&lt;=2,"Muy Baja",IF(N43&lt;=24,"Baja",IF(N43&lt;=500,"Media",IF(N43&lt;=5000,"Alta","Muy Alta")))))</f>
        <v/>
      </c>
      <c r="P43" s="338" t="str">
        <f>IF(O43="","",IF(O43="Muy Baja",0.2,IF(O43="Baja",0.4,IF(O43="Media",0.6,IF(O43="Alta",0.8,IF(O43="Muy Alta",1,))))))</f>
        <v/>
      </c>
      <c r="Q43" s="356"/>
      <c r="R43" s="338">
        <f>IF(NOT(ISERROR(MATCH(Q43,'Tabla Impacto'!$B$222:$B$224,0))),'Tabla Impacto'!$F$224&amp;"Por favor no seleccionar los criterios de impacto(Afectación Económica o presupuestal y Pérdida Reputacional)",Q43)</f>
        <v>0</v>
      </c>
      <c r="S43" s="337" t="str">
        <f>IF(OR(R43='Tabla Impacto'!$C$12,R43='Tabla Impacto'!$D$12),"Leve",IF(OR(R43='Tabla Impacto'!$C$13,R43='Tabla Impacto'!$D$13),"Menor",IF(OR(R43='Tabla Impacto'!$C$14,R43='Tabla Impacto'!$D$14),"Moderado",IF(OR(R43='Tabla Impacto'!$C$15,R43='Tabla Impacto'!$D$15),"Mayor",IF(OR(R43='Tabla Impacto'!$C$16,R43='Tabla Impacto'!$D$16),"Catastrófico","")))))</f>
        <v/>
      </c>
      <c r="T43" s="338" t="str">
        <f>IF(S43="","",IF(S43="Leve",0.2,IF(S43="Menor",0.4,IF(S43="Moderado",0.6,IF(S43="Mayor",0.8,IF(S43="Catastrófico",1,))))))</f>
        <v/>
      </c>
      <c r="U43" s="355" t="str">
        <f>IF(OR(AND(O43="Muy Baja",S43="Leve"),AND(O43="Muy Baja",S43="Menor"),AND(O43="Baja",S43="Leve")),"Bajo",IF(OR(AND(O43="Muy baja",S43="Moderado"),AND(O43="Baja",S43="Menor"),AND(O43="Baja",S43="Moderado"),AND(O43="Media",S43="Leve"),AND(O43="Media",S43="Menor"),AND(O43="Media",S43="Moderado"),AND(O43="Alta",S43="Leve"),AND(O43="Alta",S43="Menor")),"Moderado",IF(OR(AND(O43="Muy Baja",S43="Mayor"),AND(O43="Baja",S43="Mayor"),AND(O43="Media",S43="Mayor"),AND(O43="Alta",S43="Moderado"),AND(O43="Alta",S43="Mayor"),AND(O43="Muy Alta",S43="Leve"),AND(O43="Muy Alta",S43="Menor"),AND(O43="Muy Alta",S43="Moderado"),AND(O43="Muy Alta",S43="Mayor")),"Alto",IF(OR(AND(O43="Muy Baja",S43="Catastrófico"),AND(O43="Baja",S43="Catastrófico"),AND(O43="Media",S43="Catastrófico"),AND(O43="Alta",S43="Catastrófico"),AND(O43="Muy Alta",S43="Catastrófico")),"Extremo",""))))</f>
        <v/>
      </c>
      <c r="V43" s="211">
        <v>1</v>
      </c>
      <c r="W43" s="184"/>
      <c r="X43" s="186" t="str">
        <f>IF(OR(Y43="Preventivo",Y43="Detectivo"),"Probabilidad",IF(Y43="Correctivo","Impacto",""))</f>
        <v/>
      </c>
      <c r="Y43" s="187"/>
      <c r="Z43" s="187"/>
      <c r="AA43" s="188" t="str">
        <f>IF(AND(Y43="Preventivo",Z43="Automático"),"50%",IF(AND(Y43="Preventivo",Z43="Manual"),"40%",IF(AND(Y43="Detectivo",Z43="Automático"),"40%",IF(AND(Y43="Detectivo",Z43="Manual"),"30%",IF(AND(Y43="Correctivo",Z43="Automático"),"35%",IF(AND(Y43="Correctivo",Z43="Manual"),"25%",""))))))</f>
        <v/>
      </c>
      <c r="AB43" s="187"/>
      <c r="AC43" s="187"/>
      <c r="AD43" s="187"/>
      <c r="AE43" s="189" t="str">
        <f>IFERROR(IF(X43="Probabilidad",(P43-(+P43*AA43)),IF(X43="Impacto",P43,"")),"")</f>
        <v/>
      </c>
      <c r="AF43" s="190" t="str">
        <f>IFERROR(IF(AE43="","",IF(AE43&lt;=0.2,"Muy Baja",IF(AE43&lt;=0.4,"Baja",IF(AE43&lt;=0.6,"Media",IF(AE43&lt;=0.8,"Alta","Muy Alta"))))),"")</f>
        <v/>
      </c>
      <c r="AG43" s="188" t="str">
        <f>+AE43</f>
        <v/>
      </c>
      <c r="AH43" s="190" t="str">
        <f>IFERROR(IF(AI43="","",IF(AI43&lt;=0.2,"Leve",IF(AI43&lt;=0.4,"Menor",IF(AI43&lt;=0.6,"Moderado",IF(AI43&lt;=0.8,"Mayor","Catastrófico"))))),"")</f>
        <v/>
      </c>
      <c r="AI43" s="188" t="str">
        <f t="shared" ref="AI43" si="45">IFERROR(IF(X43="Impacto",(T43-(+T43*AA43)),IF(X43="Probabilidad",T43,"")),"")</f>
        <v/>
      </c>
      <c r="AJ43" s="191" t="str">
        <f>IFERROR(IF(OR(AND(AF43="Muy Baja",AH43="Leve"),AND(AF43="Muy Baja",AH43="Menor"),AND(AF43="Baja",AH43="Leve")),"Bajo",IF(OR(AND(AF43="Muy baja",AH43="Moderado"),AND(AF43="Baja",AH43="Menor"),AND(AF43="Baja",AH43="Moderado"),AND(AF43="Media",AH43="Leve"),AND(AF43="Media",AH43="Menor"),AND(AF43="Media",AH43="Moderado"),AND(AF43="Alta",AH43="Leve"),AND(AF43="Alta",AH43="Menor")),"Moderado",IF(OR(AND(AF43="Muy Baja",AH43="Mayor"),AND(AF43="Baja",AH43="Mayor"),AND(AF43="Media",AH43="Mayor"),AND(AF43="Alta",AH43="Moderado"),AND(AF43="Alta",AH43="Mayor"),AND(AF43="Muy Alta",AH43="Leve"),AND(AF43="Muy Alta",AH43="Menor"),AND(AF43="Muy Alta",AH43="Moderado"),AND(AF43="Muy Alta",AH43="Mayor")),"Alto",IF(OR(AND(AF43="Muy Baja",AH43="Catastrófico"),AND(AF43="Baja",AH43="Catastrófico"),AND(AF43="Media",AH43="Catastrófico"),AND(AF43="Alta",AH43="Catastrófico"),AND(AF43="Muy Alta",AH43="Catastrófico")),"Extremo","")))),"")</f>
        <v/>
      </c>
      <c r="AK43" s="187"/>
      <c r="AL43" s="183"/>
      <c r="AM43" s="193"/>
      <c r="AN43" s="193"/>
      <c r="AO43" s="194"/>
      <c r="AP43" s="336"/>
      <c r="AQ43" s="336"/>
      <c r="AR43" s="336"/>
    </row>
    <row r="44" spans="1:44" x14ac:dyDescent="0.2">
      <c r="A44" s="325"/>
      <c r="B44" s="326"/>
      <c r="C44" s="326"/>
      <c r="D44" s="326"/>
      <c r="E44" s="340"/>
      <c r="F44" s="326"/>
      <c r="G44" s="340"/>
      <c r="H44" s="340"/>
      <c r="I44" s="340"/>
      <c r="J44" s="340"/>
      <c r="K44" s="340"/>
      <c r="L44" s="340"/>
      <c r="M44" s="340"/>
      <c r="N44" s="336"/>
      <c r="O44" s="337"/>
      <c r="P44" s="338"/>
      <c r="Q44" s="356"/>
      <c r="R44" s="338">
        <f>IF(NOT(ISERROR(MATCH(Q44,_xlfn.ANCHORARRAY(E55),0))),P57&amp;"Por favor no seleccionar los criterios de impacto",Q44)</f>
        <v>0</v>
      </c>
      <c r="S44" s="337"/>
      <c r="T44" s="338"/>
      <c r="U44" s="355"/>
      <c r="V44" s="211">
        <v>2</v>
      </c>
      <c r="W44" s="184"/>
      <c r="X44" s="186" t="str">
        <f>IF(OR(Y44="Preventivo",Y44="Detectivo"),"Probabilidad",IF(Y44="Correctivo","Impacto",""))</f>
        <v/>
      </c>
      <c r="Y44" s="187"/>
      <c r="Z44" s="187"/>
      <c r="AA44" s="188" t="str">
        <f t="shared" ref="AA44:AA48" si="46">IF(AND(Y44="Preventivo",Z44="Automático"),"50%",IF(AND(Y44="Preventivo",Z44="Manual"),"40%",IF(AND(Y44="Detectivo",Z44="Automático"),"40%",IF(AND(Y44="Detectivo",Z44="Manual"),"30%",IF(AND(Y44="Correctivo",Z44="Automático"),"35%",IF(AND(Y44="Correctivo",Z44="Manual"),"25%",""))))))</f>
        <v/>
      </c>
      <c r="AB44" s="187"/>
      <c r="AC44" s="187"/>
      <c r="AD44" s="187"/>
      <c r="AE44" s="189" t="str">
        <f>IFERROR(IF(AND(X43="Probabilidad",X44="Probabilidad"),(AG43-(+AG43*AA44)),IF(X44="Probabilidad",(P43-(+P43*AA44)),IF(X44="Impacto",AG43,""))),"")</f>
        <v/>
      </c>
      <c r="AF44" s="190" t="str">
        <f t="shared" si="2"/>
        <v/>
      </c>
      <c r="AG44" s="188" t="str">
        <f t="shared" ref="AG44:AG48" si="47">+AE44</f>
        <v/>
      </c>
      <c r="AH44" s="190" t="str">
        <f t="shared" si="4"/>
        <v/>
      </c>
      <c r="AI44" s="188" t="str">
        <f t="shared" ref="AI44" si="48">IFERROR(IF(AND(X43="Impacto",X44="Impacto"),(AI43-(+AI43*AA44)),IF(X44="Impacto",($T$13-(+$T$13*AA44)),IF(X44="Probabilidad",AI43,""))),"")</f>
        <v/>
      </c>
      <c r="AJ44" s="191" t="str">
        <f t="shared" ref="AJ44:AJ45" si="49">IFERROR(IF(OR(AND(AF44="Muy Baja",AH44="Leve"),AND(AF44="Muy Baja",AH44="Menor"),AND(AF44="Baja",AH44="Leve")),"Bajo",IF(OR(AND(AF44="Muy baja",AH44="Moderado"),AND(AF44="Baja",AH44="Menor"),AND(AF44="Baja",AH44="Moderado"),AND(AF44="Media",AH44="Leve"),AND(AF44="Media",AH44="Menor"),AND(AF44="Media",AH44="Moderado"),AND(AF44="Alta",AH44="Leve"),AND(AF44="Alta",AH44="Menor")),"Moderado",IF(OR(AND(AF44="Muy Baja",AH44="Mayor"),AND(AF44="Baja",AH44="Mayor"),AND(AF44="Media",AH44="Mayor"),AND(AF44="Alta",AH44="Moderado"),AND(AF44="Alta",AH44="Mayor"),AND(AF44="Muy Alta",AH44="Leve"),AND(AF44="Muy Alta",AH44="Menor"),AND(AF44="Muy Alta",AH44="Moderado"),AND(AF44="Muy Alta",AH44="Mayor")),"Alto",IF(OR(AND(AF44="Muy Baja",AH44="Catastrófico"),AND(AF44="Baja",AH44="Catastrófico"),AND(AF44="Media",AH44="Catastrófico"),AND(AF44="Alta",AH44="Catastrófico"),AND(AF44="Muy Alta",AH44="Catastrófico")),"Extremo","")))),"")</f>
        <v/>
      </c>
      <c r="AK44" s="192"/>
      <c r="AL44" s="183"/>
      <c r="AM44" s="193"/>
      <c r="AN44" s="193"/>
      <c r="AO44" s="194"/>
      <c r="AP44" s="336"/>
      <c r="AQ44" s="336"/>
      <c r="AR44" s="336"/>
    </row>
    <row r="45" spans="1:44" x14ac:dyDescent="0.2">
      <c r="A45" s="325"/>
      <c r="B45" s="326"/>
      <c r="C45" s="326"/>
      <c r="D45" s="326"/>
      <c r="E45" s="340"/>
      <c r="F45" s="326"/>
      <c r="G45" s="340"/>
      <c r="H45" s="340"/>
      <c r="I45" s="340"/>
      <c r="J45" s="340"/>
      <c r="K45" s="340"/>
      <c r="L45" s="340"/>
      <c r="M45" s="340"/>
      <c r="N45" s="336"/>
      <c r="O45" s="337"/>
      <c r="P45" s="338"/>
      <c r="Q45" s="356"/>
      <c r="R45" s="338">
        <f>IF(NOT(ISERROR(MATCH(Q45,_xlfn.ANCHORARRAY(E56),0))),P58&amp;"Por favor no seleccionar los criterios de impacto",Q45)</f>
        <v>0</v>
      </c>
      <c r="S45" s="337"/>
      <c r="T45" s="338"/>
      <c r="U45" s="355"/>
      <c r="V45" s="211">
        <v>3</v>
      </c>
      <c r="W45" s="185"/>
      <c r="X45" s="186" t="str">
        <f>IF(OR(Y45="Preventivo",Y45="Detectivo"),"Probabilidad",IF(Y45="Correctivo","Impacto",""))</f>
        <v/>
      </c>
      <c r="Y45" s="187"/>
      <c r="Z45" s="187"/>
      <c r="AA45" s="188" t="str">
        <f t="shared" si="46"/>
        <v/>
      </c>
      <c r="AB45" s="187"/>
      <c r="AC45" s="187"/>
      <c r="AD45" s="187"/>
      <c r="AE45" s="189" t="str">
        <f>IFERROR(IF(AND(X44="Probabilidad",X45="Probabilidad"),(AG44-(+AG44*AA45)),IF(AND(X44="Impacto",X45="Probabilidad"),(AG43-(+AG43*AA45)),IF(X45="Impacto",AG44,""))),"")</f>
        <v/>
      </c>
      <c r="AF45" s="190" t="str">
        <f t="shared" si="2"/>
        <v/>
      </c>
      <c r="AG45" s="188" t="str">
        <f t="shared" si="47"/>
        <v/>
      </c>
      <c r="AH45" s="190" t="str">
        <f t="shared" si="4"/>
        <v/>
      </c>
      <c r="AI45" s="188" t="str">
        <f t="shared" ref="AI45" si="50">IFERROR(IF(AND(X44="Impacto",X45="Impacto"),(AI44-(+AI44*AA45)),IF(AND(X44="Probabilidad",X45="Impacto"),(AI43-(+AI43*AA45)),IF(X45="Probabilidad",AI44,""))),"")</f>
        <v/>
      </c>
      <c r="AJ45" s="191" t="str">
        <f t="shared" si="49"/>
        <v/>
      </c>
      <c r="AK45" s="192"/>
      <c r="AL45" s="183"/>
      <c r="AM45" s="193"/>
      <c r="AN45" s="193"/>
      <c r="AO45" s="194"/>
      <c r="AP45" s="336"/>
      <c r="AQ45" s="336"/>
      <c r="AR45" s="336"/>
    </row>
    <row r="46" spans="1:44" x14ac:dyDescent="0.2">
      <c r="A46" s="325"/>
      <c r="B46" s="326"/>
      <c r="C46" s="326"/>
      <c r="D46" s="326"/>
      <c r="E46" s="340"/>
      <c r="F46" s="326"/>
      <c r="G46" s="340"/>
      <c r="H46" s="340"/>
      <c r="I46" s="340"/>
      <c r="J46" s="340"/>
      <c r="K46" s="340"/>
      <c r="L46" s="340"/>
      <c r="M46" s="340"/>
      <c r="N46" s="336"/>
      <c r="O46" s="337"/>
      <c r="P46" s="338"/>
      <c r="Q46" s="356"/>
      <c r="R46" s="338">
        <f>IF(NOT(ISERROR(MATCH(Q46,_xlfn.ANCHORARRAY(E57),0))),P59&amp;"Por favor no seleccionar los criterios de impacto",Q46)</f>
        <v>0</v>
      </c>
      <c r="S46" s="337"/>
      <c r="T46" s="338"/>
      <c r="U46" s="355"/>
      <c r="V46" s="211">
        <v>4</v>
      </c>
      <c r="W46" s="184"/>
      <c r="X46" s="186" t="str">
        <f t="shared" ref="X46:X48" si="51">IF(OR(Y46="Preventivo",Y46="Detectivo"),"Probabilidad",IF(Y46="Correctivo","Impacto",""))</f>
        <v/>
      </c>
      <c r="Y46" s="187"/>
      <c r="Z46" s="187"/>
      <c r="AA46" s="188" t="str">
        <f t="shared" si="46"/>
        <v/>
      </c>
      <c r="AB46" s="187"/>
      <c r="AC46" s="187"/>
      <c r="AD46" s="187"/>
      <c r="AE46" s="189" t="str">
        <f t="shared" ref="AE46:AE48" si="52">IFERROR(IF(AND(X45="Probabilidad",X46="Probabilidad"),(AG45-(+AG45*AA46)),IF(AND(X45="Impacto",X46="Probabilidad"),(AG44-(+AG44*AA46)),IF(X46="Impacto",AG45,""))),"")</f>
        <v/>
      </c>
      <c r="AF46" s="190" t="str">
        <f t="shared" si="2"/>
        <v/>
      </c>
      <c r="AG46" s="188" t="str">
        <f t="shared" si="47"/>
        <v/>
      </c>
      <c r="AH46" s="190" t="str">
        <f t="shared" si="4"/>
        <v/>
      </c>
      <c r="AI46" s="188" t="str">
        <f t="shared" si="14"/>
        <v/>
      </c>
      <c r="AJ46" s="191" t="str">
        <f>IFERROR(IF(OR(AND(AF46="Muy Baja",AH46="Leve"),AND(AF46="Muy Baja",AH46="Menor"),AND(AF46="Baja",AH46="Leve")),"Bajo",IF(OR(AND(AF46="Muy baja",AH46="Moderado"),AND(AF46="Baja",AH46="Menor"),AND(AF46="Baja",AH46="Moderado"),AND(AF46="Media",AH46="Leve"),AND(AF46="Media",AH46="Menor"),AND(AF46="Media",AH46="Moderado"),AND(AF46="Alta",AH46="Leve"),AND(AF46="Alta",AH46="Menor")),"Moderado",IF(OR(AND(AF46="Muy Baja",AH46="Mayor"),AND(AF46="Baja",AH46="Mayor"),AND(AF46="Media",AH46="Mayor"),AND(AF46="Alta",AH46="Moderado"),AND(AF46="Alta",AH46="Mayor"),AND(AF46="Muy Alta",AH46="Leve"),AND(AF46="Muy Alta",AH46="Menor"),AND(AF46="Muy Alta",AH46="Moderado"),AND(AF46="Muy Alta",AH46="Mayor")),"Alto",IF(OR(AND(AF46="Muy Baja",AH46="Catastrófico"),AND(AF46="Baja",AH46="Catastrófico"),AND(AF46="Media",AH46="Catastrófico"),AND(AF46="Alta",AH46="Catastrófico"),AND(AF46="Muy Alta",AH46="Catastrófico")),"Extremo","")))),"")</f>
        <v/>
      </c>
      <c r="AK46" s="192"/>
      <c r="AL46" s="183"/>
      <c r="AM46" s="193"/>
      <c r="AN46" s="193"/>
      <c r="AO46" s="194"/>
      <c r="AP46" s="336"/>
      <c r="AQ46" s="336"/>
      <c r="AR46" s="336"/>
    </row>
    <row r="47" spans="1:44" x14ac:dyDescent="0.2">
      <c r="A47" s="325"/>
      <c r="B47" s="326"/>
      <c r="C47" s="326"/>
      <c r="D47" s="326"/>
      <c r="E47" s="340"/>
      <c r="F47" s="326"/>
      <c r="G47" s="340"/>
      <c r="H47" s="340"/>
      <c r="I47" s="340"/>
      <c r="J47" s="340"/>
      <c r="K47" s="340"/>
      <c r="L47" s="340"/>
      <c r="M47" s="340"/>
      <c r="N47" s="336"/>
      <c r="O47" s="337"/>
      <c r="P47" s="338"/>
      <c r="Q47" s="356"/>
      <c r="R47" s="338">
        <f>IF(NOT(ISERROR(MATCH(Q47,_xlfn.ANCHORARRAY(E58),0))),P60&amp;"Por favor no seleccionar los criterios de impacto",Q47)</f>
        <v>0</v>
      </c>
      <c r="S47" s="337"/>
      <c r="T47" s="338"/>
      <c r="U47" s="355"/>
      <c r="V47" s="211">
        <v>5</v>
      </c>
      <c r="W47" s="184"/>
      <c r="X47" s="186" t="str">
        <f t="shared" si="51"/>
        <v/>
      </c>
      <c r="Y47" s="187"/>
      <c r="Z47" s="187"/>
      <c r="AA47" s="188" t="str">
        <f t="shared" si="46"/>
        <v/>
      </c>
      <c r="AB47" s="187"/>
      <c r="AC47" s="187"/>
      <c r="AD47" s="187"/>
      <c r="AE47" s="189" t="str">
        <f t="shared" si="52"/>
        <v/>
      </c>
      <c r="AF47" s="190" t="str">
        <f t="shared" si="2"/>
        <v/>
      </c>
      <c r="AG47" s="188" t="str">
        <f t="shared" si="47"/>
        <v/>
      </c>
      <c r="AH47" s="190" t="str">
        <f t="shared" si="4"/>
        <v/>
      </c>
      <c r="AI47" s="188" t="str">
        <f t="shared" si="14"/>
        <v/>
      </c>
      <c r="AJ47" s="191" t="str">
        <f t="shared" ref="AJ47" si="53">IFERROR(IF(OR(AND(AF47="Muy Baja",AH47="Leve"),AND(AF47="Muy Baja",AH47="Menor"),AND(AF47="Baja",AH47="Leve")),"Bajo",IF(OR(AND(AF47="Muy baja",AH47="Moderado"),AND(AF47="Baja",AH47="Menor"),AND(AF47="Baja",AH47="Moderado"),AND(AF47="Media",AH47="Leve"),AND(AF47="Media",AH47="Menor"),AND(AF47="Media",AH47="Moderado"),AND(AF47="Alta",AH47="Leve"),AND(AF47="Alta",AH47="Menor")),"Moderado",IF(OR(AND(AF47="Muy Baja",AH47="Mayor"),AND(AF47="Baja",AH47="Mayor"),AND(AF47="Media",AH47="Mayor"),AND(AF47="Alta",AH47="Moderado"),AND(AF47="Alta",AH47="Mayor"),AND(AF47="Muy Alta",AH47="Leve"),AND(AF47="Muy Alta",AH47="Menor"),AND(AF47="Muy Alta",AH47="Moderado"),AND(AF47="Muy Alta",AH47="Mayor")),"Alto",IF(OR(AND(AF47="Muy Baja",AH47="Catastrófico"),AND(AF47="Baja",AH47="Catastrófico"),AND(AF47="Media",AH47="Catastrófico"),AND(AF47="Alta",AH47="Catastrófico"),AND(AF47="Muy Alta",AH47="Catastrófico")),"Extremo","")))),"")</f>
        <v/>
      </c>
      <c r="AK47" s="192"/>
      <c r="AL47" s="183"/>
      <c r="AM47" s="193"/>
      <c r="AN47" s="193"/>
      <c r="AO47" s="194"/>
      <c r="AP47" s="336"/>
      <c r="AQ47" s="336"/>
      <c r="AR47" s="336"/>
    </row>
    <row r="48" spans="1:44" x14ac:dyDescent="0.2">
      <c r="A48" s="325"/>
      <c r="B48" s="326"/>
      <c r="C48" s="326"/>
      <c r="D48" s="326"/>
      <c r="E48" s="341"/>
      <c r="F48" s="326"/>
      <c r="G48" s="341"/>
      <c r="H48" s="341"/>
      <c r="I48" s="341"/>
      <c r="J48" s="341"/>
      <c r="K48" s="341"/>
      <c r="L48" s="341"/>
      <c r="M48" s="341"/>
      <c r="N48" s="336"/>
      <c r="O48" s="337"/>
      <c r="P48" s="338"/>
      <c r="Q48" s="356"/>
      <c r="R48" s="338">
        <f>IF(NOT(ISERROR(MATCH(Q48,_xlfn.ANCHORARRAY(E59),0))),P61&amp;"Por favor no seleccionar los criterios de impacto",Q48)</f>
        <v>0</v>
      </c>
      <c r="S48" s="337"/>
      <c r="T48" s="338"/>
      <c r="U48" s="355"/>
      <c r="V48" s="211">
        <v>6</v>
      </c>
      <c r="W48" s="184"/>
      <c r="X48" s="186" t="str">
        <f t="shared" si="51"/>
        <v/>
      </c>
      <c r="Y48" s="187"/>
      <c r="Z48" s="187"/>
      <c r="AA48" s="188" t="str">
        <f t="shared" si="46"/>
        <v/>
      </c>
      <c r="AB48" s="187"/>
      <c r="AC48" s="187"/>
      <c r="AD48" s="187"/>
      <c r="AE48" s="189" t="str">
        <f t="shared" si="52"/>
        <v/>
      </c>
      <c r="AF48" s="190" t="str">
        <f t="shared" si="2"/>
        <v/>
      </c>
      <c r="AG48" s="188" t="str">
        <f t="shared" si="47"/>
        <v/>
      </c>
      <c r="AH48" s="190" t="str">
        <f>IFERROR(IF(AI48="","",IF(AI48&lt;=0.2,"Leve",IF(AI48&lt;=0.4,"Menor",IF(AI48&lt;=0.6,"Moderado",IF(AI48&lt;=0.8,"Mayor","Catastrófico"))))),"")</f>
        <v/>
      </c>
      <c r="AI48" s="188" t="str">
        <f t="shared" si="14"/>
        <v/>
      </c>
      <c r="AJ48" s="191" t="str">
        <f>IFERROR(IF(OR(AND(AF48="Muy Baja",AH48="Leve"),AND(AF48="Muy Baja",AH48="Menor"),AND(AF48="Baja",AH48="Leve")),"Bajo",IF(OR(AND(AF48="Muy baja",AH48="Moderado"),AND(AF48="Baja",AH48="Menor"),AND(AF48="Baja",AH48="Moderado"),AND(AF48="Media",AH48="Leve"),AND(AF48="Media",AH48="Menor"),AND(AF48="Media",AH48="Moderado"),AND(AF48="Alta",AH48="Leve"),AND(AF48="Alta",AH48="Menor")),"Moderado",IF(OR(AND(AF48="Muy Baja",AH48="Mayor"),AND(AF48="Baja",AH48="Mayor"),AND(AF48="Media",AH48="Mayor"),AND(AF48="Alta",AH48="Moderado"),AND(AF48="Alta",AH48="Mayor"),AND(AF48="Muy Alta",AH48="Leve"),AND(AF48="Muy Alta",AH48="Menor"),AND(AF48="Muy Alta",AH48="Moderado"),AND(AF48="Muy Alta",AH48="Mayor")),"Alto",IF(OR(AND(AF48="Muy Baja",AH48="Catastrófico"),AND(AF48="Baja",AH48="Catastrófico"),AND(AF48="Media",AH48="Catastrófico"),AND(AF48="Alta",AH48="Catastrófico"),AND(AF48="Muy Alta",AH48="Catastrófico")),"Extremo","")))),"")</f>
        <v/>
      </c>
      <c r="AK48" s="192"/>
      <c r="AL48" s="183"/>
      <c r="AM48" s="193"/>
      <c r="AN48" s="193"/>
      <c r="AO48" s="194"/>
      <c r="AP48" s="336"/>
      <c r="AQ48" s="336"/>
      <c r="AR48" s="336"/>
    </row>
    <row r="49" spans="1:44" x14ac:dyDescent="0.2">
      <c r="A49" s="325">
        <v>7</v>
      </c>
      <c r="B49" s="326"/>
      <c r="C49" s="326"/>
      <c r="D49" s="364"/>
      <c r="E49" s="326"/>
      <c r="F49" s="326"/>
      <c r="G49" s="339"/>
      <c r="H49" s="339"/>
      <c r="I49" s="339"/>
      <c r="J49" s="339"/>
      <c r="K49" s="339"/>
      <c r="L49" s="339"/>
      <c r="M49" s="339"/>
      <c r="N49" s="336"/>
      <c r="O49" s="337" t="str">
        <f>IF(N49&lt;=0,"",IF(N49&lt;=2,"Muy Baja",IF(N49&lt;=24,"Baja",IF(N49&lt;=500,"Media",IF(N49&lt;=5000,"Alta","Muy Alta")))))</f>
        <v/>
      </c>
      <c r="P49" s="338" t="str">
        <f>IF(O49="","",IF(O49="Muy Baja",0.2,IF(O49="Baja",0.4,IF(O49="Media",0.6,IF(O49="Alta",0.8,IF(O49="Muy Alta",1,))))))</f>
        <v/>
      </c>
      <c r="Q49" s="356"/>
      <c r="R49" s="338">
        <f>IF(NOT(ISERROR(MATCH(Q49,'Tabla Impacto'!$B$222:$B$224,0))),'Tabla Impacto'!$F$224&amp;"Por favor no seleccionar los criterios de impacto(Afectación Económica o presupuestal y Pérdida Reputacional)",Q49)</f>
        <v>0</v>
      </c>
      <c r="S49" s="337" t="str">
        <f>IF(OR(R49='Tabla Impacto'!$C$12,R49='Tabla Impacto'!$D$12),"Leve",IF(OR(R49='Tabla Impacto'!$C$13,R49='Tabla Impacto'!$D$13),"Menor",IF(OR(R49='Tabla Impacto'!$C$14,R49='Tabla Impacto'!$D$14),"Moderado",IF(OR(R49='Tabla Impacto'!$C$15,R49='Tabla Impacto'!$D$15),"Mayor",IF(OR(R49='Tabla Impacto'!$C$16,R49='Tabla Impacto'!$D$16),"Catastrófico","")))))</f>
        <v/>
      </c>
      <c r="T49" s="338" t="str">
        <f>IF(S49="","",IF(S49="Leve",0.2,IF(S49="Menor",0.4,IF(S49="Moderado",0.6,IF(S49="Mayor",0.8,IF(S49="Catastrófico",1,))))))</f>
        <v/>
      </c>
      <c r="U49" s="355" t="str">
        <f>IF(OR(AND(O49="Muy Baja",S49="Leve"),AND(O49="Muy Baja",S49="Menor"),AND(O49="Baja",S49="Leve")),"Bajo",IF(OR(AND(O49="Muy baja",S49="Moderado"),AND(O49="Baja",S49="Menor"),AND(O49="Baja",S49="Moderado"),AND(O49="Media",S49="Leve"),AND(O49="Media",S49="Menor"),AND(O49="Media",S49="Moderado"),AND(O49="Alta",S49="Leve"),AND(O49="Alta",S49="Menor")),"Moderado",IF(OR(AND(O49="Muy Baja",S49="Mayor"),AND(O49="Baja",S49="Mayor"),AND(O49="Media",S49="Mayor"),AND(O49="Alta",S49="Moderado"),AND(O49="Alta",S49="Mayor"),AND(O49="Muy Alta",S49="Leve"),AND(O49="Muy Alta",S49="Menor"),AND(O49="Muy Alta",S49="Moderado"),AND(O49="Muy Alta",S49="Mayor")),"Alto",IF(OR(AND(O49="Muy Baja",S49="Catastrófico"),AND(O49="Baja",S49="Catastrófico"),AND(O49="Media",S49="Catastrófico"),AND(O49="Alta",S49="Catastrófico"),AND(O49="Muy Alta",S49="Catastrófico")),"Extremo",""))))</f>
        <v/>
      </c>
      <c r="V49" s="211">
        <v>1</v>
      </c>
      <c r="W49" s="196"/>
      <c r="X49" s="186" t="str">
        <f>IF(OR(Y49="Preventivo",Y49="Detectivo"),"Probabilidad",IF(Y49="Correctivo","Impacto",""))</f>
        <v/>
      </c>
      <c r="Y49" s="187"/>
      <c r="Z49" s="187"/>
      <c r="AA49" s="188" t="str">
        <f>IF(AND(Y49="Preventivo",Z49="Automático"),"50%",IF(AND(Y49="Preventivo",Z49="Manual"),"40%",IF(AND(Y49="Detectivo",Z49="Automático"),"40%",IF(AND(Y49="Detectivo",Z49="Manual"),"30%",IF(AND(Y49="Correctivo",Z49="Automático"),"35%",IF(AND(Y49="Correctivo",Z49="Manual"),"25%",""))))))</f>
        <v/>
      </c>
      <c r="AB49" s="187"/>
      <c r="AC49" s="187"/>
      <c r="AD49" s="187"/>
      <c r="AE49" s="189" t="str">
        <f>IFERROR(IF(X49="Probabilidad",(P49-(+P49*AA49)),IF(X49="Impacto",P49,"")),"")</f>
        <v/>
      </c>
      <c r="AF49" s="190" t="str">
        <f>IFERROR(IF(AE49="","",IF(AE49&lt;=0.2,"Muy Baja",IF(AE49&lt;=0.4,"Baja",IF(AE49&lt;=0.6,"Media",IF(AE49&lt;=0.8,"Alta","Muy Alta"))))),"")</f>
        <v/>
      </c>
      <c r="AG49" s="188" t="str">
        <f>+AE49</f>
        <v/>
      </c>
      <c r="AH49" s="190" t="str">
        <f>IFERROR(IF(AI49="","",IF(AI49&lt;=0.2,"Leve",IF(AI49&lt;=0.4,"Menor",IF(AI49&lt;=0.6,"Moderado",IF(AI49&lt;=0.8,"Mayor","Catastrófico"))))),"")</f>
        <v/>
      </c>
      <c r="AI49" s="188" t="str">
        <f t="shared" ref="AI49" si="54">IFERROR(IF(X49="Impacto",(T49-(+T49*AA49)),IF(X49="Probabilidad",T49,"")),"")</f>
        <v/>
      </c>
      <c r="AJ49" s="191" t="str">
        <f>IFERROR(IF(OR(AND(AF49="Muy Baja",AH49="Leve"),AND(AF49="Muy Baja",AH49="Menor"),AND(AF49="Baja",AH49="Leve")),"Bajo",IF(OR(AND(AF49="Muy baja",AH49="Moderado"),AND(AF49="Baja",AH49="Menor"),AND(AF49="Baja",AH49="Moderado"),AND(AF49="Media",AH49="Leve"),AND(AF49="Media",AH49="Menor"),AND(AF49="Media",AH49="Moderado"),AND(AF49="Alta",AH49="Leve"),AND(AF49="Alta",AH49="Menor")),"Moderado",IF(OR(AND(AF49="Muy Baja",AH49="Mayor"),AND(AF49="Baja",AH49="Mayor"),AND(AF49="Media",AH49="Mayor"),AND(AF49="Alta",AH49="Moderado"),AND(AF49="Alta",AH49="Mayor"),AND(AF49="Muy Alta",AH49="Leve"),AND(AF49="Muy Alta",AH49="Menor"),AND(AF49="Muy Alta",AH49="Moderado"),AND(AF49="Muy Alta",AH49="Mayor")),"Alto",IF(OR(AND(AF49="Muy Baja",AH49="Catastrófico"),AND(AF49="Baja",AH49="Catastrófico"),AND(AF49="Media",AH49="Catastrófico"),AND(AF49="Alta",AH49="Catastrófico"),AND(AF49="Muy Alta",AH49="Catastrófico")),"Extremo","")))),"")</f>
        <v/>
      </c>
      <c r="AK49" s="192"/>
      <c r="AL49" s="183"/>
      <c r="AM49" s="193"/>
      <c r="AN49" s="193"/>
      <c r="AO49" s="194"/>
      <c r="AP49" s="336"/>
      <c r="AQ49" s="336"/>
      <c r="AR49" s="336"/>
    </row>
    <row r="50" spans="1:44" x14ac:dyDescent="0.2">
      <c r="A50" s="325"/>
      <c r="B50" s="326"/>
      <c r="C50" s="326"/>
      <c r="D50" s="364"/>
      <c r="E50" s="326"/>
      <c r="F50" s="326"/>
      <c r="G50" s="340"/>
      <c r="H50" s="340"/>
      <c r="I50" s="340"/>
      <c r="J50" s="340"/>
      <c r="K50" s="340"/>
      <c r="L50" s="340"/>
      <c r="M50" s="340"/>
      <c r="N50" s="336"/>
      <c r="O50" s="337"/>
      <c r="P50" s="338"/>
      <c r="Q50" s="356"/>
      <c r="R50" s="338">
        <f>IF(NOT(ISERROR(MATCH(Q50,_xlfn.ANCHORARRAY(E61),0))),P63&amp;"Por favor no seleccionar los criterios de impacto",Q50)</f>
        <v>0</v>
      </c>
      <c r="S50" s="337"/>
      <c r="T50" s="338"/>
      <c r="U50" s="355"/>
      <c r="V50" s="211">
        <v>2</v>
      </c>
      <c r="W50" s="184"/>
      <c r="X50" s="186" t="str">
        <f>IF(OR(Y50="Preventivo",Y50="Detectivo"),"Probabilidad",IF(Y50="Correctivo","Impacto",""))</f>
        <v/>
      </c>
      <c r="Y50" s="187"/>
      <c r="Z50" s="187"/>
      <c r="AA50" s="188" t="str">
        <f t="shared" ref="AA50:AA54" si="55">IF(AND(Y50="Preventivo",Z50="Automático"),"50%",IF(AND(Y50="Preventivo",Z50="Manual"),"40%",IF(AND(Y50="Detectivo",Z50="Automático"),"40%",IF(AND(Y50="Detectivo",Z50="Manual"),"30%",IF(AND(Y50="Correctivo",Z50="Automático"),"35%",IF(AND(Y50="Correctivo",Z50="Manual"),"25%",""))))))</f>
        <v/>
      </c>
      <c r="AB50" s="187"/>
      <c r="AC50" s="187"/>
      <c r="AD50" s="187"/>
      <c r="AE50" s="189" t="str">
        <f>IFERROR(IF(AND(X49="Probabilidad",X50="Probabilidad"),(AG49-(+AG49*AA50)),IF(X50="Probabilidad",(P49-(+P49*AA50)),IF(X50="Impacto",AG49,""))),"")</f>
        <v/>
      </c>
      <c r="AF50" s="190" t="str">
        <f t="shared" si="2"/>
        <v/>
      </c>
      <c r="AG50" s="188" t="str">
        <f t="shared" ref="AG50:AG54" si="56">+AE50</f>
        <v/>
      </c>
      <c r="AH50" s="190" t="str">
        <f t="shared" si="4"/>
        <v/>
      </c>
      <c r="AI50" s="188" t="str">
        <f t="shared" ref="AI50" si="57">IFERROR(IF(AND(X49="Impacto",X50="Impacto"),(AI49-(+AI49*AA50)),IF(X50="Impacto",($T$13-(+$T$13*AA50)),IF(X50="Probabilidad",AI49,""))),"")</f>
        <v/>
      </c>
      <c r="AJ50" s="191" t="str">
        <f t="shared" ref="AJ50:AJ51" si="58">IFERROR(IF(OR(AND(AF50="Muy Baja",AH50="Leve"),AND(AF50="Muy Baja",AH50="Menor"),AND(AF50="Baja",AH50="Leve")),"Bajo",IF(OR(AND(AF50="Muy baja",AH50="Moderado"),AND(AF50="Baja",AH50="Menor"),AND(AF50="Baja",AH50="Moderado"),AND(AF50="Media",AH50="Leve"),AND(AF50="Media",AH50="Menor"),AND(AF50="Media",AH50="Moderado"),AND(AF50="Alta",AH50="Leve"),AND(AF50="Alta",AH50="Menor")),"Moderado",IF(OR(AND(AF50="Muy Baja",AH50="Mayor"),AND(AF50="Baja",AH50="Mayor"),AND(AF50="Media",AH50="Mayor"),AND(AF50="Alta",AH50="Moderado"),AND(AF50="Alta",AH50="Mayor"),AND(AF50="Muy Alta",AH50="Leve"),AND(AF50="Muy Alta",AH50="Menor"),AND(AF50="Muy Alta",AH50="Moderado"),AND(AF50="Muy Alta",AH50="Mayor")),"Alto",IF(OR(AND(AF50="Muy Baja",AH50="Catastrófico"),AND(AF50="Baja",AH50="Catastrófico"),AND(AF50="Media",AH50="Catastrófico"),AND(AF50="Alta",AH50="Catastrófico"),AND(AF50="Muy Alta",AH50="Catastrófico")),"Extremo","")))),"")</f>
        <v/>
      </c>
      <c r="AK50" s="192"/>
      <c r="AL50" s="183"/>
      <c r="AM50" s="193"/>
      <c r="AN50" s="193"/>
      <c r="AO50" s="194"/>
      <c r="AP50" s="336"/>
      <c r="AQ50" s="336"/>
      <c r="AR50" s="336"/>
    </row>
    <row r="51" spans="1:44" x14ac:dyDescent="0.2">
      <c r="A51" s="325"/>
      <c r="B51" s="326"/>
      <c r="C51" s="326"/>
      <c r="D51" s="364"/>
      <c r="E51" s="326"/>
      <c r="F51" s="326"/>
      <c r="G51" s="340"/>
      <c r="H51" s="340"/>
      <c r="I51" s="340"/>
      <c r="J51" s="340"/>
      <c r="K51" s="340"/>
      <c r="L51" s="340"/>
      <c r="M51" s="340"/>
      <c r="N51" s="336"/>
      <c r="O51" s="337"/>
      <c r="P51" s="338"/>
      <c r="Q51" s="356"/>
      <c r="R51" s="338">
        <f>IF(NOT(ISERROR(MATCH(Q51,_xlfn.ANCHORARRAY(E62),0))),P64&amp;"Por favor no seleccionar los criterios de impacto",Q51)</f>
        <v>0</v>
      </c>
      <c r="S51" s="337"/>
      <c r="T51" s="338"/>
      <c r="U51" s="355"/>
      <c r="V51" s="211">
        <v>3</v>
      </c>
      <c r="W51" s="185"/>
      <c r="X51" s="186" t="str">
        <f>IF(OR(Y51="Preventivo",Y51="Detectivo"),"Probabilidad",IF(Y51="Correctivo","Impacto",""))</f>
        <v/>
      </c>
      <c r="Y51" s="187"/>
      <c r="Z51" s="187"/>
      <c r="AA51" s="188" t="str">
        <f t="shared" si="55"/>
        <v/>
      </c>
      <c r="AB51" s="187"/>
      <c r="AC51" s="187"/>
      <c r="AD51" s="187"/>
      <c r="AE51" s="189" t="str">
        <f>IFERROR(IF(AND(X50="Probabilidad",X51="Probabilidad"),(AG50-(+AG50*AA51)),IF(AND(X50="Impacto",X51="Probabilidad"),(AG49-(+AG49*AA51)),IF(X51="Impacto",AG50,""))),"")</f>
        <v/>
      </c>
      <c r="AF51" s="190" t="str">
        <f t="shared" si="2"/>
        <v/>
      </c>
      <c r="AG51" s="188" t="str">
        <f t="shared" si="56"/>
        <v/>
      </c>
      <c r="AH51" s="190" t="str">
        <f t="shared" si="4"/>
        <v/>
      </c>
      <c r="AI51" s="188" t="str">
        <f t="shared" ref="AI51" si="59">IFERROR(IF(AND(X50="Impacto",X51="Impacto"),(AI50-(+AI50*AA51)),IF(AND(X50="Probabilidad",X51="Impacto"),(AI49-(+AI49*AA51)),IF(X51="Probabilidad",AI50,""))),"")</f>
        <v/>
      </c>
      <c r="AJ51" s="191" t="str">
        <f t="shared" si="58"/>
        <v/>
      </c>
      <c r="AK51" s="192"/>
      <c r="AL51" s="183"/>
      <c r="AM51" s="193"/>
      <c r="AN51" s="193"/>
      <c r="AO51" s="194"/>
      <c r="AP51" s="336"/>
      <c r="AQ51" s="336"/>
      <c r="AR51" s="336"/>
    </row>
    <row r="52" spans="1:44" x14ac:dyDescent="0.2">
      <c r="A52" s="325"/>
      <c r="B52" s="326"/>
      <c r="C52" s="326"/>
      <c r="D52" s="364"/>
      <c r="E52" s="326"/>
      <c r="F52" s="326"/>
      <c r="G52" s="340"/>
      <c r="H52" s="340"/>
      <c r="I52" s="340"/>
      <c r="J52" s="340"/>
      <c r="K52" s="340"/>
      <c r="L52" s="340"/>
      <c r="M52" s="340"/>
      <c r="N52" s="336"/>
      <c r="O52" s="337"/>
      <c r="P52" s="338"/>
      <c r="Q52" s="356"/>
      <c r="R52" s="338">
        <f>IF(NOT(ISERROR(MATCH(Q52,_xlfn.ANCHORARRAY(E63),0))),P65&amp;"Por favor no seleccionar los criterios de impacto",Q52)</f>
        <v>0</v>
      </c>
      <c r="S52" s="337"/>
      <c r="T52" s="338"/>
      <c r="U52" s="355"/>
      <c r="V52" s="211">
        <v>4</v>
      </c>
      <c r="W52" s="184"/>
      <c r="X52" s="186" t="str">
        <f t="shared" ref="X52:X54" si="60">IF(OR(Y52="Preventivo",Y52="Detectivo"),"Probabilidad",IF(Y52="Correctivo","Impacto",""))</f>
        <v/>
      </c>
      <c r="Y52" s="187"/>
      <c r="Z52" s="187"/>
      <c r="AA52" s="188" t="str">
        <f t="shared" si="55"/>
        <v/>
      </c>
      <c r="AB52" s="187"/>
      <c r="AC52" s="187"/>
      <c r="AD52" s="187"/>
      <c r="AE52" s="189" t="str">
        <f t="shared" ref="AE52:AE54" si="61">IFERROR(IF(AND(X51="Probabilidad",X52="Probabilidad"),(AG51-(+AG51*AA52)),IF(AND(X51="Impacto",X52="Probabilidad"),(AG50-(+AG50*AA52)),IF(X52="Impacto",AG51,""))),"")</f>
        <v/>
      </c>
      <c r="AF52" s="190" t="str">
        <f t="shared" si="2"/>
        <v/>
      </c>
      <c r="AG52" s="188" t="str">
        <f t="shared" si="56"/>
        <v/>
      </c>
      <c r="AH52" s="190" t="str">
        <f t="shared" si="4"/>
        <v/>
      </c>
      <c r="AI52" s="188" t="str">
        <f t="shared" si="14"/>
        <v/>
      </c>
      <c r="AJ52" s="191" t="str">
        <f>IFERROR(IF(OR(AND(AF52="Muy Baja",AH52="Leve"),AND(AF52="Muy Baja",AH52="Menor"),AND(AF52="Baja",AH52="Leve")),"Bajo",IF(OR(AND(AF52="Muy baja",AH52="Moderado"),AND(AF52="Baja",AH52="Menor"),AND(AF52="Baja",AH52="Moderado"),AND(AF52="Media",AH52="Leve"),AND(AF52="Media",AH52="Menor"),AND(AF52="Media",AH52="Moderado"),AND(AF52="Alta",AH52="Leve"),AND(AF52="Alta",AH52="Menor")),"Moderado",IF(OR(AND(AF52="Muy Baja",AH52="Mayor"),AND(AF52="Baja",AH52="Mayor"),AND(AF52="Media",AH52="Mayor"),AND(AF52="Alta",AH52="Moderado"),AND(AF52="Alta",AH52="Mayor"),AND(AF52="Muy Alta",AH52="Leve"),AND(AF52="Muy Alta",AH52="Menor"),AND(AF52="Muy Alta",AH52="Moderado"),AND(AF52="Muy Alta",AH52="Mayor")),"Alto",IF(OR(AND(AF52="Muy Baja",AH52="Catastrófico"),AND(AF52="Baja",AH52="Catastrófico"),AND(AF52="Media",AH52="Catastrófico"),AND(AF52="Alta",AH52="Catastrófico"),AND(AF52="Muy Alta",AH52="Catastrófico")),"Extremo","")))),"")</f>
        <v/>
      </c>
      <c r="AK52" s="192"/>
      <c r="AL52" s="183"/>
      <c r="AM52" s="193"/>
      <c r="AN52" s="193"/>
      <c r="AO52" s="194"/>
      <c r="AP52" s="336"/>
      <c r="AQ52" s="336"/>
      <c r="AR52" s="336"/>
    </row>
    <row r="53" spans="1:44" x14ac:dyDescent="0.2">
      <c r="A53" s="325"/>
      <c r="B53" s="326"/>
      <c r="C53" s="326"/>
      <c r="D53" s="364"/>
      <c r="E53" s="326"/>
      <c r="F53" s="326"/>
      <c r="G53" s="340"/>
      <c r="H53" s="340"/>
      <c r="I53" s="340"/>
      <c r="J53" s="340"/>
      <c r="K53" s="340"/>
      <c r="L53" s="340"/>
      <c r="M53" s="340"/>
      <c r="N53" s="336"/>
      <c r="O53" s="337"/>
      <c r="P53" s="338"/>
      <c r="Q53" s="356"/>
      <c r="R53" s="338">
        <f>IF(NOT(ISERROR(MATCH(Q53,_xlfn.ANCHORARRAY(E64),0))),P66&amp;"Por favor no seleccionar los criterios de impacto",Q53)</f>
        <v>0</v>
      </c>
      <c r="S53" s="337"/>
      <c r="T53" s="338"/>
      <c r="U53" s="355"/>
      <c r="V53" s="211">
        <v>5</v>
      </c>
      <c r="W53" s="184"/>
      <c r="X53" s="186" t="str">
        <f t="shared" si="60"/>
        <v/>
      </c>
      <c r="Y53" s="187"/>
      <c r="Z53" s="187"/>
      <c r="AA53" s="188" t="str">
        <f t="shared" si="55"/>
        <v/>
      </c>
      <c r="AB53" s="187"/>
      <c r="AC53" s="187"/>
      <c r="AD53" s="187"/>
      <c r="AE53" s="189" t="str">
        <f t="shared" si="61"/>
        <v/>
      </c>
      <c r="AF53" s="190" t="str">
        <f t="shared" si="2"/>
        <v/>
      </c>
      <c r="AG53" s="188" t="str">
        <f t="shared" si="56"/>
        <v/>
      </c>
      <c r="AH53" s="190" t="str">
        <f t="shared" si="4"/>
        <v/>
      </c>
      <c r="AI53" s="188" t="str">
        <f t="shared" si="14"/>
        <v/>
      </c>
      <c r="AJ53" s="191" t="str">
        <f t="shared" ref="AJ53:AJ54" si="62">IFERROR(IF(OR(AND(AF53="Muy Baja",AH53="Leve"),AND(AF53="Muy Baja",AH53="Menor"),AND(AF53="Baja",AH53="Leve")),"Bajo",IF(OR(AND(AF53="Muy baja",AH53="Moderado"),AND(AF53="Baja",AH53="Menor"),AND(AF53="Baja",AH53="Moderado"),AND(AF53="Media",AH53="Leve"),AND(AF53="Media",AH53="Menor"),AND(AF53="Media",AH53="Moderado"),AND(AF53="Alta",AH53="Leve"),AND(AF53="Alta",AH53="Menor")),"Moderado",IF(OR(AND(AF53="Muy Baja",AH53="Mayor"),AND(AF53="Baja",AH53="Mayor"),AND(AF53="Media",AH53="Mayor"),AND(AF53="Alta",AH53="Moderado"),AND(AF53="Alta",AH53="Mayor"),AND(AF53="Muy Alta",AH53="Leve"),AND(AF53="Muy Alta",AH53="Menor"),AND(AF53="Muy Alta",AH53="Moderado"),AND(AF53="Muy Alta",AH53="Mayor")),"Alto",IF(OR(AND(AF53="Muy Baja",AH53="Catastrófico"),AND(AF53="Baja",AH53="Catastrófico"),AND(AF53="Media",AH53="Catastrófico"),AND(AF53="Alta",AH53="Catastrófico"),AND(AF53="Muy Alta",AH53="Catastrófico")),"Extremo","")))),"")</f>
        <v/>
      </c>
      <c r="AK53" s="192"/>
      <c r="AL53" s="183"/>
      <c r="AM53" s="193"/>
      <c r="AN53" s="193"/>
      <c r="AO53" s="194"/>
      <c r="AP53" s="336"/>
      <c r="AQ53" s="336"/>
      <c r="AR53" s="336"/>
    </row>
    <row r="54" spans="1:44" x14ac:dyDescent="0.2">
      <c r="A54" s="325"/>
      <c r="B54" s="326"/>
      <c r="C54" s="326"/>
      <c r="D54" s="364"/>
      <c r="E54" s="326"/>
      <c r="F54" s="326"/>
      <c r="G54" s="341"/>
      <c r="H54" s="341"/>
      <c r="I54" s="341"/>
      <c r="J54" s="341"/>
      <c r="K54" s="341"/>
      <c r="L54" s="341"/>
      <c r="M54" s="341"/>
      <c r="N54" s="336"/>
      <c r="O54" s="337"/>
      <c r="P54" s="338"/>
      <c r="Q54" s="356"/>
      <c r="R54" s="338">
        <f>IF(NOT(ISERROR(MATCH(Q54,_xlfn.ANCHORARRAY(E65),0))),P67&amp;"Por favor no seleccionar los criterios de impacto",Q54)</f>
        <v>0</v>
      </c>
      <c r="S54" s="337"/>
      <c r="T54" s="338"/>
      <c r="U54" s="355"/>
      <c r="V54" s="211">
        <v>6</v>
      </c>
      <c r="W54" s="184"/>
      <c r="X54" s="186" t="str">
        <f t="shared" si="60"/>
        <v/>
      </c>
      <c r="Y54" s="187"/>
      <c r="Z54" s="187"/>
      <c r="AA54" s="188" t="str">
        <f t="shared" si="55"/>
        <v/>
      </c>
      <c r="AB54" s="187"/>
      <c r="AC54" s="187"/>
      <c r="AD54" s="187"/>
      <c r="AE54" s="189" t="str">
        <f t="shared" si="61"/>
        <v/>
      </c>
      <c r="AF54" s="190" t="str">
        <f t="shared" si="2"/>
        <v/>
      </c>
      <c r="AG54" s="188" t="str">
        <f t="shared" si="56"/>
        <v/>
      </c>
      <c r="AH54" s="190" t="str">
        <f t="shared" si="4"/>
        <v/>
      </c>
      <c r="AI54" s="188" t="str">
        <f t="shared" si="14"/>
        <v/>
      </c>
      <c r="AJ54" s="191" t="str">
        <f t="shared" si="62"/>
        <v/>
      </c>
      <c r="AK54" s="192"/>
      <c r="AL54" s="183"/>
      <c r="AM54" s="193"/>
      <c r="AN54" s="193"/>
      <c r="AO54" s="194"/>
      <c r="AP54" s="336"/>
      <c r="AQ54" s="336"/>
      <c r="AR54" s="336"/>
    </row>
    <row r="55" spans="1:44" x14ac:dyDescent="0.2">
      <c r="A55" s="325">
        <v>8</v>
      </c>
      <c r="B55" s="326"/>
      <c r="C55" s="326"/>
      <c r="D55" s="326"/>
      <c r="E55" s="326"/>
      <c r="F55" s="326"/>
      <c r="G55" s="339"/>
      <c r="H55" s="339"/>
      <c r="I55" s="339"/>
      <c r="J55" s="339"/>
      <c r="K55" s="339"/>
      <c r="L55" s="339"/>
      <c r="M55" s="339"/>
      <c r="N55" s="336"/>
      <c r="O55" s="337" t="str">
        <f>IF(N55&lt;=0,"",IF(N55&lt;=2,"Muy Baja",IF(N55&lt;=24,"Baja",IF(N55&lt;=500,"Media",IF(N55&lt;=5000,"Alta","Muy Alta")))))</f>
        <v/>
      </c>
      <c r="P55" s="338" t="str">
        <f>IF(O55="","",IF(O55="Muy Baja",0.2,IF(O55="Baja",0.4,IF(O55="Media",0.6,IF(O55="Alta",0.8,IF(O55="Muy Alta",1,))))))</f>
        <v/>
      </c>
      <c r="Q55" s="356"/>
      <c r="R55" s="338">
        <f>IF(NOT(ISERROR(MATCH(Q55,'Tabla Impacto'!$B$222:$B$224,0))),'Tabla Impacto'!$F$224&amp;"Por favor no seleccionar los criterios de impacto(Afectación Económica o presupuestal y Pérdida Reputacional)",Q55)</f>
        <v>0</v>
      </c>
      <c r="S55" s="337" t="str">
        <f>IF(OR(R55='Tabla Impacto'!$C$12,R55='Tabla Impacto'!$D$12),"Leve",IF(OR(R55='Tabla Impacto'!$C$13,R55='Tabla Impacto'!$D$13),"Menor",IF(OR(R55='Tabla Impacto'!$C$14,R55='Tabla Impacto'!$D$14),"Moderado",IF(OR(R55='Tabla Impacto'!$C$15,R55='Tabla Impacto'!$D$15),"Mayor",IF(OR(R55='Tabla Impacto'!$C$16,R55='Tabla Impacto'!$D$16),"Catastrófico","")))))</f>
        <v/>
      </c>
      <c r="T55" s="338" t="str">
        <f>IF(S55="","",IF(S55="Leve",0.2,IF(S55="Menor",0.4,IF(S55="Moderado",0.6,IF(S55="Mayor",0.8,IF(S55="Catastrófico",1,))))))</f>
        <v/>
      </c>
      <c r="U55" s="355" t="str">
        <f>IF(OR(AND(O55="Muy Baja",S55="Leve"),AND(O55="Muy Baja",S55="Menor"),AND(O55="Baja",S55="Leve")),"Bajo",IF(OR(AND(O55="Muy baja",S55="Moderado"),AND(O55="Baja",S55="Menor"),AND(O55="Baja",S55="Moderado"),AND(O55="Media",S55="Leve"),AND(O55="Media",S55="Menor"),AND(O55="Media",S55="Moderado"),AND(O55="Alta",S55="Leve"),AND(O55="Alta",S55="Menor")),"Moderado",IF(OR(AND(O55="Muy Baja",S55="Mayor"),AND(O55="Baja",S55="Mayor"),AND(O55="Media",S55="Mayor"),AND(O55="Alta",S55="Moderado"),AND(O55="Alta",S55="Mayor"),AND(O55="Muy Alta",S55="Leve"),AND(O55="Muy Alta",S55="Menor"),AND(O55="Muy Alta",S55="Moderado"),AND(O55="Muy Alta",S55="Mayor")),"Alto",IF(OR(AND(O55="Muy Baja",S55="Catastrófico"),AND(O55="Baja",S55="Catastrófico"),AND(O55="Media",S55="Catastrófico"),AND(O55="Alta",S55="Catastrófico"),AND(O55="Muy Alta",S55="Catastrófico")),"Extremo",""))))</f>
        <v/>
      </c>
      <c r="V55" s="211">
        <v>1</v>
      </c>
      <c r="W55" s="184"/>
      <c r="X55" s="186" t="str">
        <f>IF(OR(Y55="Preventivo",Y55="Detectivo"),"Probabilidad",IF(Y55="Correctivo","Impacto",""))</f>
        <v/>
      </c>
      <c r="Y55" s="187"/>
      <c r="Z55" s="187"/>
      <c r="AA55" s="188" t="str">
        <f>IF(AND(Y55="Preventivo",Z55="Automático"),"50%",IF(AND(Y55="Preventivo",Z55="Manual"),"40%",IF(AND(Y55="Detectivo",Z55="Automático"),"40%",IF(AND(Y55="Detectivo",Z55="Manual"),"30%",IF(AND(Y55="Correctivo",Z55="Automático"),"35%",IF(AND(Y55="Correctivo",Z55="Manual"),"25%",""))))))</f>
        <v/>
      </c>
      <c r="AB55" s="187"/>
      <c r="AC55" s="187"/>
      <c r="AD55" s="187"/>
      <c r="AE55" s="189" t="str">
        <f>IFERROR(IF(X55="Probabilidad",(P55-(+P55*AA55)),IF(X55="Impacto",P55,"")),"")</f>
        <v/>
      </c>
      <c r="AF55" s="190" t="str">
        <f>IFERROR(IF(AE55="","",IF(AE55&lt;=0.2,"Muy Baja",IF(AE55&lt;=0.4,"Baja",IF(AE55&lt;=0.6,"Media",IF(AE55&lt;=0.8,"Alta","Muy Alta"))))),"")</f>
        <v/>
      </c>
      <c r="AG55" s="188" t="str">
        <f>+AE55</f>
        <v/>
      </c>
      <c r="AH55" s="190" t="str">
        <f>IFERROR(IF(AI55="","",IF(AI55&lt;=0.2,"Leve",IF(AI55&lt;=0.4,"Menor",IF(AI55&lt;=0.6,"Moderado",IF(AI55&lt;=0.8,"Mayor","Catastrófico"))))),"")</f>
        <v/>
      </c>
      <c r="AI55" s="188" t="str">
        <f t="shared" ref="AI55" si="63">IFERROR(IF(X55="Impacto",(T55-(+T55*AA55)),IF(X55="Probabilidad",T55,"")),"")</f>
        <v/>
      </c>
      <c r="AJ55" s="191" t="str">
        <f>IFERROR(IF(OR(AND(AF55="Muy Baja",AH55="Leve"),AND(AF55="Muy Baja",AH55="Menor"),AND(AF55="Baja",AH55="Leve")),"Bajo",IF(OR(AND(AF55="Muy baja",AH55="Moderado"),AND(AF55="Baja",AH55="Menor"),AND(AF55="Baja",AH55="Moderado"),AND(AF55="Media",AH55="Leve"),AND(AF55="Media",AH55="Menor"),AND(AF55="Media",AH55="Moderado"),AND(AF55="Alta",AH55="Leve"),AND(AF55="Alta",AH55="Menor")),"Moderado",IF(OR(AND(AF55="Muy Baja",AH55="Mayor"),AND(AF55="Baja",AH55="Mayor"),AND(AF55="Media",AH55="Mayor"),AND(AF55="Alta",AH55="Moderado"),AND(AF55="Alta",AH55="Mayor"),AND(AF55="Muy Alta",AH55="Leve"),AND(AF55="Muy Alta",AH55="Menor"),AND(AF55="Muy Alta",AH55="Moderado"),AND(AF55="Muy Alta",AH55="Mayor")),"Alto",IF(OR(AND(AF55="Muy Baja",AH55="Catastrófico"),AND(AF55="Baja",AH55="Catastrófico"),AND(AF55="Media",AH55="Catastrófico"),AND(AF55="Alta",AH55="Catastrófico"),AND(AF55="Muy Alta",AH55="Catastrófico")),"Extremo","")))),"")</f>
        <v/>
      </c>
      <c r="AK55" s="192"/>
      <c r="AL55" s="183"/>
      <c r="AM55" s="193"/>
      <c r="AN55" s="193"/>
      <c r="AO55" s="194"/>
      <c r="AP55" s="336"/>
      <c r="AQ55" s="336"/>
      <c r="AR55" s="336"/>
    </row>
    <row r="56" spans="1:44" x14ac:dyDescent="0.2">
      <c r="A56" s="325"/>
      <c r="B56" s="326"/>
      <c r="C56" s="326"/>
      <c r="D56" s="326"/>
      <c r="E56" s="326"/>
      <c r="F56" s="326"/>
      <c r="G56" s="340"/>
      <c r="H56" s="340"/>
      <c r="I56" s="340"/>
      <c r="J56" s="340"/>
      <c r="K56" s="340"/>
      <c r="L56" s="340"/>
      <c r="M56" s="340"/>
      <c r="N56" s="336"/>
      <c r="O56" s="337"/>
      <c r="P56" s="338"/>
      <c r="Q56" s="356"/>
      <c r="R56" s="338">
        <f>IF(NOT(ISERROR(MATCH(Q56,_xlfn.ANCHORARRAY(E67),0))),P69&amp;"Por favor no seleccionar los criterios de impacto",Q56)</f>
        <v>0</v>
      </c>
      <c r="S56" s="337"/>
      <c r="T56" s="338"/>
      <c r="U56" s="355"/>
      <c r="V56" s="211">
        <v>2</v>
      </c>
      <c r="W56" s="184"/>
      <c r="X56" s="186" t="str">
        <f>IF(OR(Y56="Preventivo",Y56="Detectivo"),"Probabilidad",IF(Y56="Correctivo","Impacto",""))</f>
        <v/>
      </c>
      <c r="Y56" s="187"/>
      <c r="Z56" s="187"/>
      <c r="AA56" s="188" t="str">
        <f t="shared" ref="AA56:AA60" si="64">IF(AND(Y56="Preventivo",Z56="Automático"),"50%",IF(AND(Y56="Preventivo",Z56="Manual"),"40%",IF(AND(Y56="Detectivo",Z56="Automático"),"40%",IF(AND(Y56="Detectivo",Z56="Manual"),"30%",IF(AND(Y56="Correctivo",Z56="Automático"),"35%",IF(AND(Y56="Correctivo",Z56="Manual"),"25%",""))))))</f>
        <v/>
      </c>
      <c r="AB56" s="187"/>
      <c r="AC56" s="187"/>
      <c r="AD56" s="187"/>
      <c r="AE56" s="189" t="str">
        <f>IFERROR(IF(AND(X55="Probabilidad",X56="Probabilidad"),(AG55-(+AG55*AA56)),IF(X56="Probabilidad",(P55-(+P55*AA56)),IF(X56="Impacto",AG55,""))),"")</f>
        <v/>
      </c>
      <c r="AF56" s="190" t="str">
        <f t="shared" si="2"/>
        <v/>
      </c>
      <c r="AG56" s="188" t="str">
        <f t="shared" ref="AG56:AG60" si="65">+AE56</f>
        <v/>
      </c>
      <c r="AH56" s="190" t="str">
        <f t="shared" si="4"/>
        <v/>
      </c>
      <c r="AI56" s="188" t="str">
        <f t="shared" ref="AI56" si="66">IFERROR(IF(AND(X55="Impacto",X56="Impacto"),(AI55-(+AI55*AA56)),IF(X56="Impacto",($T$13-(+$T$13*AA56)),IF(X56="Probabilidad",AI55,""))),"")</f>
        <v/>
      </c>
      <c r="AJ56" s="191" t="str">
        <f t="shared" ref="AJ56:AJ57" si="67">IFERROR(IF(OR(AND(AF56="Muy Baja",AH56="Leve"),AND(AF56="Muy Baja",AH56="Menor"),AND(AF56="Baja",AH56="Leve")),"Bajo",IF(OR(AND(AF56="Muy baja",AH56="Moderado"),AND(AF56="Baja",AH56="Menor"),AND(AF56="Baja",AH56="Moderado"),AND(AF56="Media",AH56="Leve"),AND(AF56="Media",AH56="Menor"),AND(AF56="Media",AH56="Moderado"),AND(AF56="Alta",AH56="Leve"),AND(AF56="Alta",AH56="Menor")),"Moderado",IF(OR(AND(AF56="Muy Baja",AH56="Mayor"),AND(AF56="Baja",AH56="Mayor"),AND(AF56="Media",AH56="Mayor"),AND(AF56="Alta",AH56="Moderado"),AND(AF56="Alta",AH56="Mayor"),AND(AF56="Muy Alta",AH56="Leve"),AND(AF56="Muy Alta",AH56="Menor"),AND(AF56="Muy Alta",AH56="Moderado"),AND(AF56="Muy Alta",AH56="Mayor")),"Alto",IF(OR(AND(AF56="Muy Baja",AH56="Catastrófico"),AND(AF56="Baja",AH56="Catastrófico"),AND(AF56="Media",AH56="Catastrófico"),AND(AF56="Alta",AH56="Catastrófico"),AND(AF56="Muy Alta",AH56="Catastrófico")),"Extremo","")))),"")</f>
        <v/>
      </c>
      <c r="AK56" s="192"/>
      <c r="AL56" s="183"/>
      <c r="AM56" s="193"/>
      <c r="AN56" s="193"/>
      <c r="AO56" s="194"/>
      <c r="AP56" s="336"/>
      <c r="AQ56" s="336"/>
      <c r="AR56" s="336"/>
    </row>
    <row r="57" spans="1:44" x14ac:dyDescent="0.2">
      <c r="A57" s="325"/>
      <c r="B57" s="326"/>
      <c r="C57" s="326"/>
      <c r="D57" s="326"/>
      <c r="E57" s="326"/>
      <c r="F57" s="326"/>
      <c r="G57" s="340"/>
      <c r="H57" s="340"/>
      <c r="I57" s="340"/>
      <c r="J57" s="340"/>
      <c r="K57" s="340"/>
      <c r="L57" s="340"/>
      <c r="M57" s="340"/>
      <c r="N57" s="336"/>
      <c r="O57" s="337"/>
      <c r="P57" s="338"/>
      <c r="Q57" s="356"/>
      <c r="R57" s="338">
        <f>IF(NOT(ISERROR(MATCH(Q57,_xlfn.ANCHORARRAY(E68),0))),P70&amp;"Por favor no seleccionar los criterios de impacto",Q57)</f>
        <v>0</v>
      </c>
      <c r="S57" s="337"/>
      <c r="T57" s="338"/>
      <c r="U57" s="355"/>
      <c r="V57" s="211">
        <v>3</v>
      </c>
      <c r="W57" s="185"/>
      <c r="X57" s="186" t="str">
        <f>IF(OR(Y57="Preventivo",Y57="Detectivo"),"Probabilidad",IF(Y57="Correctivo","Impacto",""))</f>
        <v/>
      </c>
      <c r="Y57" s="187"/>
      <c r="Z57" s="187"/>
      <c r="AA57" s="188" t="str">
        <f t="shared" si="64"/>
        <v/>
      </c>
      <c r="AB57" s="187"/>
      <c r="AC57" s="187"/>
      <c r="AD57" s="187"/>
      <c r="AE57" s="189" t="str">
        <f>IFERROR(IF(AND(X56="Probabilidad",X57="Probabilidad"),(AG56-(+AG56*AA57)),IF(AND(X56="Impacto",X57="Probabilidad"),(AG55-(+AG55*AA57)),IF(X57="Impacto",AG56,""))),"")</f>
        <v/>
      </c>
      <c r="AF57" s="190" t="str">
        <f t="shared" si="2"/>
        <v/>
      </c>
      <c r="AG57" s="188" t="str">
        <f t="shared" si="65"/>
        <v/>
      </c>
      <c r="AH57" s="190" t="str">
        <f t="shared" si="4"/>
        <v/>
      </c>
      <c r="AI57" s="188" t="str">
        <f t="shared" ref="AI57" si="68">IFERROR(IF(AND(X56="Impacto",X57="Impacto"),(AI56-(+AI56*AA57)),IF(AND(X56="Probabilidad",X57="Impacto"),(AI55-(+AI55*AA57)),IF(X57="Probabilidad",AI56,""))),"")</f>
        <v/>
      </c>
      <c r="AJ57" s="191" t="str">
        <f t="shared" si="67"/>
        <v/>
      </c>
      <c r="AK57" s="192"/>
      <c r="AL57" s="183"/>
      <c r="AM57" s="193"/>
      <c r="AN57" s="193"/>
      <c r="AO57" s="194"/>
      <c r="AP57" s="336"/>
      <c r="AQ57" s="336"/>
      <c r="AR57" s="336"/>
    </row>
    <row r="58" spans="1:44" x14ac:dyDescent="0.2">
      <c r="A58" s="325"/>
      <c r="B58" s="326"/>
      <c r="C58" s="326"/>
      <c r="D58" s="326"/>
      <c r="E58" s="326"/>
      <c r="F58" s="326"/>
      <c r="G58" s="340"/>
      <c r="H58" s="340"/>
      <c r="I58" s="340"/>
      <c r="J58" s="340"/>
      <c r="K58" s="340"/>
      <c r="L58" s="340"/>
      <c r="M58" s="340"/>
      <c r="N58" s="336"/>
      <c r="O58" s="337"/>
      <c r="P58" s="338"/>
      <c r="Q58" s="356"/>
      <c r="R58" s="338">
        <f>IF(NOT(ISERROR(MATCH(Q58,_xlfn.ANCHORARRAY(E69),0))),P71&amp;"Por favor no seleccionar los criterios de impacto",Q58)</f>
        <v>0</v>
      </c>
      <c r="S58" s="337"/>
      <c r="T58" s="338"/>
      <c r="U58" s="355"/>
      <c r="V58" s="211">
        <v>4</v>
      </c>
      <c r="W58" s="184"/>
      <c r="X58" s="186" t="str">
        <f t="shared" ref="X58:X60" si="69">IF(OR(Y58="Preventivo",Y58="Detectivo"),"Probabilidad",IF(Y58="Correctivo","Impacto",""))</f>
        <v/>
      </c>
      <c r="Y58" s="187"/>
      <c r="Z58" s="187"/>
      <c r="AA58" s="188" t="str">
        <f t="shared" si="64"/>
        <v/>
      </c>
      <c r="AB58" s="187"/>
      <c r="AC58" s="187"/>
      <c r="AD58" s="187"/>
      <c r="AE58" s="189" t="str">
        <f t="shared" ref="AE58:AE60" si="70">IFERROR(IF(AND(X57="Probabilidad",X58="Probabilidad"),(AG57-(+AG57*AA58)),IF(AND(X57="Impacto",X58="Probabilidad"),(AG56-(+AG56*AA58)),IF(X58="Impacto",AG57,""))),"")</f>
        <v/>
      </c>
      <c r="AF58" s="190" t="str">
        <f t="shared" si="2"/>
        <v/>
      </c>
      <c r="AG58" s="188" t="str">
        <f t="shared" si="65"/>
        <v/>
      </c>
      <c r="AH58" s="190" t="str">
        <f t="shared" si="4"/>
        <v/>
      </c>
      <c r="AI58" s="188" t="str">
        <f t="shared" si="14"/>
        <v/>
      </c>
      <c r="AJ58" s="191" t="str">
        <f>IFERROR(IF(OR(AND(AF58="Muy Baja",AH58="Leve"),AND(AF58="Muy Baja",AH58="Menor"),AND(AF58="Baja",AH58="Leve")),"Bajo",IF(OR(AND(AF58="Muy baja",AH58="Moderado"),AND(AF58="Baja",AH58="Menor"),AND(AF58="Baja",AH58="Moderado"),AND(AF58="Media",AH58="Leve"),AND(AF58="Media",AH58="Menor"),AND(AF58="Media",AH58="Moderado"),AND(AF58="Alta",AH58="Leve"),AND(AF58="Alta",AH58="Menor")),"Moderado",IF(OR(AND(AF58="Muy Baja",AH58="Mayor"),AND(AF58="Baja",AH58="Mayor"),AND(AF58="Media",AH58="Mayor"),AND(AF58="Alta",AH58="Moderado"),AND(AF58="Alta",AH58="Mayor"),AND(AF58="Muy Alta",AH58="Leve"),AND(AF58="Muy Alta",AH58="Menor"),AND(AF58="Muy Alta",AH58="Moderado"),AND(AF58="Muy Alta",AH58="Mayor")),"Alto",IF(OR(AND(AF58="Muy Baja",AH58="Catastrófico"),AND(AF58="Baja",AH58="Catastrófico"),AND(AF58="Media",AH58="Catastrófico"),AND(AF58="Alta",AH58="Catastrófico"),AND(AF58="Muy Alta",AH58="Catastrófico")),"Extremo","")))),"")</f>
        <v/>
      </c>
      <c r="AK58" s="192"/>
      <c r="AL58" s="183"/>
      <c r="AM58" s="193"/>
      <c r="AN58" s="193"/>
      <c r="AO58" s="194"/>
      <c r="AP58" s="336"/>
      <c r="AQ58" s="336"/>
      <c r="AR58" s="336"/>
    </row>
    <row r="59" spans="1:44" x14ac:dyDescent="0.2">
      <c r="A59" s="325"/>
      <c r="B59" s="326"/>
      <c r="C59" s="326"/>
      <c r="D59" s="326"/>
      <c r="E59" s="326"/>
      <c r="F59" s="326"/>
      <c r="G59" s="340"/>
      <c r="H59" s="340"/>
      <c r="I59" s="340"/>
      <c r="J59" s="340"/>
      <c r="K59" s="340"/>
      <c r="L59" s="340"/>
      <c r="M59" s="340"/>
      <c r="N59" s="336"/>
      <c r="O59" s="337"/>
      <c r="P59" s="338"/>
      <c r="Q59" s="356"/>
      <c r="R59" s="338">
        <f>IF(NOT(ISERROR(MATCH(Q59,_xlfn.ANCHORARRAY(E70),0))),P72&amp;"Por favor no seleccionar los criterios de impacto",Q59)</f>
        <v>0</v>
      </c>
      <c r="S59" s="337"/>
      <c r="T59" s="338"/>
      <c r="U59" s="355"/>
      <c r="V59" s="211">
        <v>5</v>
      </c>
      <c r="W59" s="184"/>
      <c r="X59" s="186" t="str">
        <f t="shared" si="69"/>
        <v/>
      </c>
      <c r="Y59" s="187"/>
      <c r="Z59" s="187"/>
      <c r="AA59" s="188" t="str">
        <f t="shared" si="64"/>
        <v/>
      </c>
      <c r="AB59" s="187"/>
      <c r="AC59" s="187"/>
      <c r="AD59" s="187"/>
      <c r="AE59" s="189" t="str">
        <f t="shared" si="70"/>
        <v/>
      </c>
      <c r="AF59" s="190" t="str">
        <f t="shared" si="2"/>
        <v/>
      </c>
      <c r="AG59" s="188" t="str">
        <f t="shared" si="65"/>
        <v/>
      </c>
      <c r="AH59" s="190" t="str">
        <f t="shared" si="4"/>
        <v/>
      </c>
      <c r="AI59" s="188" t="str">
        <f t="shared" si="14"/>
        <v/>
      </c>
      <c r="AJ59" s="191" t="str">
        <f t="shared" ref="AJ59:AJ60" si="71">IFERROR(IF(OR(AND(AF59="Muy Baja",AH59="Leve"),AND(AF59="Muy Baja",AH59="Menor"),AND(AF59="Baja",AH59="Leve")),"Bajo",IF(OR(AND(AF59="Muy baja",AH59="Moderado"),AND(AF59="Baja",AH59="Menor"),AND(AF59="Baja",AH59="Moderado"),AND(AF59="Media",AH59="Leve"),AND(AF59="Media",AH59="Menor"),AND(AF59="Media",AH59="Moderado"),AND(AF59="Alta",AH59="Leve"),AND(AF59="Alta",AH59="Menor")),"Moderado",IF(OR(AND(AF59="Muy Baja",AH59="Mayor"),AND(AF59="Baja",AH59="Mayor"),AND(AF59="Media",AH59="Mayor"),AND(AF59="Alta",AH59="Moderado"),AND(AF59="Alta",AH59="Mayor"),AND(AF59="Muy Alta",AH59="Leve"),AND(AF59="Muy Alta",AH59="Menor"),AND(AF59="Muy Alta",AH59="Moderado"),AND(AF59="Muy Alta",AH59="Mayor")),"Alto",IF(OR(AND(AF59="Muy Baja",AH59="Catastrófico"),AND(AF59="Baja",AH59="Catastrófico"),AND(AF59="Media",AH59="Catastrófico"),AND(AF59="Alta",AH59="Catastrófico"),AND(AF59="Muy Alta",AH59="Catastrófico")),"Extremo","")))),"")</f>
        <v/>
      </c>
      <c r="AK59" s="192"/>
      <c r="AL59" s="183"/>
      <c r="AM59" s="193"/>
      <c r="AN59" s="193"/>
      <c r="AO59" s="194"/>
      <c r="AP59" s="336"/>
      <c r="AQ59" s="336"/>
      <c r="AR59" s="336"/>
    </row>
    <row r="60" spans="1:44" x14ac:dyDescent="0.2">
      <c r="A60" s="325"/>
      <c r="B60" s="326"/>
      <c r="C60" s="326"/>
      <c r="D60" s="326"/>
      <c r="E60" s="326"/>
      <c r="F60" s="326"/>
      <c r="G60" s="341"/>
      <c r="H60" s="341"/>
      <c r="I60" s="341"/>
      <c r="J60" s="341"/>
      <c r="K60" s="341"/>
      <c r="L60" s="341"/>
      <c r="M60" s="341"/>
      <c r="N60" s="336"/>
      <c r="O60" s="337"/>
      <c r="P60" s="338"/>
      <c r="Q60" s="356"/>
      <c r="R60" s="338">
        <f>IF(NOT(ISERROR(MATCH(Q60,_xlfn.ANCHORARRAY(E71),0))),Q73&amp;"Por favor no seleccionar los criterios de impacto",Q60)</f>
        <v>0</v>
      </c>
      <c r="S60" s="337"/>
      <c r="T60" s="338"/>
      <c r="U60" s="355"/>
      <c r="V60" s="211">
        <v>6</v>
      </c>
      <c r="W60" s="184"/>
      <c r="X60" s="186" t="str">
        <f t="shared" si="69"/>
        <v/>
      </c>
      <c r="Y60" s="187"/>
      <c r="Z60" s="187"/>
      <c r="AA60" s="188" t="str">
        <f t="shared" si="64"/>
        <v/>
      </c>
      <c r="AB60" s="187"/>
      <c r="AC60" s="187"/>
      <c r="AD60" s="187"/>
      <c r="AE60" s="189" t="str">
        <f t="shared" si="70"/>
        <v/>
      </c>
      <c r="AF60" s="190" t="str">
        <f t="shared" si="2"/>
        <v/>
      </c>
      <c r="AG60" s="188" t="str">
        <f t="shared" si="65"/>
        <v/>
      </c>
      <c r="AH60" s="190" t="str">
        <f t="shared" si="4"/>
        <v/>
      </c>
      <c r="AI60" s="188" t="str">
        <f t="shared" si="14"/>
        <v/>
      </c>
      <c r="AJ60" s="191" t="str">
        <f t="shared" si="71"/>
        <v/>
      </c>
      <c r="AK60" s="192"/>
      <c r="AL60" s="183"/>
      <c r="AM60" s="193"/>
      <c r="AN60" s="193"/>
      <c r="AO60" s="194"/>
      <c r="AP60" s="336"/>
      <c r="AQ60" s="336"/>
      <c r="AR60" s="336"/>
    </row>
    <row r="61" spans="1:44" x14ac:dyDescent="0.2">
      <c r="A61" s="325">
        <v>9</v>
      </c>
      <c r="B61" s="326"/>
      <c r="C61" s="326"/>
      <c r="D61" s="326"/>
      <c r="E61" s="326"/>
      <c r="F61" s="326"/>
      <c r="G61" s="339"/>
      <c r="H61" s="339"/>
      <c r="I61" s="218"/>
      <c r="J61" s="218"/>
      <c r="K61" s="218"/>
      <c r="L61" s="339"/>
      <c r="M61" s="339"/>
      <c r="N61" s="336"/>
      <c r="O61" s="337" t="str">
        <f>IF(N61&lt;=0,"",IF(N61&lt;=2,"Muy Baja",IF(N61&lt;=24,"Baja",IF(N61&lt;=500,"Media",IF(N61&lt;=5000,"Alta","Muy Alta")))))</f>
        <v/>
      </c>
      <c r="P61" s="338" t="str">
        <f>IF(O61="","",IF(O61="Muy Baja",0.2,IF(O61="Baja",0.4,IF(O61="Media",0.6,IF(O61="Alta",0.8,IF(O61="Muy Alta",1,))))))</f>
        <v/>
      </c>
      <c r="Q61" s="356"/>
      <c r="R61" s="338">
        <f>IF(NOT(ISERROR(MATCH(Q61,'Tabla Impacto'!$B$222:$B$224,0))),'Tabla Impacto'!$F$224&amp;"Por favor no seleccionar los criterios de impacto(Afectación Económica o presupuestal y Pérdida Reputacional)",Q61)</f>
        <v>0</v>
      </c>
      <c r="S61" s="337" t="str">
        <f>IF(OR(R61='Tabla Impacto'!$C$12,R61='Tabla Impacto'!$D$12),"Leve",IF(OR(R61='Tabla Impacto'!$C$13,R61='Tabla Impacto'!$D$13),"Menor",IF(OR(R61='Tabla Impacto'!$C$14,R61='Tabla Impacto'!$D$14),"Moderado",IF(OR(R61='Tabla Impacto'!$C$15,R61='Tabla Impacto'!$D$15),"Mayor",IF(OR(R61='Tabla Impacto'!$C$16,R61='Tabla Impacto'!$D$16),"Catastrófico","")))))</f>
        <v/>
      </c>
      <c r="T61" s="338" t="str">
        <f>IF(S61="","",IF(S61="Leve",0.2,IF(S61="Menor",0.4,IF(S61="Moderado",0.6,IF(S61="Mayor",0.8,IF(S61="Catastrófico",1,))))))</f>
        <v/>
      </c>
      <c r="U61" s="355" t="str">
        <f>IF(OR(AND(O61="Muy Baja",S61="Leve"),AND(O61="Muy Baja",S61="Menor"),AND(O61="Baja",S61="Leve")),"Bajo",IF(OR(AND(O61="Muy baja",S61="Moderado"),AND(O61="Baja",S61="Menor"),AND(O61="Baja",S61="Moderado"),AND(O61="Media",S61="Leve"),AND(O61="Media",S61="Menor"),AND(O61="Media",S61="Moderado"),AND(O61="Alta",S61="Leve"),AND(O61="Alta",S61="Menor")),"Moderado",IF(OR(AND(O61="Muy Baja",S61="Mayor"),AND(O61="Baja",S61="Mayor"),AND(O61="Media",S61="Mayor"),AND(O61="Alta",S61="Moderado"),AND(O61="Alta",S61="Mayor"),AND(O61="Muy Alta",S61="Leve"),AND(O61="Muy Alta",S61="Menor"),AND(O61="Muy Alta",S61="Moderado"),AND(O61="Muy Alta",S61="Mayor")),"Alto",IF(OR(AND(O61="Muy Baja",S61="Catastrófico"),AND(O61="Baja",S61="Catastrófico"),AND(O61="Media",S61="Catastrófico"),AND(O61="Alta",S61="Catastrófico"),AND(O61="Muy Alta",S61="Catastrófico")),"Extremo",""))))</f>
        <v/>
      </c>
      <c r="V61" s="211">
        <v>1</v>
      </c>
      <c r="W61" s="184"/>
      <c r="X61" s="186" t="str">
        <f>IF(OR(Y61="Preventivo",Y61="Detectivo"),"Probabilidad",IF(Y61="Correctivo","Impacto",""))</f>
        <v/>
      </c>
      <c r="Y61" s="187"/>
      <c r="Z61" s="187"/>
      <c r="AA61" s="188" t="str">
        <f>IF(AND(Y61="Preventivo",Z61="Automático"),"50%",IF(AND(Y61="Preventivo",Z61="Manual"),"40%",IF(AND(Y61="Detectivo",Z61="Automático"),"40%",IF(AND(Y61="Detectivo",Z61="Manual"),"30%",IF(AND(Y61="Correctivo",Z61="Automático"),"35%",IF(AND(Y61="Correctivo",Z61="Manual"),"25%",""))))))</f>
        <v/>
      </c>
      <c r="AB61" s="187"/>
      <c r="AC61" s="187"/>
      <c r="AD61" s="187"/>
      <c r="AE61" s="189" t="str">
        <f>IFERROR(IF(X61="Probabilidad",(P61-(+P61*AA61)),IF(X61="Impacto",P61,"")),"")</f>
        <v/>
      </c>
      <c r="AF61" s="190" t="str">
        <f>IFERROR(IF(AE61="","",IF(AE61&lt;=0.2,"Muy Baja",IF(AE61&lt;=0.4,"Baja",IF(AE61&lt;=0.6,"Media",IF(AE61&lt;=0.8,"Alta","Muy Alta"))))),"")</f>
        <v/>
      </c>
      <c r="AG61" s="188" t="str">
        <f>+AE61</f>
        <v/>
      </c>
      <c r="AH61" s="190" t="str">
        <f>IFERROR(IF(AI61="","",IF(AI61&lt;=0.2,"Leve",IF(AI61&lt;=0.4,"Menor",IF(AI61&lt;=0.6,"Moderado",IF(AI61&lt;=0.8,"Mayor","Catastrófico"))))),"")</f>
        <v/>
      </c>
      <c r="AI61" s="188" t="str">
        <f t="shared" ref="AI61" si="72">IFERROR(IF(X61="Impacto",(T61-(+T61*AA61)),IF(X61="Probabilidad",T61,"")),"")</f>
        <v/>
      </c>
      <c r="AJ61" s="191" t="str">
        <f>IFERROR(IF(OR(AND(AF61="Muy Baja",AH61="Leve"),AND(AF61="Muy Baja",AH61="Menor"),AND(AF61="Baja",AH61="Leve")),"Bajo",IF(OR(AND(AF61="Muy baja",AH61="Moderado"),AND(AF61="Baja",AH61="Menor"),AND(AF61="Baja",AH61="Moderado"),AND(AF61="Media",AH61="Leve"),AND(AF61="Media",AH61="Menor"),AND(AF61="Media",AH61="Moderado"),AND(AF61="Alta",AH61="Leve"),AND(AF61="Alta",AH61="Menor")),"Moderado",IF(OR(AND(AF61="Muy Baja",AH61="Mayor"),AND(AF61="Baja",AH61="Mayor"),AND(AF61="Media",AH61="Mayor"),AND(AF61="Alta",AH61="Moderado"),AND(AF61="Alta",AH61="Mayor"),AND(AF61="Muy Alta",AH61="Leve"),AND(AF61="Muy Alta",AH61="Menor"),AND(AF61="Muy Alta",AH61="Moderado"),AND(AF61="Muy Alta",AH61="Mayor")),"Alto",IF(OR(AND(AF61="Muy Baja",AH61="Catastrófico"),AND(AF61="Baja",AH61="Catastrófico"),AND(AF61="Media",AH61="Catastrófico"),AND(AF61="Alta",AH61="Catastrófico"),AND(AF61="Muy Alta",AH61="Catastrófico")),"Extremo","")))),"")</f>
        <v/>
      </c>
      <c r="AK61" s="192"/>
      <c r="AL61" s="183"/>
      <c r="AM61" s="193"/>
      <c r="AN61" s="193"/>
      <c r="AO61" s="194"/>
      <c r="AP61" s="336"/>
      <c r="AQ61" s="336"/>
      <c r="AR61" s="336"/>
    </row>
    <row r="62" spans="1:44" x14ac:dyDescent="0.2">
      <c r="A62" s="325"/>
      <c r="B62" s="326"/>
      <c r="C62" s="326"/>
      <c r="D62" s="326"/>
      <c r="E62" s="326"/>
      <c r="F62" s="326"/>
      <c r="G62" s="340"/>
      <c r="H62" s="340"/>
      <c r="I62" s="219"/>
      <c r="J62" s="219"/>
      <c r="K62" s="219"/>
      <c r="L62" s="340"/>
      <c r="M62" s="340"/>
      <c r="N62" s="336"/>
      <c r="O62" s="337"/>
      <c r="P62" s="338"/>
      <c r="Q62" s="356"/>
      <c r="R62" s="338">
        <f>IF(NOT(ISERROR(MATCH(Q62,_xlfn.ANCHORARRAY(F73),0))),Q75&amp;"Por favor no seleccionar los criterios de impacto",Q62)</f>
        <v>0</v>
      </c>
      <c r="S62" s="337"/>
      <c r="T62" s="338"/>
      <c r="U62" s="355"/>
      <c r="V62" s="211">
        <v>2</v>
      </c>
      <c r="W62" s="184"/>
      <c r="X62" s="186" t="str">
        <f>IF(OR(Y62="Preventivo",Y62="Detectivo"),"Probabilidad",IF(Y62="Correctivo","Impacto",""))</f>
        <v/>
      </c>
      <c r="Y62" s="187"/>
      <c r="Z62" s="187"/>
      <c r="AA62" s="188" t="str">
        <f t="shared" ref="AA62:AA66" si="73">IF(AND(Y62="Preventivo",Z62="Automático"),"50%",IF(AND(Y62="Preventivo",Z62="Manual"),"40%",IF(AND(Y62="Detectivo",Z62="Automático"),"40%",IF(AND(Y62="Detectivo",Z62="Manual"),"30%",IF(AND(Y62="Correctivo",Z62="Automático"),"35%",IF(AND(Y62="Correctivo",Z62="Manual"),"25%",""))))))</f>
        <v/>
      </c>
      <c r="AB62" s="187"/>
      <c r="AC62" s="187"/>
      <c r="AD62" s="187"/>
      <c r="AE62" s="189" t="str">
        <f>IFERROR(IF(AND(X61="Probabilidad",X62="Probabilidad"),(AG61-(+AG61*AA62)),IF(X62="Probabilidad",(P61-(+P61*AA62)),IF(X62="Impacto",AG61,""))),"")</f>
        <v/>
      </c>
      <c r="AF62" s="190" t="str">
        <f t="shared" si="2"/>
        <v/>
      </c>
      <c r="AG62" s="188" t="str">
        <f t="shared" ref="AG62:AG66" si="74">+AE62</f>
        <v/>
      </c>
      <c r="AH62" s="190" t="str">
        <f t="shared" si="4"/>
        <v/>
      </c>
      <c r="AI62" s="188" t="str">
        <f t="shared" ref="AI62" si="75">IFERROR(IF(AND(X61="Impacto",X62="Impacto"),(AI61-(+AI61*AA62)),IF(X62="Impacto",($T$13-(+$T$13*AA62)),IF(X62="Probabilidad",AI61,""))),"")</f>
        <v/>
      </c>
      <c r="AJ62" s="191" t="str">
        <f t="shared" ref="AJ62:AJ63" si="76">IFERROR(IF(OR(AND(AF62="Muy Baja",AH62="Leve"),AND(AF62="Muy Baja",AH62="Menor"),AND(AF62="Baja",AH62="Leve")),"Bajo",IF(OR(AND(AF62="Muy baja",AH62="Moderado"),AND(AF62="Baja",AH62="Menor"),AND(AF62="Baja",AH62="Moderado"),AND(AF62="Media",AH62="Leve"),AND(AF62="Media",AH62="Menor"),AND(AF62="Media",AH62="Moderado"),AND(AF62="Alta",AH62="Leve"),AND(AF62="Alta",AH62="Menor")),"Moderado",IF(OR(AND(AF62="Muy Baja",AH62="Mayor"),AND(AF62="Baja",AH62="Mayor"),AND(AF62="Media",AH62="Mayor"),AND(AF62="Alta",AH62="Moderado"),AND(AF62="Alta",AH62="Mayor"),AND(AF62="Muy Alta",AH62="Leve"),AND(AF62="Muy Alta",AH62="Menor"),AND(AF62="Muy Alta",AH62="Moderado"),AND(AF62="Muy Alta",AH62="Mayor")),"Alto",IF(OR(AND(AF62="Muy Baja",AH62="Catastrófico"),AND(AF62="Baja",AH62="Catastrófico"),AND(AF62="Media",AH62="Catastrófico"),AND(AF62="Alta",AH62="Catastrófico"),AND(AF62="Muy Alta",AH62="Catastrófico")),"Extremo","")))),"")</f>
        <v/>
      </c>
      <c r="AK62" s="192"/>
      <c r="AL62" s="183"/>
      <c r="AM62" s="193"/>
      <c r="AN62" s="193"/>
      <c r="AO62" s="194"/>
      <c r="AP62" s="336"/>
      <c r="AQ62" s="336"/>
      <c r="AR62" s="336"/>
    </row>
    <row r="63" spans="1:44" x14ac:dyDescent="0.2">
      <c r="A63" s="325"/>
      <c r="B63" s="326"/>
      <c r="C63" s="326"/>
      <c r="D63" s="326"/>
      <c r="E63" s="326"/>
      <c r="F63" s="326"/>
      <c r="G63" s="340"/>
      <c r="H63" s="340"/>
      <c r="I63" s="219"/>
      <c r="J63" s="219"/>
      <c r="K63" s="219"/>
      <c r="L63" s="340"/>
      <c r="M63" s="340"/>
      <c r="N63" s="336"/>
      <c r="O63" s="337"/>
      <c r="P63" s="338"/>
      <c r="Q63" s="356"/>
      <c r="R63" s="338">
        <f>IF(NOT(ISERROR(MATCH(Q63,_xlfn.ANCHORARRAY(F74),0))),Q76&amp;"Por favor no seleccionar los criterios de impacto",Q63)</f>
        <v>0</v>
      </c>
      <c r="S63" s="337"/>
      <c r="T63" s="338"/>
      <c r="U63" s="355"/>
      <c r="V63" s="211">
        <v>3</v>
      </c>
      <c r="W63" s="184"/>
      <c r="X63" s="186" t="str">
        <f>IF(OR(Y63="Preventivo",Y63="Detectivo"),"Probabilidad",IF(Y63="Correctivo","Impacto",""))</f>
        <v/>
      </c>
      <c r="Y63" s="187"/>
      <c r="Z63" s="187"/>
      <c r="AA63" s="188" t="str">
        <f t="shared" si="73"/>
        <v/>
      </c>
      <c r="AB63" s="187"/>
      <c r="AC63" s="187"/>
      <c r="AD63" s="187"/>
      <c r="AE63" s="189" t="str">
        <f>IFERROR(IF(AND(X62="Probabilidad",X63="Probabilidad"),(AG62-(+AG62*AA63)),IF(AND(X62="Impacto",X63="Probabilidad"),(AG61-(+AG61*AA63)),IF(X63="Impacto",AG62,""))),"")</f>
        <v/>
      </c>
      <c r="AF63" s="190" t="str">
        <f t="shared" si="2"/>
        <v/>
      </c>
      <c r="AG63" s="188" t="str">
        <f t="shared" si="74"/>
        <v/>
      </c>
      <c r="AH63" s="190" t="str">
        <f t="shared" si="4"/>
        <v/>
      </c>
      <c r="AI63" s="188" t="str">
        <f t="shared" ref="AI63" si="77">IFERROR(IF(AND(X62="Impacto",X63="Impacto"),(AI62-(+AI62*AA63)),IF(AND(X62="Probabilidad",X63="Impacto"),(AI61-(+AI61*AA63)),IF(X63="Probabilidad",AI62,""))),"")</f>
        <v/>
      </c>
      <c r="AJ63" s="191" t="str">
        <f t="shared" si="76"/>
        <v/>
      </c>
      <c r="AK63" s="192"/>
      <c r="AL63" s="183"/>
      <c r="AM63" s="193"/>
      <c r="AN63" s="193"/>
      <c r="AO63" s="194"/>
      <c r="AP63" s="336"/>
      <c r="AQ63" s="336"/>
      <c r="AR63" s="336"/>
    </row>
    <row r="64" spans="1:44" x14ac:dyDescent="0.2">
      <c r="A64" s="325"/>
      <c r="B64" s="326"/>
      <c r="C64" s="326"/>
      <c r="D64" s="326"/>
      <c r="E64" s="326"/>
      <c r="F64" s="326"/>
      <c r="G64" s="340"/>
      <c r="H64" s="340"/>
      <c r="I64" s="219"/>
      <c r="J64" s="219"/>
      <c r="K64" s="219"/>
      <c r="L64" s="340"/>
      <c r="M64" s="340"/>
      <c r="N64" s="336"/>
      <c r="O64" s="337"/>
      <c r="P64" s="338"/>
      <c r="Q64" s="356"/>
      <c r="R64" s="338">
        <f>IF(NOT(ISERROR(MATCH(Q64,_xlfn.ANCHORARRAY(F75),0))),Q77&amp;"Por favor no seleccionar los criterios de impacto",Q64)</f>
        <v>0</v>
      </c>
      <c r="S64" s="337"/>
      <c r="T64" s="338"/>
      <c r="U64" s="355"/>
      <c r="V64" s="211">
        <v>4</v>
      </c>
      <c r="W64" s="184"/>
      <c r="X64" s="186" t="str">
        <f t="shared" ref="X64:X66" si="78">IF(OR(Y64="Preventivo",Y64="Detectivo"),"Probabilidad",IF(Y64="Correctivo","Impacto",""))</f>
        <v/>
      </c>
      <c r="Y64" s="187"/>
      <c r="Z64" s="187"/>
      <c r="AA64" s="188" t="str">
        <f t="shared" si="73"/>
        <v/>
      </c>
      <c r="AB64" s="187"/>
      <c r="AC64" s="187"/>
      <c r="AD64" s="187"/>
      <c r="AE64" s="189" t="str">
        <f t="shared" ref="AE64:AE66" si="79">IFERROR(IF(AND(X63="Probabilidad",X64="Probabilidad"),(AG63-(+AG63*AA64)),IF(AND(X63="Impacto",X64="Probabilidad"),(AG62-(+AG62*AA64)),IF(X64="Impacto",AG63,""))),"")</f>
        <v/>
      </c>
      <c r="AF64" s="190" t="str">
        <f t="shared" si="2"/>
        <v/>
      </c>
      <c r="AG64" s="188" t="str">
        <f t="shared" si="74"/>
        <v/>
      </c>
      <c r="AH64" s="190" t="str">
        <f t="shared" si="4"/>
        <v/>
      </c>
      <c r="AI64" s="188" t="str">
        <f t="shared" si="14"/>
        <v/>
      </c>
      <c r="AJ64" s="191" t="str">
        <f>IFERROR(IF(OR(AND(AF64="Muy Baja",AH64="Leve"),AND(AF64="Muy Baja",AH64="Menor"),AND(AF64="Baja",AH64="Leve")),"Bajo",IF(OR(AND(AF64="Muy baja",AH64="Moderado"),AND(AF64="Baja",AH64="Menor"),AND(AF64="Baja",AH64="Moderado"),AND(AF64="Media",AH64="Leve"),AND(AF64="Media",AH64="Menor"),AND(AF64="Media",AH64="Moderado"),AND(AF64="Alta",AH64="Leve"),AND(AF64="Alta",AH64="Menor")),"Moderado",IF(OR(AND(AF64="Muy Baja",AH64="Mayor"),AND(AF64="Baja",AH64="Mayor"),AND(AF64="Media",AH64="Mayor"),AND(AF64="Alta",AH64="Moderado"),AND(AF64="Alta",AH64="Mayor"),AND(AF64="Muy Alta",AH64="Leve"),AND(AF64="Muy Alta",AH64="Menor"),AND(AF64="Muy Alta",AH64="Moderado"),AND(AF64="Muy Alta",AH64="Mayor")),"Alto",IF(OR(AND(AF64="Muy Baja",AH64="Catastrófico"),AND(AF64="Baja",AH64="Catastrófico"),AND(AF64="Media",AH64="Catastrófico"),AND(AF64="Alta",AH64="Catastrófico"),AND(AF64="Muy Alta",AH64="Catastrófico")),"Extremo","")))),"")</f>
        <v/>
      </c>
      <c r="AK64" s="192"/>
      <c r="AL64" s="183"/>
      <c r="AM64" s="193"/>
      <c r="AN64" s="193"/>
      <c r="AO64" s="194"/>
      <c r="AP64" s="336"/>
      <c r="AQ64" s="336"/>
      <c r="AR64" s="336"/>
    </row>
    <row r="65" spans="1:44" x14ac:dyDescent="0.2">
      <c r="A65" s="325"/>
      <c r="B65" s="326"/>
      <c r="C65" s="326"/>
      <c r="D65" s="326"/>
      <c r="E65" s="326"/>
      <c r="F65" s="326"/>
      <c r="G65" s="340"/>
      <c r="H65" s="340"/>
      <c r="I65" s="219"/>
      <c r="J65" s="219"/>
      <c r="K65" s="219"/>
      <c r="L65" s="340"/>
      <c r="M65" s="340"/>
      <c r="N65" s="336"/>
      <c r="O65" s="337"/>
      <c r="P65" s="338"/>
      <c r="Q65" s="356"/>
      <c r="R65" s="338">
        <f>IF(NOT(ISERROR(MATCH(Q65,_xlfn.ANCHORARRAY(F76),0))),Q78&amp;"Por favor no seleccionar los criterios de impacto",Q65)</f>
        <v>0</v>
      </c>
      <c r="S65" s="337"/>
      <c r="T65" s="338"/>
      <c r="U65" s="355"/>
      <c r="V65" s="211">
        <v>5</v>
      </c>
      <c r="W65" s="184"/>
      <c r="X65" s="186" t="str">
        <f t="shared" si="78"/>
        <v/>
      </c>
      <c r="Y65" s="187"/>
      <c r="Z65" s="187"/>
      <c r="AA65" s="188" t="str">
        <f t="shared" si="73"/>
        <v/>
      </c>
      <c r="AB65" s="187"/>
      <c r="AC65" s="187"/>
      <c r="AD65" s="187"/>
      <c r="AE65" s="189" t="str">
        <f t="shared" si="79"/>
        <v/>
      </c>
      <c r="AF65" s="190" t="str">
        <f t="shared" si="2"/>
        <v/>
      </c>
      <c r="AG65" s="188" t="str">
        <f t="shared" si="74"/>
        <v/>
      </c>
      <c r="AH65" s="190" t="str">
        <f t="shared" si="4"/>
        <v/>
      </c>
      <c r="AI65" s="188" t="str">
        <f t="shared" si="14"/>
        <v/>
      </c>
      <c r="AJ65" s="191" t="str">
        <f t="shared" ref="AJ65:AJ66" si="80">IFERROR(IF(OR(AND(AF65="Muy Baja",AH65="Leve"),AND(AF65="Muy Baja",AH65="Menor"),AND(AF65="Baja",AH65="Leve")),"Bajo",IF(OR(AND(AF65="Muy baja",AH65="Moderado"),AND(AF65="Baja",AH65="Menor"),AND(AF65="Baja",AH65="Moderado"),AND(AF65="Media",AH65="Leve"),AND(AF65="Media",AH65="Menor"),AND(AF65="Media",AH65="Moderado"),AND(AF65="Alta",AH65="Leve"),AND(AF65="Alta",AH65="Menor")),"Moderado",IF(OR(AND(AF65="Muy Baja",AH65="Mayor"),AND(AF65="Baja",AH65="Mayor"),AND(AF65="Media",AH65="Mayor"),AND(AF65="Alta",AH65="Moderado"),AND(AF65="Alta",AH65="Mayor"),AND(AF65="Muy Alta",AH65="Leve"),AND(AF65="Muy Alta",AH65="Menor"),AND(AF65="Muy Alta",AH65="Moderado"),AND(AF65="Muy Alta",AH65="Mayor")),"Alto",IF(OR(AND(AF65="Muy Baja",AH65="Catastrófico"),AND(AF65="Baja",AH65="Catastrófico"),AND(AF65="Media",AH65="Catastrófico"),AND(AF65="Alta",AH65="Catastrófico"),AND(AF65="Muy Alta",AH65="Catastrófico")),"Extremo","")))),"")</f>
        <v/>
      </c>
      <c r="AK65" s="192"/>
      <c r="AL65" s="183"/>
      <c r="AM65" s="193"/>
      <c r="AN65" s="193"/>
      <c r="AO65" s="194"/>
      <c r="AP65" s="336"/>
      <c r="AQ65" s="336"/>
      <c r="AR65" s="336"/>
    </row>
    <row r="66" spans="1:44" x14ac:dyDescent="0.2">
      <c r="A66" s="325"/>
      <c r="B66" s="326"/>
      <c r="C66" s="326"/>
      <c r="D66" s="326"/>
      <c r="E66" s="326"/>
      <c r="F66" s="326"/>
      <c r="G66" s="341"/>
      <c r="H66" s="341"/>
      <c r="I66" s="220"/>
      <c r="J66" s="220"/>
      <c r="K66" s="220"/>
      <c r="L66" s="341"/>
      <c r="M66" s="341"/>
      <c r="N66" s="336"/>
      <c r="O66" s="337"/>
      <c r="P66" s="338"/>
      <c r="Q66" s="356"/>
      <c r="R66" s="338">
        <f>IF(NOT(ISERROR(MATCH(Q66,_xlfn.ANCHORARRAY(F77),0))),Q79&amp;"Por favor no seleccionar los criterios de impacto",Q66)</f>
        <v>0</v>
      </c>
      <c r="S66" s="337"/>
      <c r="T66" s="338"/>
      <c r="U66" s="355"/>
      <c r="V66" s="211">
        <v>6</v>
      </c>
      <c r="W66" s="184"/>
      <c r="X66" s="186" t="str">
        <f t="shared" si="78"/>
        <v/>
      </c>
      <c r="Y66" s="187"/>
      <c r="Z66" s="187"/>
      <c r="AA66" s="188" t="str">
        <f t="shared" si="73"/>
        <v/>
      </c>
      <c r="AB66" s="187"/>
      <c r="AC66" s="187"/>
      <c r="AD66" s="187"/>
      <c r="AE66" s="189" t="str">
        <f t="shared" si="79"/>
        <v/>
      </c>
      <c r="AF66" s="190" t="str">
        <f t="shared" si="2"/>
        <v/>
      </c>
      <c r="AG66" s="188" t="str">
        <f t="shared" si="74"/>
        <v/>
      </c>
      <c r="AH66" s="190" t="str">
        <f t="shared" si="4"/>
        <v/>
      </c>
      <c r="AI66" s="188" t="str">
        <f t="shared" si="14"/>
        <v/>
      </c>
      <c r="AJ66" s="191" t="str">
        <f t="shared" si="80"/>
        <v/>
      </c>
      <c r="AK66" s="192"/>
      <c r="AL66" s="183"/>
      <c r="AM66" s="193"/>
      <c r="AN66" s="193"/>
      <c r="AO66" s="194"/>
      <c r="AP66" s="336"/>
      <c r="AQ66" s="336"/>
      <c r="AR66" s="336"/>
    </row>
    <row r="67" spans="1:44" x14ac:dyDescent="0.2">
      <c r="A67" s="325">
        <v>10</v>
      </c>
      <c r="B67" s="326"/>
      <c r="C67" s="326"/>
      <c r="D67" s="326"/>
      <c r="E67" s="326"/>
      <c r="F67" s="326"/>
      <c r="G67" s="339"/>
      <c r="H67" s="339"/>
      <c r="I67" s="218"/>
      <c r="J67" s="218"/>
      <c r="K67" s="218"/>
      <c r="L67" s="339"/>
      <c r="M67" s="339"/>
      <c r="N67" s="336"/>
      <c r="O67" s="337" t="str">
        <f>IF(N67&lt;=0,"",IF(N67&lt;=2,"Muy Baja",IF(N67&lt;=24,"Baja",IF(N67&lt;=500,"Media",IF(N67&lt;=5000,"Alta","Muy Alta")))))</f>
        <v/>
      </c>
      <c r="P67" s="338" t="str">
        <f>IF(O67="","",IF(O67="Muy Baja",0.2,IF(O67="Baja",0.4,IF(O67="Media",0.6,IF(O67="Alta",0.8,IF(O67="Muy Alta",1,))))))</f>
        <v/>
      </c>
      <c r="Q67" s="356"/>
      <c r="R67" s="338">
        <f>IF(NOT(ISERROR(MATCH(Q67,'Tabla Impacto'!$B$222:$B$224,0))),'Tabla Impacto'!$F$224&amp;"Por favor no seleccionar los criterios de impacto(Afectación Económica o presupuestal y Pérdida Reputacional)",Q67)</f>
        <v>0</v>
      </c>
      <c r="S67" s="337" t="str">
        <f>IF(OR(R67='Tabla Impacto'!$C$12,R67='Tabla Impacto'!$D$12),"Leve",IF(OR(R67='Tabla Impacto'!$C$13,R67='Tabla Impacto'!$D$13),"Menor",IF(OR(R67='Tabla Impacto'!$C$14,R67='Tabla Impacto'!$D$14),"Moderado",IF(OR(R67='Tabla Impacto'!$C$15,R67='Tabla Impacto'!$D$15),"Mayor",IF(OR(R67='Tabla Impacto'!$C$16,R67='Tabla Impacto'!$D$16),"Catastrófico","")))))</f>
        <v/>
      </c>
      <c r="T67" s="338" t="str">
        <f>IF(S67="","",IF(S67="Leve",0.2,IF(S67="Menor",0.4,IF(S67="Moderado",0.6,IF(S67="Mayor",0.8,IF(S67="Catastrófico",1,))))))</f>
        <v/>
      </c>
      <c r="U67" s="355" t="str">
        <f>IF(OR(AND(O67="Muy Baja",S67="Leve"),AND(O67="Muy Baja",S67="Menor"),AND(O67="Baja",S67="Leve")),"Bajo",IF(OR(AND(O67="Muy baja",S67="Moderado"),AND(O67="Baja",S67="Menor"),AND(O67="Baja",S67="Moderado"),AND(O67="Media",S67="Leve"),AND(O67="Media",S67="Menor"),AND(O67="Media",S67="Moderado"),AND(O67="Alta",S67="Leve"),AND(O67="Alta",S67="Menor")),"Moderado",IF(OR(AND(O67="Muy Baja",S67="Mayor"),AND(O67="Baja",S67="Mayor"),AND(O67="Media",S67="Mayor"),AND(O67="Alta",S67="Moderado"),AND(O67="Alta",S67="Mayor"),AND(O67="Muy Alta",S67="Leve"),AND(O67="Muy Alta",S67="Menor"),AND(O67="Muy Alta",S67="Moderado"),AND(O67="Muy Alta",S67="Mayor")),"Alto",IF(OR(AND(O67="Muy Baja",S67="Catastrófico"),AND(O67="Baja",S67="Catastrófico"),AND(O67="Media",S67="Catastrófico"),AND(O67="Alta",S67="Catastrófico"),AND(O67="Muy Alta",S67="Catastrófico")),"Extremo",""))))</f>
        <v/>
      </c>
      <c r="V67" s="211">
        <v>1</v>
      </c>
      <c r="W67" s="184"/>
      <c r="X67" s="186" t="str">
        <f>IF(OR(Y67="Preventivo",Y67="Detectivo"),"Probabilidad",IF(Y67="Correctivo","Impacto",""))</f>
        <v/>
      </c>
      <c r="Y67" s="187"/>
      <c r="Z67" s="187"/>
      <c r="AA67" s="188" t="str">
        <f>IF(AND(Y67="Preventivo",Z67="Automático"),"50%",IF(AND(Y67="Preventivo",Z67="Manual"),"40%",IF(AND(Y67="Detectivo",Z67="Automático"),"40%",IF(AND(Y67="Detectivo",Z67="Manual"),"30%",IF(AND(Y67="Correctivo",Z67="Automático"),"35%",IF(AND(Y67="Correctivo",Z67="Manual"),"25%",""))))))</f>
        <v/>
      </c>
      <c r="AB67" s="187"/>
      <c r="AC67" s="187"/>
      <c r="AD67" s="187"/>
      <c r="AE67" s="189" t="str">
        <f>IFERROR(IF(X67="Probabilidad",(P67-(+P67*AA67)),IF(X67="Impacto",P67,"")),"")</f>
        <v/>
      </c>
      <c r="AF67" s="190" t="str">
        <f>IFERROR(IF(AE67="","",IF(AE67&lt;=0.2,"Muy Baja",IF(AE67&lt;=0.4,"Baja",IF(AE67&lt;=0.6,"Media",IF(AE67&lt;=0.8,"Alta","Muy Alta"))))),"")</f>
        <v/>
      </c>
      <c r="AG67" s="188" t="str">
        <f>+AE67</f>
        <v/>
      </c>
      <c r="AH67" s="190" t="str">
        <f>IFERROR(IF(AI67="","",IF(AI67&lt;=0.2,"Leve",IF(AI67&lt;=0.4,"Menor",IF(AI67&lt;=0.6,"Moderado",IF(AI67&lt;=0.8,"Mayor","Catastrófico"))))),"")</f>
        <v/>
      </c>
      <c r="AI67" s="188" t="str">
        <f t="shared" ref="AI67" si="81">IFERROR(IF(X67="Impacto",(T67-(+T67*AA67)),IF(X67="Probabilidad",T67,"")),"")</f>
        <v/>
      </c>
      <c r="AJ67" s="191" t="str">
        <f>IFERROR(IF(OR(AND(AF67="Muy Baja",AH67="Leve"),AND(AF67="Muy Baja",AH67="Menor"),AND(AF67="Baja",AH67="Leve")),"Bajo",IF(OR(AND(AF67="Muy baja",AH67="Moderado"),AND(AF67="Baja",AH67="Menor"),AND(AF67="Baja",AH67="Moderado"),AND(AF67="Media",AH67="Leve"),AND(AF67="Media",AH67="Menor"),AND(AF67="Media",AH67="Moderado"),AND(AF67="Alta",AH67="Leve"),AND(AF67="Alta",AH67="Menor")),"Moderado",IF(OR(AND(AF67="Muy Baja",AH67="Mayor"),AND(AF67="Baja",AH67="Mayor"),AND(AF67="Media",AH67="Mayor"),AND(AF67="Alta",AH67="Moderado"),AND(AF67="Alta",AH67="Mayor"),AND(AF67="Muy Alta",AH67="Leve"),AND(AF67="Muy Alta",AH67="Menor"),AND(AF67="Muy Alta",AH67="Moderado"),AND(AF67="Muy Alta",AH67="Mayor")),"Alto",IF(OR(AND(AF67="Muy Baja",AH67="Catastrófico"),AND(AF67="Baja",AH67="Catastrófico"),AND(AF67="Media",AH67="Catastrófico"),AND(AF67="Alta",AH67="Catastrófico"),AND(AF67="Muy Alta",AH67="Catastrófico")),"Extremo","")))),"")</f>
        <v/>
      </c>
      <c r="AK67" s="192"/>
      <c r="AL67" s="183"/>
      <c r="AM67" s="193"/>
      <c r="AN67" s="193"/>
      <c r="AO67" s="194"/>
      <c r="AP67" s="336"/>
      <c r="AQ67" s="336"/>
      <c r="AR67" s="336"/>
    </row>
    <row r="68" spans="1:44" x14ac:dyDescent="0.2">
      <c r="A68" s="325"/>
      <c r="B68" s="326"/>
      <c r="C68" s="326"/>
      <c r="D68" s="326"/>
      <c r="E68" s="326"/>
      <c r="F68" s="326"/>
      <c r="G68" s="340"/>
      <c r="H68" s="340"/>
      <c r="I68" s="219"/>
      <c r="J68" s="219"/>
      <c r="K68" s="219"/>
      <c r="L68" s="340"/>
      <c r="M68" s="340"/>
      <c r="N68" s="336"/>
      <c r="O68" s="337"/>
      <c r="P68" s="338"/>
      <c r="Q68" s="356"/>
      <c r="R68" s="338">
        <f>IF(NOT(ISERROR(MATCH(Q68,_xlfn.ANCHORARRAY(F79),0))),Q81&amp;"Por favor no seleccionar los criterios de impacto",Q68)</f>
        <v>0</v>
      </c>
      <c r="S68" s="337"/>
      <c r="T68" s="338"/>
      <c r="U68" s="355"/>
      <c r="V68" s="211">
        <v>2</v>
      </c>
      <c r="W68" s="184"/>
      <c r="X68" s="186" t="str">
        <f>IF(OR(Y68="Preventivo",Y68="Detectivo"),"Probabilidad",IF(Y68="Correctivo","Impacto",""))</f>
        <v/>
      </c>
      <c r="Y68" s="187"/>
      <c r="Z68" s="187"/>
      <c r="AA68" s="188" t="str">
        <f t="shared" ref="AA68:AA72" si="82">IF(AND(Y68="Preventivo",Z68="Automático"),"50%",IF(AND(Y68="Preventivo",Z68="Manual"),"40%",IF(AND(Y68="Detectivo",Z68="Automático"),"40%",IF(AND(Y68="Detectivo",Z68="Manual"),"30%",IF(AND(Y68="Correctivo",Z68="Automático"),"35%",IF(AND(Y68="Correctivo",Z68="Manual"),"25%",""))))))</f>
        <v/>
      </c>
      <c r="AB68" s="187"/>
      <c r="AC68" s="187"/>
      <c r="AD68" s="187"/>
      <c r="AE68" s="189" t="str">
        <f>IFERROR(IF(AND(X67="Probabilidad",X68="Probabilidad"),(AG67-(+AG67*AA68)),IF(X68="Probabilidad",(P67-(+P67*AA68)),IF(X68="Impacto",AG67,""))),"")</f>
        <v/>
      </c>
      <c r="AF68" s="190" t="str">
        <f t="shared" si="2"/>
        <v/>
      </c>
      <c r="AG68" s="188" t="str">
        <f t="shared" ref="AG68:AG72" si="83">+AE68</f>
        <v/>
      </c>
      <c r="AH68" s="190" t="str">
        <f t="shared" si="4"/>
        <v/>
      </c>
      <c r="AI68" s="188" t="str">
        <f t="shared" ref="AI68" si="84">IFERROR(IF(AND(X67="Impacto",X68="Impacto"),(AI67-(+AI67*AA68)),IF(X68="Impacto",($T$13-(+$T$13*AA68)),IF(X68="Probabilidad",AI67,""))),"")</f>
        <v/>
      </c>
      <c r="AJ68" s="191" t="str">
        <f t="shared" ref="AJ68:AJ69" si="85">IFERROR(IF(OR(AND(AF68="Muy Baja",AH68="Leve"),AND(AF68="Muy Baja",AH68="Menor"),AND(AF68="Baja",AH68="Leve")),"Bajo",IF(OR(AND(AF68="Muy baja",AH68="Moderado"),AND(AF68="Baja",AH68="Menor"),AND(AF68="Baja",AH68="Moderado"),AND(AF68="Media",AH68="Leve"),AND(AF68="Media",AH68="Menor"),AND(AF68="Media",AH68="Moderado"),AND(AF68="Alta",AH68="Leve"),AND(AF68="Alta",AH68="Menor")),"Moderado",IF(OR(AND(AF68="Muy Baja",AH68="Mayor"),AND(AF68="Baja",AH68="Mayor"),AND(AF68="Media",AH68="Mayor"),AND(AF68="Alta",AH68="Moderado"),AND(AF68="Alta",AH68="Mayor"),AND(AF68="Muy Alta",AH68="Leve"),AND(AF68="Muy Alta",AH68="Menor"),AND(AF68="Muy Alta",AH68="Moderado"),AND(AF68="Muy Alta",AH68="Mayor")),"Alto",IF(OR(AND(AF68="Muy Baja",AH68="Catastrófico"),AND(AF68="Baja",AH68="Catastrófico"),AND(AF68="Media",AH68="Catastrófico"),AND(AF68="Alta",AH68="Catastrófico"),AND(AF68="Muy Alta",AH68="Catastrófico")),"Extremo","")))),"")</f>
        <v/>
      </c>
      <c r="AK68" s="192"/>
      <c r="AL68" s="183"/>
      <c r="AM68" s="193"/>
      <c r="AN68" s="193"/>
      <c r="AO68" s="194"/>
      <c r="AP68" s="336"/>
      <c r="AQ68" s="336"/>
      <c r="AR68" s="336"/>
    </row>
    <row r="69" spans="1:44" x14ac:dyDescent="0.2">
      <c r="A69" s="325"/>
      <c r="B69" s="326"/>
      <c r="C69" s="326"/>
      <c r="D69" s="326"/>
      <c r="E69" s="326"/>
      <c r="F69" s="326"/>
      <c r="G69" s="340"/>
      <c r="H69" s="340"/>
      <c r="I69" s="219"/>
      <c r="J69" s="219"/>
      <c r="K69" s="219"/>
      <c r="L69" s="340"/>
      <c r="M69" s="340"/>
      <c r="N69" s="336"/>
      <c r="O69" s="337"/>
      <c r="P69" s="338"/>
      <c r="Q69" s="356"/>
      <c r="R69" s="338">
        <f>IF(NOT(ISERROR(MATCH(Q69,_xlfn.ANCHORARRAY(F80),0))),Q82&amp;"Por favor no seleccionar los criterios de impacto",Q69)</f>
        <v>0</v>
      </c>
      <c r="S69" s="337"/>
      <c r="T69" s="338"/>
      <c r="U69" s="355"/>
      <c r="V69" s="211">
        <v>3</v>
      </c>
      <c r="W69" s="184"/>
      <c r="X69" s="186" t="str">
        <f>IF(OR(Y69="Preventivo",Y69="Detectivo"),"Probabilidad",IF(Y69="Correctivo","Impacto",""))</f>
        <v/>
      </c>
      <c r="Y69" s="187"/>
      <c r="Z69" s="187"/>
      <c r="AA69" s="188" t="str">
        <f t="shared" si="82"/>
        <v/>
      </c>
      <c r="AB69" s="187"/>
      <c r="AC69" s="187"/>
      <c r="AD69" s="187"/>
      <c r="AE69" s="189" t="str">
        <f>IFERROR(IF(AND(X68="Probabilidad",X69="Probabilidad"),(AG68-(+AG68*AA69)),IF(AND(X68="Impacto",X69="Probabilidad"),(AG67-(+AG67*AA69)),IF(X69="Impacto",AG68,""))),"")</f>
        <v/>
      </c>
      <c r="AF69" s="190" t="str">
        <f t="shared" si="2"/>
        <v/>
      </c>
      <c r="AG69" s="188" t="str">
        <f t="shared" si="83"/>
        <v/>
      </c>
      <c r="AH69" s="190" t="str">
        <f t="shared" si="4"/>
        <v/>
      </c>
      <c r="AI69" s="188" t="str">
        <f t="shared" ref="AI69" si="86">IFERROR(IF(AND(X68="Impacto",X69="Impacto"),(AI68-(+AI68*AA69)),IF(AND(X68="Probabilidad",X69="Impacto"),(AI67-(+AI67*AA69)),IF(X69="Probabilidad",AI68,""))),"")</f>
        <v/>
      </c>
      <c r="AJ69" s="191" t="str">
        <f t="shared" si="85"/>
        <v/>
      </c>
      <c r="AK69" s="192"/>
      <c r="AL69" s="183"/>
      <c r="AM69" s="193"/>
      <c r="AN69" s="193"/>
      <c r="AO69" s="194"/>
      <c r="AP69" s="336"/>
      <c r="AQ69" s="336"/>
      <c r="AR69" s="336"/>
    </row>
    <row r="70" spans="1:44" x14ac:dyDescent="0.2">
      <c r="A70" s="325"/>
      <c r="B70" s="326"/>
      <c r="C70" s="326"/>
      <c r="D70" s="326"/>
      <c r="E70" s="326"/>
      <c r="F70" s="326"/>
      <c r="G70" s="340"/>
      <c r="H70" s="340"/>
      <c r="I70" s="219"/>
      <c r="J70" s="219"/>
      <c r="K70" s="219"/>
      <c r="L70" s="340"/>
      <c r="M70" s="340"/>
      <c r="N70" s="336"/>
      <c r="O70" s="337"/>
      <c r="P70" s="338"/>
      <c r="Q70" s="356"/>
      <c r="R70" s="338">
        <f>IF(NOT(ISERROR(MATCH(Q70,_xlfn.ANCHORARRAY(F81),0))),Q83&amp;"Por favor no seleccionar los criterios de impacto",Q70)</f>
        <v>0</v>
      </c>
      <c r="S70" s="337"/>
      <c r="T70" s="338"/>
      <c r="U70" s="355"/>
      <c r="V70" s="211">
        <v>4</v>
      </c>
      <c r="W70" s="184"/>
      <c r="X70" s="186" t="str">
        <f t="shared" ref="X70:X72" si="87">IF(OR(Y70="Preventivo",Y70="Detectivo"),"Probabilidad",IF(Y70="Correctivo","Impacto",""))</f>
        <v/>
      </c>
      <c r="Y70" s="187"/>
      <c r="Z70" s="187"/>
      <c r="AA70" s="188" t="str">
        <f t="shared" si="82"/>
        <v/>
      </c>
      <c r="AB70" s="187"/>
      <c r="AC70" s="187"/>
      <c r="AD70" s="187"/>
      <c r="AE70" s="189" t="str">
        <f t="shared" ref="AE70:AE72" si="88">IFERROR(IF(AND(X69="Probabilidad",X70="Probabilidad"),(AG69-(+AG69*AA70)),IF(AND(X69="Impacto",X70="Probabilidad"),(AG68-(+AG68*AA70)),IF(X70="Impacto",AG69,""))),"")</f>
        <v/>
      </c>
      <c r="AF70" s="190" t="str">
        <f t="shared" si="2"/>
        <v/>
      </c>
      <c r="AG70" s="188" t="str">
        <f t="shared" si="83"/>
        <v/>
      </c>
      <c r="AH70" s="190" t="str">
        <f t="shared" si="4"/>
        <v/>
      </c>
      <c r="AI70" s="188" t="str">
        <f t="shared" si="14"/>
        <v/>
      </c>
      <c r="AJ70" s="191" t="str">
        <f>IFERROR(IF(OR(AND(AF70="Muy Baja",AH70="Leve"),AND(AF70="Muy Baja",AH70="Menor"),AND(AF70="Baja",AH70="Leve")),"Bajo",IF(OR(AND(AF70="Muy baja",AH70="Moderado"),AND(AF70="Baja",AH70="Menor"),AND(AF70="Baja",AH70="Moderado"),AND(AF70="Media",AH70="Leve"),AND(AF70="Media",AH70="Menor"),AND(AF70="Media",AH70="Moderado"),AND(AF70="Alta",AH70="Leve"),AND(AF70="Alta",AH70="Menor")),"Moderado",IF(OR(AND(AF70="Muy Baja",AH70="Mayor"),AND(AF70="Baja",AH70="Mayor"),AND(AF70="Media",AH70="Mayor"),AND(AF70="Alta",AH70="Moderado"),AND(AF70="Alta",AH70="Mayor"),AND(AF70="Muy Alta",AH70="Leve"),AND(AF70="Muy Alta",AH70="Menor"),AND(AF70="Muy Alta",AH70="Moderado"),AND(AF70="Muy Alta",AH70="Mayor")),"Alto",IF(OR(AND(AF70="Muy Baja",AH70="Catastrófico"),AND(AF70="Baja",AH70="Catastrófico"),AND(AF70="Media",AH70="Catastrófico"),AND(AF70="Alta",AH70="Catastrófico"),AND(AF70="Muy Alta",AH70="Catastrófico")),"Extremo","")))),"")</f>
        <v/>
      </c>
      <c r="AK70" s="192"/>
      <c r="AL70" s="183"/>
      <c r="AM70" s="193"/>
      <c r="AN70" s="193"/>
      <c r="AO70" s="194"/>
      <c r="AP70" s="336"/>
      <c r="AQ70" s="336"/>
      <c r="AR70" s="336"/>
    </row>
    <row r="71" spans="1:44" x14ac:dyDescent="0.2">
      <c r="A71" s="325"/>
      <c r="B71" s="326"/>
      <c r="C71" s="326"/>
      <c r="D71" s="326"/>
      <c r="E71" s="326"/>
      <c r="F71" s="326"/>
      <c r="G71" s="340"/>
      <c r="H71" s="340"/>
      <c r="I71" s="219"/>
      <c r="J71" s="219"/>
      <c r="K71" s="219"/>
      <c r="L71" s="340"/>
      <c r="M71" s="340"/>
      <c r="N71" s="336"/>
      <c r="O71" s="337"/>
      <c r="P71" s="338"/>
      <c r="Q71" s="356"/>
      <c r="R71" s="338">
        <f>IF(NOT(ISERROR(MATCH(Q71,_xlfn.ANCHORARRAY(F82),0))),Q84&amp;"Por favor no seleccionar los criterios de impacto",Q71)</f>
        <v>0</v>
      </c>
      <c r="S71" s="337"/>
      <c r="T71" s="338"/>
      <c r="U71" s="355"/>
      <c r="V71" s="211">
        <v>5</v>
      </c>
      <c r="W71" s="184"/>
      <c r="X71" s="186" t="str">
        <f t="shared" si="87"/>
        <v/>
      </c>
      <c r="Y71" s="187"/>
      <c r="Z71" s="187"/>
      <c r="AA71" s="188" t="str">
        <f t="shared" si="82"/>
        <v/>
      </c>
      <c r="AB71" s="187"/>
      <c r="AC71" s="187"/>
      <c r="AD71" s="187"/>
      <c r="AE71" s="189" t="str">
        <f t="shared" si="88"/>
        <v/>
      </c>
      <c r="AF71" s="190" t="str">
        <f t="shared" si="2"/>
        <v/>
      </c>
      <c r="AG71" s="188" t="str">
        <f t="shared" si="83"/>
        <v/>
      </c>
      <c r="AH71" s="190" t="str">
        <f t="shared" si="4"/>
        <v/>
      </c>
      <c r="AI71" s="188" t="str">
        <f t="shared" si="14"/>
        <v/>
      </c>
      <c r="AJ71" s="191" t="str">
        <f t="shared" ref="AJ71:AJ72" si="89">IFERROR(IF(OR(AND(AF71="Muy Baja",AH71="Leve"),AND(AF71="Muy Baja",AH71="Menor"),AND(AF71="Baja",AH71="Leve")),"Bajo",IF(OR(AND(AF71="Muy baja",AH71="Moderado"),AND(AF71="Baja",AH71="Menor"),AND(AF71="Baja",AH71="Moderado"),AND(AF71="Media",AH71="Leve"),AND(AF71="Media",AH71="Menor"),AND(AF71="Media",AH71="Moderado"),AND(AF71="Alta",AH71="Leve"),AND(AF71="Alta",AH71="Menor")),"Moderado",IF(OR(AND(AF71="Muy Baja",AH71="Mayor"),AND(AF71="Baja",AH71="Mayor"),AND(AF71="Media",AH71="Mayor"),AND(AF71="Alta",AH71="Moderado"),AND(AF71="Alta",AH71="Mayor"),AND(AF71="Muy Alta",AH71="Leve"),AND(AF71="Muy Alta",AH71="Menor"),AND(AF71="Muy Alta",AH71="Moderado"),AND(AF71="Muy Alta",AH71="Mayor")),"Alto",IF(OR(AND(AF71="Muy Baja",AH71="Catastrófico"),AND(AF71="Baja",AH71="Catastrófico"),AND(AF71="Media",AH71="Catastrófico"),AND(AF71="Alta",AH71="Catastrófico"),AND(AF71="Muy Alta",AH71="Catastrófico")),"Extremo","")))),"")</f>
        <v/>
      </c>
      <c r="AK71" s="192"/>
      <c r="AL71" s="183"/>
      <c r="AM71" s="193"/>
      <c r="AN71" s="193"/>
      <c r="AO71" s="194"/>
      <c r="AP71" s="336"/>
      <c r="AQ71" s="336"/>
      <c r="AR71" s="336"/>
    </row>
    <row r="72" spans="1:44" x14ac:dyDescent="0.2">
      <c r="A72" s="325"/>
      <c r="B72" s="326"/>
      <c r="C72" s="326"/>
      <c r="D72" s="326"/>
      <c r="E72" s="326"/>
      <c r="F72" s="326"/>
      <c r="G72" s="341"/>
      <c r="H72" s="341"/>
      <c r="I72" s="220"/>
      <c r="J72" s="220"/>
      <c r="K72" s="220"/>
      <c r="L72" s="341"/>
      <c r="M72" s="341"/>
      <c r="N72" s="336"/>
      <c r="O72" s="337"/>
      <c r="P72" s="338"/>
      <c r="Q72" s="356"/>
      <c r="R72" s="338">
        <f>IF(NOT(ISERROR(MATCH(Q72,_xlfn.ANCHORARRAY(F83),0))),Q85&amp;"Por favor no seleccionar los criterios de impacto",Q72)</f>
        <v>0</v>
      </c>
      <c r="S72" s="337"/>
      <c r="T72" s="338"/>
      <c r="U72" s="355"/>
      <c r="V72" s="211">
        <v>6</v>
      </c>
      <c r="W72" s="184"/>
      <c r="X72" s="186" t="str">
        <f t="shared" si="87"/>
        <v/>
      </c>
      <c r="Y72" s="187"/>
      <c r="Z72" s="187"/>
      <c r="AA72" s="188" t="str">
        <f t="shared" si="82"/>
        <v/>
      </c>
      <c r="AB72" s="187"/>
      <c r="AC72" s="187"/>
      <c r="AD72" s="187"/>
      <c r="AE72" s="189" t="str">
        <f t="shared" si="88"/>
        <v/>
      </c>
      <c r="AF72" s="190" t="str">
        <f t="shared" si="2"/>
        <v/>
      </c>
      <c r="AG72" s="188" t="str">
        <f t="shared" si="83"/>
        <v/>
      </c>
      <c r="AH72" s="190" t="str">
        <f t="shared" si="4"/>
        <v/>
      </c>
      <c r="AI72" s="188" t="str">
        <f t="shared" si="14"/>
        <v/>
      </c>
      <c r="AJ72" s="191" t="str">
        <f t="shared" si="89"/>
        <v/>
      </c>
      <c r="AK72" s="192"/>
      <c r="AL72" s="183"/>
      <c r="AM72" s="193"/>
      <c r="AN72" s="193"/>
      <c r="AO72" s="194"/>
      <c r="AP72" s="336"/>
      <c r="AQ72" s="336"/>
      <c r="AR72" s="336"/>
    </row>
    <row r="73" spans="1:44" x14ac:dyDescent="0.2">
      <c r="A73" s="213"/>
      <c r="B73" s="362" t="s">
        <v>261</v>
      </c>
      <c r="C73" s="363"/>
      <c r="D73" s="363"/>
      <c r="E73" s="363"/>
      <c r="F73" s="363"/>
      <c r="G73" s="363"/>
      <c r="H73" s="363"/>
      <c r="I73" s="363"/>
      <c r="J73" s="363"/>
      <c r="K73" s="363"/>
      <c r="L73" s="363"/>
      <c r="M73" s="363"/>
      <c r="N73" s="363"/>
      <c r="O73" s="363"/>
      <c r="P73" s="363"/>
      <c r="Q73" s="363"/>
      <c r="R73" s="363"/>
      <c r="S73" s="363"/>
      <c r="T73" s="363"/>
      <c r="U73" s="363"/>
      <c r="V73" s="363"/>
      <c r="W73" s="363"/>
      <c r="X73" s="363"/>
      <c r="Y73" s="363"/>
      <c r="Z73" s="363"/>
      <c r="AA73" s="363"/>
      <c r="AB73" s="363"/>
      <c r="AC73" s="363"/>
      <c r="AD73" s="363"/>
      <c r="AE73" s="363"/>
      <c r="AF73" s="363"/>
      <c r="AG73" s="363"/>
      <c r="AH73" s="363"/>
      <c r="AI73" s="363"/>
      <c r="AJ73" s="363"/>
      <c r="AK73" s="363"/>
      <c r="AL73" s="363"/>
      <c r="AM73" s="363"/>
      <c r="AN73" s="363"/>
      <c r="AO73" s="363"/>
      <c r="AP73" s="363"/>
    </row>
    <row r="75" spans="1:44" ht="15.75" x14ac:dyDescent="0.2">
      <c r="A75" s="195"/>
      <c r="B75" s="203" t="s">
        <v>262</v>
      </c>
      <c r="C75" s="195"/>
      <c r="D75" s="195"/>
      <c r="E75" s="195"/>
      <c r="N75" s="195"/>
    </row>
    <row r="76" spans="1:44" s="256" customFormat="1" x14ac:dyDescent="0.2">
      <c r="A76" s="255"/>
      <c r="B76" s="255"/>
      <c r="C76" s="255"/>
      <c r="D76" s="255"/>
      <c r="E76" s="255"/>
      <c r="N76" s="257"/>
      <c r="AL76" s="258"/>
    </row>
  </sheetData>
  <dataConsolidate/>
  <mergeCells count="299">
    <mergeCell ref="AM11:AM12"/>
    <mergeCell ref="Q31:Q36"/>
    <mergeCell ref="L10:M11"/>
    <mergeCell ref="N10:V10"/>
    <mergeCell ref="L13:L18"/>
    <mergeCell ref="M13:M18"/>
    <mergeCell ref="U31:U36"/>
    <mergeCell ref="R19:R24"/>
    <mergeCell ref="S19:S24"/>
    <mergeCell ref="T19:T24"/>
    <mergeCell ref="U19:U24"/>
    <mergeCell ref="AG11:AG12"/>
    <mergeCell ref="X11:X12"/>
    <mergeCell ref="Y11:AD11"/>
    <mergeCell ref="L25:L30"/>
    <mergeCell ref="M25:M30"/>
    <mergeCell ref="Q19:Q24"/>
    <mergeCell ref="W10:AE10"/>
    <mergeCell ref="Q25:Q30"/>
    <mergeCell ref="R25:R30"/>
    <mergeCell ref="S25:S30"/>
    <mergeCell ref="R31:R36"/>
    <mergeCell ref="N13:N18"/>
    <mergeCell ref="O13:O18"/>
    <mergeCell ref="G10:K10"/>
    <mergeCell ref="C13:C18"/>
    <mergeCell ref="D13:D18"/>
    <mergeCell ref="E13:E18"/>
    <mergeCell ref="L67:L72"/>
    <mergeCell ref="M67:M72"/>
    <mergeCell ref="AP10:AR10"/>
    <mergeCell ref="AF10:AJ10"/>
    <mergeCell ref="AK10:AO10"/>
    <mergeCell ref="M37:M42"/>
    <mergeCell ref="L43:L48"/>
    <mergeCell ref="M43:M48"/>
    <mergeCell ref="L49:L54"/>
    <mergeCell ref="M49:M54"/>
    <mergeCell ref="L55:L60"/>
    <mergeCell ref="M55:M60"/>
    <mergeCell ref="L61:L66"/>
    <mergeCell ref="M61:M66"/>
    <mergeCell ref="AP61:AP66"/>
    <mergeCell ref="AQ61:AQ66"/>
    <mergeCell ref="P11:P12"/>
    <mergeCell ref="S11:S12"/>
    <mergeCell ref="AL11:AL12"/>
    <mergeCell ref="AO11:AO12"/>
    <mergeCell ref="H25:H30"/>
    <mergeCell ref="J13:J18"/>
    <mergeCell ref="K13:K18"/>
    <mergeCell ref="I19:I24"/>
    <mergeCell ref="J19:J24"/>
    <mergeCell ref="K19:K24"/>
    <mergeCell ref="I25:I30"/>
    <mergeCell ref="F19:F24"/>
    <mergeCell ref="J25:J30"/>
    <mergeCell ref="K25:K30"/>
    <mergeCell ref="AR61:AR66"/>
    <mergeCell ref="T25:T30"/>
    <mergeCell ref="U25:U30"/>
    <mergeCell ref="AP67:AP72"/>
    <mergeCell ref="AQ67:AQ72"/>
    <mergeCell ref="AR67:AR72"/>
    <mergeCell ref="AP43:AP48"/>
    <mergeCell ref="AQ43:AQ48"/>
    <mergeCell ref="AP19:AP24"/>
    <mergeCell ref="AQ19:AQ24"/>
    <mergeCell ref="AR19:AR24"/>
    <mergeCell ref="AR43:AR48"/>
    <mergeCell ref="AP49:AP54"/>
    <mergeCell ref="AQ49:AQ54"/>
    <mergeCell ref="AR49:AR54"/>
    <mergeCell ref="AP55:AP60"/>
    <mergeCell ref="AQ55:AQ60"/>
    <mergeCell ref="AR55:AR60"/>
    <mergeCell ref="AP25:AP30"/>
    <mergeCell ref="AQ25:AQ30"/>
    <mergeCell ref="AR25:AR30"/>
    <mergeCell ref="AP31:AP36"/>
    <mergeCell ref="AQ31:AQ36"/>
    <mergeCell ref="AR31:AR36"/>
    <mergeCell ref="AQ37:AQ42"/>
    <mergeCell ref="AR37:AR42"/>
    <mergeCell ref="T13:T18"/>
    <mergeCell ref="N11:N12"/>
    <mergeCell ref="O11:O12"/>
    <mergeCell ref="U11:U12"/>
    <mergeCell ref="Q11:Q12"/>
    <mergeCell ref="R11:R12"/>
    <mergeCell ref="AP11:AP12"/>
    <mergeCell ref="AQ11:AQ12"/>
    <mergeCell ref="AR11:AR12"/>
    <mergeCell ref="AP13:AP18"/>
    <mergeCell ref="AQ13:AQ18"/>
    <mergeCell ref="AR13:AR18"/>
    <mergeCell ref="AK11:AK12"/>
    <mergeCell ref="AN11:AN12"/>
    <mergeCell ref="V11:V12"/>
    <mergeCell ref="AJ11:AJ12"/>
    <mergeCell ref="AI11:AI12"/>
    <mergeCell ref="AE11:AE12"/>
    <mergeCell ref="W11:W12"/>
    <mergeCell ref="AH11:AH12"/>
    <mergeCell ref="AF11:AF12"/>
    <mergeCell ref="S31:S36"/>
    <mergeCell ref="A13:A18"/>
    <mergeCell ref="B13:B18"/>
    <mergeCell ref="A11:A12"/>
    <mergeCell ref="E11:E12"/>
    <mergeCell ref="D11:D12"/>
    <mergeCell ref="C11:C12"/>
    <mergeCell ref="AP37:AP42"/>
    <mergeCell ref="T31:T36"/>
    <mergeCell ref="R37:R42"/>
    <mergeCell ref="S37:S42"/>
    <mergeCell ref="T37:T42"/>
    <mergeCell ref="E19:E24"/>
    <mergeCell ref="E25:E30"/>
    <mergeCell ref="B11:B12"/>
    <mergeCell ref="F13:F18"/>
    <mergeCell ref="G11:G12"/>
    <mergeCell ref="H11:H12"/>
    <mergeCell ref="I11:I12"/>
    <mergeCell ref="J11:J12"/>
    <mergeCell ref="K11:K12"/>
    <mergeCell ref="H13:H18"/>
    <mergeCell ref="H19:H24"/>
    <mergeCell ref="A31:A36"/>
    <mergeCell ref="B31:B36"/>
    <mergeCell ref="C31:C36"/>
    <mergeCell ref="D31:D36"/>
    <mergeCell ref="E31:E36"/>
    <mergeCell ref="N31:N36"/>
    <mergeCell ref="O31:O36"/>
    <mergeCell ref="P31:P36"/>
    <mergeCell ref="F31:F36"/>
    <mergeCell ref="G31:G36"/>
    <mergeCell ref="I31:I36"/>
    <mergeCell ref="J31:J36"/>
    <mergeCell ref="K31:K36"/>
    <mergeCell ref="L31:L36"/>
    <mergeCell ref="M31:M36"/>
    <mergeCell ref="H31:H36"/>
    <mergeCell ref="A37:A42"/>
    <mergeCell ref="B37:B42"/>
    <mergeCell ref="C37:C42"/>
    <mergeCell ref="A43:A48"/>
    <mergeCell ref="B43:B48"/>
    <mergeCell ref="C43:C48"/>
    <mergeCell ref="D43:D48"/>
    <mergeCell ref="E43:E48"/>
    <mergeCell ref="D37:D42"/>
    <mergeCell ref="E37:E42"/>
    <mergeCell ref="B55:B60"/>
    <mergeCell ref="C55:C60"/>
    <mergeCell ref="D55:D60"/>
    <mergeCell ref="E55:E60"/>
    <mergeCell ref="A49:A54"/>
    <mergeCell ref="B49:B54"/>
    <mergeCell ref="C49:C54"/>
    <mergeCell ref="D49:D54"/>
    <mergeCell ref="E49:E54"/>
    <mergeCell ref="A55:A60"/>
    <mergeCell ref="F67:F72"/>
    <mergeCell ref="T49:T54"/>
    <mergeCell ref="U49:U54"/>
    <mergeCell ref="N55:N60"/>
    <mergeCell ref="O55:O60"/>
    <mergeCell ref="P55:P60"/>
    <mergeCell ref="Q55:Q60"/>
    <mergeCell ref="N49:N54"/>
    <mergeCell ref="O49:O54"/>
    <mergeCell ref="P49:P54"/>
    <mergeCell ref="R55:R60"/>
    <mergeCell ref="S55:S60"/>
    <mergeCell ref="T55:T60"/>
    <mergeCell ref="U55:U60"/>
    <mergeCell ref="G61:G66"/>
    <mergeCell ref="G67:G72"/>
    <mergeCell ref="H67:H72"/>
    <mergeCell ref="H49:H54"/>
    <mergeCell ref="H55:H60"/>
    <mergeCell ref="H61:H66"/>
    <mergeCell ref="B73:AP73"/>
    <mergeCell ref="T61:T66"/>
    <mergeCell ref="U61:U66"/>
    <mergeCell ref="A67:A72"/>
    <mergeCell ref="B67:B72"/>
    <mergeCell ref="C67:C72"/>
    <mergeCell ref="D67:D72"/>
    <mergeCell ref="E67:E72"/>
    <mergeCell ref="N67:N72"/>
    <mergeCell ref="O67:O72"/>
    <mergeCell ref="P67:P72"/>
    <mergeCell ref="Q67:Q72"/>
    <mergeCell ref="R67:R72"/>
    <mergeCell ref="S67:S72"/>
    <mergeCell ref="T67:T72"/>
    <mergeCell ref="U67:U72"/>
    <mergeCell ref="Q61:Q66"/>
    <mergeCell ref="R61:R66"/>
    <mergeCell ref="S61:S66"/>
    <mergeCell ref="A61:A66"/>
    <mergeCell ref="B61:B66"/>
    <mergeCell ref="C61:C66"/>
    <mergeCell ref="D61:D66"/>
    <mergeCell ref="F61:F66"/>
    <mergeCell ref="E61:E66"/>
    <mergeCell ref="N61:N66"/>
    <mergeCell ref="O61:O66"/>
    <mergeCell ref="P61:P66"/>
    <mergeCell ref="P37:P42"/>
    <mergeCell ref="Q37:Q42"/>
    <mergeCell ref="N43:N48"/>
    <mergeCell ref="O43:O48"/>
    <mergeCell ref="P43:P48"/>
    <mergeCell ref="F49:F54"/>
    <mergeCell ref="F55:F60"/>
    <mergeCell ref="G55:G60"/>
    <mergeCell ref="I55:I60"/>
    <mergeCell ref="J55:J60"/>
    <mergeCell ref="K55:K60"/>
    <mergeCell ref="J43:J48"/>
    <mergeCell ref="K43:K48"/>
    <mergeCell ref="H37:H42"/>
    <mergeCell ref="H43:H48"/>
    <mergeCell ref="U37:U42"/>
    <mergeCell ref="T43:T48"/>
    <mergeCell ref="U43:U48"/>
    <mergeCell ref="Q49:Q54"/>
    <mergeCell ref="R49:R54"/>
    <mergeCell ref="S49:S54"/>
    <mergeCell ref="F37:F42"/>
    <mergeCell ref="F43:F48"/>
    <mergeCell ref="G37:G42"/>
    <mergeCell ref="Q43:Q48"/>
    <mergeCell ref="R43:R48"/>
    <mergeCell ref="S43:S48"/>
    <mergeCell ref="N37:N42"/>
    <mergeCell ref="O37:O42"/>
    <mergeCell ref="G49:G54"/>
    <mergeCell ref="I49:I54"/>
    <mergeCell ref="J49:J54"/>
    <mergeCell ref="K49:K54"/>
    <mergeCell ref="L37:L42"/>
    <mergeCell ref="G43:G48"/>
    <mergeCell ref="I37:I42"/>
    <mergeCell ref="J37:J42"/>
    <mergeCell ref="K37:K42"/>
    <mergeCell ref="I43:I48"/>
    <mergeCell ref="D19:D24"/>
    <mergeCell ref="Z6:AR6"/>
    <mergeCell ref="Z7:AR7"/>
    <mergeCell ref="Z8:AR8"/>
    <mergeCell ref="X1:AR2"/>
    <mergeCell ref="X3:AL3"/>
    <mergeCell ref="X4:AR4"/>
    <mergeCell ref="AM3:AR3"/>
    <mergeCell ref="A6:B6"/>
    <mergeCell ref="A7:B7"/>
    <mergeCell ref="A8:B8"/>
    <mergeCell ref="W6:Y6"/>
    <mergeCell ref="C6:T6"/>
    <mergeCell ref="C7:T7"/>
    <mergeCell ref="U13:U18"/>
    <mergeCell ref="P13:P18"/>
    <mergeCell ref="Q13:Q18"/>
    <mergeCell ref="R13:R18"/>
    <mergeCell ref="S13:S18"/>
    <mergeCell ref="G13:G18"/>
    <mergeCell ref="A10:F10"/>
    <mergeCell ref="I13:I18"/>
    <mergeCell ref="T11:T12"/>
    <mergeCell ref="F11:F12"/>
    <mergeCell ref="C8:T8"/>
    <mergeCell ref="D1:T2"/>
    <mergeCell ref="D4:T4"/>
    <mergeCell ref="J3:T3"/>
    <mergeCell ref="D3:I3"/>
    <mergeCell ref="A25:A30"/>
    <mergeCell ref="B25:B30"/>
    <mergeCell ref="C25:C30"/>
    <mergeCell ref="D25:D30"/>
    <mergeCell ref="A1:C4"/>
    <mergeCell ref="N25:N30"/>
    <mergeCell ref="O25:O30"/>
    <mergeCell ref="P25:P30"/>
    <mergeCell ref="F25:F30"/>
    <mergeCell ref="N19:N24"/>
    <mergeCell ref="O19:O24"/>
    <mergeCell ref="P19:P24"/>
    <mergeCell ref="G19:G24"/>
    <mergeCell ref="G25:G30"/>
    <mergeCell ref="L19:L24"/>
    <mergeCell ref="M19:M24"/>
    <mergeCell ref="A19:A24"/>
    <mergeCell ref="B19:B24"/>
    <mergeCell ref="C19:C24"/>
  </mergeCells>
  <conditionalFormatting sqref="O13 O19">
    <cfRule type="cellIs" dxfId="682" priority="324" operator="equal">
      <formula>"Muy Alta"</formula>
    </cfRule>
    <cfRule type="cellIs" dxfId="681" priority="325" operator="equal">
      <formula>"Alta"</formula>
    </cfRule>
    <cfRule type="cellIs" dxfId="680" priority="326" operator="equal">
      <formula>"Media"</formula>
    </cfRule>
    <cfRule type="cellIs" dxfId="679" priority="327" operator="equal">
      <formula>"Baja"</formula>
    </cfRule>
    <cfRule type="cellIs" dxfId="678" priority="328" operator="equal">
      <formula>"Muy Baja"</formula>
    </cfRule>
  </conditionalFormatting>
  <conditionalFormatting sqref="S13 S19 S25 S31 S37 S43 S49 S55 S61 S67">
    <cfRule type="cellIs" dxfId="677" priority="319" operator="equal">
      <formula>"Catastrófico"</formula>
    </cfRule>
    <cfRule type="cellIs" dxfId="676" priority="320" operator="equal">
      <formula>"Mayor"</formula>
    </cfRule>
    <cfRule type="cellIs" dxfId="675" priority="321" operator="equal">
      <formula>"Moderado"</formula>
    </cfRule>
    <cfRule type="cellIs" dxfId="674" priority="322" operator="equal">
      <formula>"Menor"</formula>
    </cfRule>
    <cfRule type="cellIs" dxfId="673" priority="323" operator="equal">
      <formula>"Leve"</formula>
    </cfRule>
  </conditionalFormatting>
  <conditionalFormatting sqref="U13">
    <cfRule type="cellIs" dxfId="672" priority="315" operator="equal">
      <formula>"Extremo"</formula>
    </cfRule>
    <cfRule type="cellIs" dxfId="671" priority="316" operator="equal">
      <formula>"Alto"</formula>
    </cfRule>
    <cfRule type="cellIs" dxfId="670" priority="317" operator="equal">
      <formula>"Moderado"</formula>
    </cfRule>
    <cfRule type="cellIs" dxfId="669" priority="318" operator="equal">
      <formula>"Bajo"</formula>
    </cfRule>
  </conditionalFormatting>
  <conditionalFormatting sqref="AF13:AF18">
    <cfRule type="cellIs" dxfId="668" priority="310" operator="equal">
      <formula>"Muy Alta"</formula>
    </cfRule>
    <cfRule type="cellIs" dxfId="667" priority="311" operator="equal">
      <formula>"Alta"</formula>
    </cfRule>
    <cfRule type="cellIs" dxfId="666" priority="312" operator="equal">
      <formula>"Media"</formula>
    </cfRule>
    <cfRule type="cellIs" dxfId="665" priority="313" operator="equal">
      <formula>"Baja"</formula>
    </cfRule>
    <cfRule type="cellIs" dxfId="664" priority="314" operator="equal">
      <formula>"Muy Baja"</formula>
    </cfRule>
  </conditionalFormatting>
  <conditionalFormatting sqref="AH13:AH18">
    <cfRule type="cellIs" dxfId="663" priority="305" operator="equal">
      <formula>"Catastrófico"</formula>
    </cfRule>
    <cfRule type="cellIs" dxfId="662" priority="306" operator="equal">
      <formula>"Mayor"</formula>
    </cfRule>
    <cfRule type="cellIs" dxfId="661" priority="307" operator="equal">
      <formula>"Moderado"</formula>
    </cfRule>
    <cfRule type="cellIs" dxfId="660" priority="308" operator="equal">
      <formula>"Menor"</formula>
    </cfRule>
    <cfRule type="cellIs" dxfId="659" priority="309" operator="equal">
      <formula>"Leve"</formula>
    </cfRule>
  </conditionalFormatting>
  <conditionalFormatting sqref="AJ13:AJ18">
    <cfRule type="cellIs" dxfId="658" priority="301" operator="equal">
      <formula>"Extremo"</formula>
    </cfRule>
    <cfRule type="cellIs" dxfId="657" priority="302" operator="equal">
      <formula>"Alto"</formula>
    </cfRule>
    <cfRule type="cellIs" dxfId="656" priority="303" operator="equal">
      <formula>"Moderado"</formula>
    </cfRule>
    <cfRule type="cellIs" dxfId="655" priority="304" operator="equal">
      <formula>"Bajo"</formula>
    </cfRule>
  </conditionalFormatting>
  <conditionalFormatting sqref="O61">
    <cfRule type="cellIs" dxfId="654" priority="58" operator="equal">
      <formula>"Muy Alta"</formula>
    </cfRule>
    <cfRule type="cellIs" dxfId="653" priority="59" operator="equal">
      <formula>"Alta"</formula>
    </cfRule>
    <cfRule type="cellIs" dxfId="652" priority="60" operator="equal">
      <formula>"Media"</formula>
    </cfRule>
    <cfRule type="cellIs" dxfId="651" priority="61" operator="equal">
      <formula>"Baja"</formula>
    </cfRule>
    <cfRule type="cellIs" dxfId="650" priority="62" operator="equal">
      <formula>"Muy Baja"</formula>
    </cfRule>
  </conditionalFormatting>
  <conditionalFormatting sqref="U19">
    <cfRule type="cellIs" dxfId="649" priority="245" operator="equal">
      <formula>"Extremo"</formula>
    </cfRule>
    <cfRule type="cellIs" dxfId="648" priority="246" operator="equal">
      <formula>"Alto"</formula>
    </cfRule>
    <cfRule type="cellIs" dxfId="647" priority="247" operator="equal">
      <formula>"Moderado"</formula>
    </cfRule>
    <cfRule type="cellIs" dxfId="646" priority="248" operator="equal">
      <formula>"Bajo"</formula>
    </cfRule>
  </conditionalFormatting>
  <conditionalFormatting sqref="AF19:AF24">
    <cfRule type="cellIs" dxfId="645" priority="240" operator="equal">
      <formula>"Muy Alta"</formula>
    </cfRule>
    <cfRule type="cellIs" dxfId="644" priority="241" operator="equal">
      <formula>"Alta"</formula>
    </cfRule>
    <cfRule type="cellIs" dxfId="643" priority="242" operator="equal">
      <formula>"Media"</formula>
    </cfRule>
    <cfRule type="cellIs" dxfId="642" priority="243" operator="equal">
      <formula>"Baja"</formula>
    </cfRule>
    <cfRule type="cellIs" dxfId="641" priority="244" operator="equal">
      <formula>"Muy Baja"</formula>
    </cfRule>
  </conditionalFormatting>
  <conditionalFormatting sqref="AH19:AH24">
    <cfRule type="cellIs" dxfId="640" priority="235" operator="equal">
      <formula>"Catastrófico"</formula>
    </cfRule>
    <cfRule type="cellIs" dxfId="639" priority="236" operator="equal">
      <formula>"Mayor"</formula>
    </cfRule>
    <cfRule type="cellIs" dxfId="638" priority="237" operator="equal">
      <formula>"Moderado"</formula>
    </cfRule>
    <cfRule type="cellIs" dxfId="637" priority="238" operator="equal">
      <formula>"Menor"</formula>
    </cfRule>
    <cfRule type="cellIs" dxfId="636" priority="239" operator="equal">
      <formula>"Leve"</formula>
    </cfRule>
  </conditionalFormatting>
  <conditionalFormatting sqref="AJ19:AJ24">
    <cfRule type="cellIs" dxfId="635" priority="231" operator="equal">
      <formula>"Extremo"</formula>
    </cfRule>
    <cfRule type="cellIs" dxfId="634" priority="232" operator="equal">
      <formula>"Alto"</formula>
    </cfRule>
    <cfRule type="cellIs" dxfId="633" priority="233" operator="equal">
      <formula>"Moderado"</formula>
    </cfRule>
    <cfRule type="cellIs" dxfId="632" priority="234" operator="equal">
      <formula>"Bajo"</formula>
    </cfRule>
  </conditionalFormatting>
  <conditionalFormatting sqref="O25">
    <cfRule type="cellIs" dxfId="631" priority="226" operator="equal">
      <formula>"Muy Alta"</formula>
    </cfRule>
    <cfRule type="cellIs" dxfId="630" priority="227" operator="equal">
      <formula>"Alta"</formula>
    </cfRule>
    <cfRule type="cellIs" dxfId="629" priority="228" operator="equal">
      <formula>"Media"</formula>
    </cfRule>
    <cfRule type="cellIs" dxfId="628" priority="229" operator="equal">
      <formula>"Baja"</formula>
    </cfRule>
    <cfRule type="cellIs" dxfId="627" priority="230" operator="equal">
      <formula>"Muy Baja"</formula>
    </cfRule>
  </conditionalFormatting>
  <conditionalFormatting sqref="U25">
    <cfRule type="cellIs" dxfId="626" priority="217" operator="equal">
      <formula>"Extremo"</formula>
    </cfRule>
    <cfRule type="cellIs" dxfId="625" priority="218" operator="equal">
      <formula>"Alto"</formula>
    </cfRule>
    <cfRule type="cellIs" dxfId="624" priority="219" operator="equal">
      <formula>"Moderado"</formula>
    </cfRule>
    <cfRule type="cellIs" dxfId="623" priority="220" operator="equal">
      <formula>"Bajo"</formula>
    </cfRule>
  </conditionalFormatting>
  <conditionalFormatting sqref="AF25:AF30">
    <cfRule type="cellIs" dxfId="622" priority="212" operator="equal">
      <formula>"Muy Alta"</formula>
    </cfRule>
    <cfRule type="cellIs" dxfId="621" priority="213" operator="equal">
      <formula>"Alta"</formula>
    </cfRule>
    <cfRule type="cellIs" dxfId="620" priority="214" operator="equal">
      <formula>"Media"</formula>
    </cfRule>
    <cfRule type="cellIs" dxfId="619" priority="215" operator="equal">
      <formula>"Baja"</formula>
    </cfRule>
    <cfRule type="cellIs" dxfId="618" priority="216" operator="equal">
      <formula>"Muy Baja"</formula>
    </cfRule>
  </conditionalFormatting>
  <conditionalFormatting sqref="AH25:AH30">
    <cfRule type="cellIs" dxfId="617" priority="207" operator="equal">
      <formula>"Catastrófico"</formula>
    </cfRule>
    <cfRule type="cellIs" dxfId="616" priority="208" operator="equal">
      <formula>"Mayor"</formula>
    </cfRule>
    <cfRule type="cellIs" dxfId="615" priority="209" operator="equal">
      <formula>"Moderado"</formula>
    </cfRule>
    <cfRule type="cellIs" dxfId="614" priority="210" operator="equal">
      <formula>"Menor"</formula>
    </cfRule>
    <cfRule type="cellIs" dxfId="613" priority="211" operator="equal">
      <formula>"Leve"</formula>
    </cfRule>
  </conditionalFormatting>
  <conditionalFormatting sqref="AJ25:AJ30">
    <cfRule type="cellIs" dxfId="612" priority="203" operator="equal">
      <formula>"Extremo"</formula>
    </cfRule>
    <cfRule type="cellIs" dxfId="611" priority="204" operator="equal">
      <formula>"Alto"</formula>
    </cfRule>
    <cfRule type="cellIs" dxfId="610" priority="205" operator="equal">
      <formula>"Moderado"</formula>
    </cfRule>
    <cfRule type="cellIs" dxfId="609" priority="206" operator="equal">
      <formula>"Bajo"</formula>
    </cfRule>
  </conditionalFormatting>
  <conditionalFormatting sqref="O31">
    <cfRule type="cellIs" dxfId="608" priority="198" operator="equal">
      <formula>"Muy Alta"</formula>
    </cfRule>
    <cfRule type="cellIs" dxfId="607" priority="199" operator="equal">
      <formula>"Alta"</formula>
    </cfRule>
    <cfRule type="cellIs" dxfId="606" priority="200" operator="equal">
      <formula>"Media"</formula>
    </cfRule>
    <cfRule type="cellIs" dxfId="605" priority="201" operator="equal">
      <formula>"Baja"</formula>
    </cfRule>
    <cfRule type="cellIs" dxfId="604" priority="202" operator="equal">
      <formula>"Muy Baja"</formula>
    </cfRule>
  </conditionalFormatting>
  <conditionalFormatting sqref="U31">
    <cfRule type="cellIs" dxfId="603" priority="189" operator="equal">
      <formula>"Extremo"</formula>
    </cfRule>
    <cfRule type="cellIs" dxfId="602" priority="190" operator="equal">
      <formula>"Alto"</formula>
    </cfRule>
    <cfRule type="cellIs" dxfId="601" priority="191" operator="equal">
      <formula>"Moderado"</formula>
    </cfRule>
    <cfRule type="cellIs" dxfId="600" priority="192" operator="equal">
      <formula>"Bajo"</formula>
    </cfRule>
  </conditionalFormatting>
  <conditionalFormatting sqref="AF31:AF36">
    <cfRule type="cellIs" dxfId="599" priority="184" operator="equal">
      <formula>"Muy Alta"</formula>
    </cfRule>
    <cfRule type="cellIs" dxfId="598" priority="185" operator="equal">
      <formula>"Alta"</formula>
    </cfRule>
    <cfRule type="cellIs" dxfId="597" priority="186" operator="equal">
      <formula>"Media"</formula>
    </cfRule>
    <cfRule type="cellIs" dxfId="596" priority="187" operator="equal">
      <formula>"Baja"</formula>
    </cfRule>
    <cfRule type="cellIs" dxfId="595" priority="188" operator="equal">
      <formula>"Muy Baja"</formula>
    </cfRule>
  </conditionalFormatting>
  <conditionalFormatting sqref="AH31:AH36">
    <cfRule type="cellIs" dxfId="594" priority="179" operator="equal">
      <formula>"Catastrófico"</formula>
    </cfRule>
    <cfRule type="cellIs" dxfId="593" priority="180" operator="equal">
      <formula>"Mayor"</formula>
    </cfRule>
    <cfRule type="cellIs" dxfId="592" priority="181" operator="equal">
      <formula>"Moderado"</formula>
    </cfRule>
    <cfRule type="cellIs" dxfId="591" priority="182" operator="equal">
      <formula>"Menor"</formula>
    </cfRule>
    <cfRule type="cellIs" dxfId="590" priority="183" operator="equal">
      <formula>"Leve"</formula>
    </cfRule>
  </conditionalFormatting>
  <conditionalFormatting sqref="AJ31:AJ36">
    <cfRule type="cellIs" dxfId="589" priority="175" operator="equal">
      <formula>"Extremo"</formula>
    </cfRule>
    <cfRule type="cellIs" dxfId="588" priority="176" operator="equal">
      <formula>"Alto"</formula>
    </cfRule>
    <cfRule type="cellIs" dxfId="587" priority="177" operator="equal">
      <formula>"Moderado"</formula>
    </cfRule>
    <cfRule type="cellIs" dxfId="586" priority="178" operator="equal">
      <formula>"Bajo"</formula>
    </cfRule>
  </conditionalFormatting>
  <conditionalFormatting sqref="O37">
    <cfRule type="cellIs" dxfId="585" priority="170" operator="equal">
      <formula>"Muy Alta"</formula>
    </cfRule>
    <cfRule type="cellIs" dxfId="584" priority="171" operator="equal">
      <formula>"Alta"</formula>
    </cfRule>
    <cfRule type="cellIs" dxfId="583" priority="172" operator="equal">
      <formula>"Media"</formula>
    </cfRule>
    <cfRule type="cellIs" dxfId="582" priority="173" operator="equal">
      <formula>"Baja"</formula>
    </cfRule>
    <cfRule type="cellIs" dxfId="581" priority="174" operator="equal">
      <formula>"Muy Baja"</formula>
    </cfRule>
  </conditionalFormatting>
  <conditionalFormatting sqref="U37">
    <cfRule type="cellIs" dxfId="580" priority="161" operator="equal">
      <formula>"Extremo"</formula>
    </cfRule>
    <cfRule type="cellIs" dxfId="579" priority="162" operator="equal">
      <formula>"Alto"</formula>
    </cfRule>
    <cfRule type="cellIs" dxfId="578" priority="163" operator="equal">
      <formula>"Moderado"</formula>
    </cfRule>
    <cfRule type="cellIs" dxfId="577" priority="164" operator="equal">
      <formula>"Bajo"</formula>
    </cfRule>
  </conditionalFormatting>
  <conditionalFormatting sqref="AF37:AF42">
    <cfRule type="cellIs" dxfId="576" priority="156" operator="equal">
      <formula>"Muy Alta"</formula>
    </cfRule>
    <cfRule type="cellIs" dxfId="575" priority="157" operator="equal">
      <formula>"Alta"</formula>
    </cfRule>
    <cfRule type="cellIs" dxfId="574" priority="158" operator="equal">
      <formula>"Media"</formula>
    </cfRule>
    <cfRule type="cellIs" dxfId="573" priority="159" operator="equal">
      <formula>"Baja"</formula>
    </cfRule>
    <cfRule type="cellIs" dxfId="572" priority="160" operator="equal">
      <formula>"Muy Baja"</formula>
    </cfRule>
  </conditionalFormatting>
  <conditionalFormatting sqref="AH37:AH42">
    <cfRule type="cellIs" dxfId="571" priority="151" operator="equal">
      <formula>"Catastrófico"</formula>
    </cfRule>
    <cfRule type="cellIs" dxfId="570" priority="152" operator="equal">
      <formula>"Mayor"</formula>
    </cfRule>
    <cfRule type="cellIs" dxfId="569" priority="153" operator="equal">
      <formula>"Moderado"</formula>
    </cfRule>
    <cfRule type="cellIs" dxfId="568" priority="154" operator="equal">
      <formula>"Menor"</formula>
    </cfRule>
    <cfRule type="cellIs" dxfId="567" priority="155" operator="equal">
      <formula>"Leve"</formula>
    </cfRule>
  </conditionalFormatting>
  <conditionalFormatting sqref="AJ37:AJ42">
    <cfRule type="cellIs" dxfId="566" priority="147" operator="equal">
      <formula>"Extremo"</formula>
    </cfRule>
    <cfRule type="cellIs" dxfId="565" priority="148" operator="equal">
      <formula>"Alto"</formula>
    </cfRule>
    <cfRule type="cellIs" dxfId="564" priority="149" operator="equal">
      <formula>"Moderado"</formula>
    </cfRule>
    <cfRule type="cellIs" dxfId="563" priority="150" operator="equal">
      <formula>"Bajo"</formula>
    </cfRule>
  </conditionalFormatting>
  <conditionalFormatting sqref="O43">
    <cfRule type="cellIs" dxfId="562" priority="142" operator="equal">
      <formula>"Muy Alta"</formula>
    </cfRule>
    <cfRule type="cellIs" dxfId="561" priority="143" operator="equal">
      <formula>"Alta"</formula>
    </cfRule>
    <cfRule type="cellIs" dxfId="560" priority="144" operator="equal">
      <formula>"Media"</formula>
    </cfRule>
    <cfRule type="cellIs" dxfId="559" priority="145" operator="equal">
      <formula>"Baja"</formula>
    </cfRule>
    <cfRule type="cellIs" dxfId="558" priority="146" operator="equal">
      <formula>"Muy Baja"</formula>
    </cfRule>
  </conditionalFormatting>
  <conditionalFormatting sqref="U43">
    <cfRule type="cellIs" dxfId="557" priority="133" operator="equal">
      <formula>"Extremo"</formula>
    </cfRule>
    <cfRule type="cellIs" dxfId="556" priority="134" operator="equal">
      <formula>"Alto"</formula>
    </cfRule>
    <cfRule type="cellIs" dxfId="555" priority="135" operator="equal">
      <formula>"Moderado"</formula>
    </cfRule>
    <cfRule type="cellIs" dxfId="554" priority="136" operator="equal">
      <formula>"Bajo"</formula>
    </cfRule>
  </conditionalFormatting>
  <conditionalFormatting sqref="AF43:AF48">
    <cfRule type="cellIs" dxfId="553" priority="128" operator="equal">
      <formula>"Muy Alta"</formula>
    </cfRule>
    <cfRule type="cellIs" dxfId="552" priority="129" operator="equal">
      <formula>"Alta"</formula>
    </cfRule>
    <cfRule type="cellIs" dxfId="551" priority="130" operator="equal">
      <formula>"Media"</formula>
    </cfRule>
    <cfRule type="cellIs" dxfId="550" priority="131" operator="equal">
      <formula>"Baja"</formula>
    </cfRule>
    <cfRule type="cellIs" dxfId="549" priority="132" operator="equal">
      <formula>"Muy Baja"</formula>
    </cfRule>
  </conditionalFormatting>
  <conditionalFormatting sqref="AH43:AH48">
    <cfRule type="cellIs" dxfId="548" priority="123" operator="equal">
      <formula>"Catastrófico"</formula>
    </cfRule>
    <cfRule type="cellIs" dxfId="547" priority="124" operator="equal">
      <formula>"Mayor"</formula>
    </cfRule>
    <cfRule type="cellIs" dxfId="546" priority="125" operator="equal">
      <formula>"Moderado"</formula>
    </cfRule>
    <cfRule type="cellIs" dxfId="545" priority="126" operator="equal">
      <formula>"Menor"</formula>
    </cfRule>
    <cfRule type="cellIs" dxfId="544" priority="127" operator="equal">
      <formula>"Leve"</formula>
    </cfRule>
  </conditionalFormatting>
  <conditionalFormatting sqref="AJ43:AJ48">
    <cfRule type="cellIs" dxfId="543" priority="119" operator="equal">
      <formula>"Extremo"</formula>
    </cfRule>
    <cfRule type="cellIs" dxfId="542" priority="120" operator="equal">
      <formula>"Alto"</formula>
    </cfRule>
    <cfRule type="cellIs" dxfId="541" priority="121" operator="equal">
      <formula>"Moderado"</formula>
    </cfRule>
    <cfRule type="cellIs" dxfId="540" priority="122" operator="equal">
      <formula>"Bajo"</formula>
    </cfRule>
  </conditionalFormatting>
  <conditionalFormatting sqref="O49">
    <cfRule type="cellIs" dxfId="539" priority="114" operator="equal">
      <formula>"Muy Alta"</formula>
    </cfRule>
    <cfRule type="cellIs" dxfId="538" priority="115" operator="equal">
      <formula>"Alta"</formula>
    </cfRule>
    <cfRule type="cellIs" dxfId="537" priority="116" operator="equal">
      <formula>"Media"</formula>
    </cfRule>
    <cfRule type="cellIs" dxfId="536" priority="117" operator="equal">
      <formula>"Baja"</formula>
    </cfRule>
    <cfRule type="cellIs" dxfId="535" priority="118" operator="equal">
      <formula>"Muy Baja"</formula>
    </cfRule>
  </conditionalFormatting>
  <conditionalFormatting sqref="U49">
    <cfRule type="cellIs" dxfId="534" priority="105" operator="equal">
      <formula>"Extremo"</formula>
    </cfRule>
    <cfRule type="cellIs" dxfId="533" priority="106" operator="equal">
      <formula>"Alto"</formula>
    </cfRule>
    <cfRule type="cellIs" dxfId="532" priority="107" operator="equal">
      <formula>"Moderado"</formula>
    </cfRule>
    <cfRule type="cellIs" dxfId="531" priority="108" operator="equal">
      <formula>"Bajo"</formula>
    </cfRule>
  </conditionalFormatting>
  <conditionalFormatting sqref="AF49:AF54">
    <cfRule type="cellIs" dxfId="530" priority="100" operator="equal">
      <formula>"Muy Alta"</formula>
    </cfRule>
    <cfRule type="cellIs" dxfId="529" priority="101" operator="equal">
      <formula>"Alta"</formula>
    </cfRule>
    <cfRule type="cellIs" dxfId="528" priority="102" operator="equal">
      <formula>"Media"</formula>
    </cfRule>
    <cfRule type="cellIs" dxfId="527" priority="103" operator="equal">
      <formula>"Baja"</formula>
    </cfRule>
    <cfRule type="cellIs" dxfId="526" priority="104" operator="equal">
      <formula>"Muy Baja"</formula>
    </cfRule>
  </conditionalFormatting>
  <conditionalFormatting sqref="AH49:AH54">
    <cfRule type="cellIs" dxfId="525" priority="95" operator="equal">
      <formula>"Catastrófico"</formula>
    </cfRule>
    <cfRule type="cellIs" dxfId="524" priority="96" operator="equal">
      <formula>"Mayor"</formula>
    </cfRule>
    <cfRule type="cellIs" dxfId="523" priority="97" operator="equal">
      <formula>"Moderado"</formula>
    </cfRule>
    <cfRule type="cellIs" dxfId="522" priority="98" operator="equal">
      <formula>"Menor"</formula>
    </cfRule>
    <cfRule type="cellIs" dxfId="521" priority="99" operator="equal">
      <formula>"Leve"</formula>
    </cfRule>
  </conditionalFormatting>
  <conditionalFormatting sqref="AJ49:AJ54">
    <cfRule type="cellIs" dxfId="520" priority="91" operator="equal">
      <formula>"Extremo"</formula>
    </cfRule>
    <cfRule type="cellIs" dxfId="519" priority="92" operator="equal">
      <formula>"Alto"</formula>
    </cfRule>
    <cfRule type="cellIs" dxfId="518" priority="93" operator="equal">
      <formula>"Moderado"</formula>
    </cfRule>
    <cfRule type="cellIs" dxfId="517" priority="94" operator="equal">
      <formula>"Bajo"</formula>
    </cfRule>
  </conditionalFormatting>
  <conditionalFormatting sqref="U55">
    <cfRule type="cellIs" dxfId="516" priority="77" operator="equal">
      <formula>"Extremo"</formula>
    </cfRule>
    <cfRule type="cellIs" dxfId="515" priority="78" operator="equal">
      <formula>"Alto"</formula>
    </cfRule>
    <cfRule type="cellIs" dxfId="514" priority="79" operator="equal">
      <formula>"Moderado"</formula>
    </cfRule>
    <cfRule type="cellIs" dxfId="513" priority="80" operator="equal">
      <formula>"Bajo"</formula>
    </cfRule>
  </conditionalFormatting>
  <conditionalFormatting sqref="AF55:AF60">
    <cfRule type="cellIs" dxfId="512" priority="72" operator="equal">
      <formula>"Muy Alta"</formula>
    </cfRule>
    <cfRule type="cellIs" dxfId="511" priority="73" operator="equal">
      <formula>"Alta"</formula>
    </cfRule>
    <cfRule type="cellIs" dxfId="510" priority="74" operator="equal">
      <formula>"Media"</formula>
    </cfRule>
    <cfRule type="cellIs" dxfId="509" priority="75" operator="equal">
      <formula>"Baja"</formula>
    </cfRule>
    <cfRule type="cellIs" dxfId="508" priority="76" operator="equal">
      <formula>"Muy Baja"</formula>
    </cfRule>
  </conditionalFormatting>
  <conditionalFormatting sqref="AH55:AH60">
    <cfRule type="cellIs" dxfId="507" priority="67" operator="equal">
      <formula>"Catastrófico"</formula>
    </cfRule>
    <cfRule type="cellIs" dxfId="506" priority="68" operator="equal">
      <formula>"Mayor"</formula>
    </cfRule>
    <cfRule type="cellIs" dxfId="505" priority="69" operator="equal">
      <formula>"Moderado"</formula>
    </cfRule>
    <cfRule type="cellIs" dxfId="504" priority="70" operator="equal">
      <formula>"Menor"</formula>
    </cfRule>
    <cfRule type="cellIs" dxfId="503" priority="71" operator="equal">
      <formula>"Leve"</formula>
    </cfRule>
  </conditionalFormatting>
  <conditionalFormatting sqref="AJ55:AJ60">
    <cfRule type="cellIs" dxfId="502" priority="63" operator="equal">
      <formula>"Extremo"</formula>
    </cfRule>
    <cfRule type="cellIs" dxfId="501" priority="64" operator="equal">
      <formula>"Alto"</formula>
    </cfRule>
    <cfRule type="cellIs" dxfId="500" priority="65" operator="equal">
      <formula>"Moderado"</formula>
    </cfRule>
    <cfRule type="cellIs" dxfId="499" priority="66" operator="equal">
      <formula>"Bajo"</formula>
    </cfRule>
  </conditionalFormatting>
  <conditionalFormatting sqref="U61">
    <cfRule type="cellIs" dxfId="498" priority="49" operator="equal">
      <formula>"Extremo"</formula>
    </cfRule>
    <cfRule type="cellIs" dxfId="497" priority="50" operator="equal">
      <formula>"Alto"</formula>
    </cfRule>
    <cfRule type="cellIs" dxfId="496" priority="51" operator="equal">
      <formula>"Moderado"</formula>
    </cfRule>
    <cfRule type="cellIs" dxfId="495" priority="52" operator="equal">
      <formula>"Bajo"</formula>
    </cfRule>
  </conditionalFormatting>
  <conditionalFormatting sqref="AF61:AF66">
    <cfRule type="cellIs" dxfId="494" priority="44" operator="equal">
      <formula>"Muy Alta"</formula>
    </cfRule>
    <cfRule type="cellIs" dxfId="493" priority="45" operator="equal">
      <formula>"Alta"</formula>
    </cfRule>
    <cfRule type="cellIs" dxfId="492" priority="46" operator="equal">
      <formula>"Media"</formula>
    </cfRule>
    <cfRule type="cellIs" dxfId="491" priority="47" operator="equal">
      <formula>"Baja"</formula>
    </cfRule>
    <cfRule type="cellIs" dxfId="490" priority="48" operator="equal">
      <formula>"Muy Baja"</formula>
    </cfRule>
  </conditionalFormatting>
  <conditionalFormatting sqref="AH61:AH66">
    <cfRule type="cellIs" dxfId="489" priority="39" operator="equal">
      <formula>"Catastrófico"</formula>
    </cfRule>
    <cfRule type="cellIs" dxfId="488" priority="40" operator="equal">
      <formula>"Mayor"</formula>
    </cfRule>
    <cfRule type="cellIs" dxfId="487" priority="41" operator="equal">
      <formula>"Moderado"</formula>
    </cfRule>
    <cfRule type="cellIs" dxfId="486" priority="42" operator="equal">
      <formula>"Menor"</formula>
    </cfRule>
    <cfRule type="cellIs" dxfId="485" priority="43" operator="equal">
      <formula>"Leve"</formula>
    </cfRule>
  </conditionalFormatting>
  <conditionalFormatting sqref="AJ61:AJ66">
    <cfRule type="cellIs" dxfId="484" priority="35" operator="equal">
      <formula>"Extremo"</formula>
    </cfRule>
    <cfRule type="cellIs" dxfId="483" priority="36" operator="equal">
      <formula>"Alto"</formula>
    </cfRule>
    <cfRule type="cellIs" dxfId="482" priority="37" operator="equal">
      <formula>"Moderado"</formula>
    </cfRule>
    <cfRule type="cellIs" dxfId="481" priority="38" operator="equal">
      <formula>"Bajo"</formula>
    </cfRule>
  </conditionalFormatting>
  <conditionalFormatting sqref="O67">
    <cfRule type="cellIs" dxfId="480" priority="30" operator="equal">
      <formula>"Muy Alta"</formula>
    </cfRule>
    <cfRule type="cellIs" dxfId="479" priority="31" operator="equal">
      <formula>"Alta"</formula>
    </cfRule>
    <cfRule type="cellIs" dxfId="478" priority="32" operator="equal">
      <formula>"Media"</formula>
    </cfRule>
    <cfRule type="cellIs" dxfId="477" priority="33" operator="equal">
      <formula>"Baja"</formula>
    </cfRule>
    <cfRule type="cellIs" dxfId="476" priority="34" operator="equal">
      <formula>"Muy Baja"</formula>
    </cfRule>
  </conditionalFormatting>
  <conditionalFormatting sqref="U67">
    <cfRule type="cellIs" dxfId="475" priority="21" operator="equal">
      <formula>"Extremo"</formula>
    </cfRule>
    <cfRule type="cellIs" dxfId="474" priority="22" operator="equal">
      <formula>"Alto"</formula>
    </cfRule>
    <cfRule type="cellIs" dxfId="473" priority="23" operator="equal">
      <formula>"Moderado"</formula>
    </cfRule>
    <cfRule type="cellIs" dxfId="472" priority="24" operator="equal">
      <formula>"Bajo"</formula>
    </cfRule>
  </conditionalFormatting>
  <conditionalFormatting sqref="AF67:AF72">
    <cfRule type="cellIs" dxfId="471" priority="16" operator="equal">
      <formula>"Muy Alta"</formula>
    </cfRule>
    <cfRule type="cellIs" dxfId="470" priority="17" operator="equal">
      <formula>"Alta"</formula>
    </cfRule>
    <cfRule type="cellIs" dxfId="469" priority="18" operator="equal">
      <formula>"Media"</formula>
    </cfRule>
    <cfRule type="cellIs" dxfId="468" priority="19" operator="equal">
      <formula>"Baja"</formula>
    </cfRule>
    <cfRule type="cellIs" dxfId="467" priority="20" operator="equal">
      <formula>"Muy Baja"</formula>
    </cfRule>
  </conditionalFormatting>
  <conditionalFormatting sqref="AH67:AH72">
    <cfRule type="cellIs" dxfId="466" priority="11" operator="equal">
      <formula>"Catastrófico"</formula>
    </cfRule>
    <cfRule type="cellIs" dxfId="465" priority="12" operator="equal">
      <formula>"Mayor"</formula>
    </cfRule>
    <cfRule type="cellIs" dxfId="464" priority="13" operator="equal">
      <formula>"Moderado"</formula>
    </cfRule>
    <cfRule type="cellIs" dxfId="463" priority="14" operator="equal">
      <formula>"Menor"</formula>
    </cfRule>
    <cfRule type="cellIs" dxfId="462" priority="15" operator="equal">
      <formula>"Leve"</formula>
    </cfRule>
  </conditionalFormatting>
  <conditionalFormatting sqref="AJ67:AJ72">
    <cfRule type="cellIs" dxfId="461" priority="7" operator="equal">
      <formula>"Extremo"</formula>
    </cfRule>
    <cfRule type="cellIs" dxfId="460" priority="8" operator="equal">
      <formula>"Alto"</formula>
    </cfRule>
    <cfRule type="cellIs" dxfId="459" priority="9" operator="equal">
      <formula>"Moderado"</formula>
    </cfRule>
    <cfRule type="cellIs" dxfId="458" priority="10" operator="equal">
      <formula>"Bajo"</formula>
    </cfRule>
  </conditionalFormatting>
  <conditionalFormatting sqref="R13:R72">
    <cfRule type="containsText" dxfId="457" priority="6" operator="containsText" text="❌">
      <formula>NOT(ISERROR(SEARCH("❌",R13)))</formula>
    </cfRule>
  </conditionalFormatting>
  <conditionalFormatting sqref="O55">
    <cfRule type="cellIs" dxfId="456" priority="1" operator="equal">
      <formula>"Muy Alta"</formula>
    </cfRule>
    <cfRule type="cellIs" dxfId="455" priority="2" operator="equal">
      <formula>"Alta"</formula>
    </cfRule>
    <cfRule type="cellIs" dxfId="454" priority="3" operator="equal">
      <formula>"Media"</formula>
    </cfRule>
    <cfRule type="cellIs" dxfId="453" priority="4" operator="equal">
      <formula>"Baja"</formula>
    </cfRule>
    <cfRule type="cellIs" dxfId="452" priority="5" operator="equal">
      <formula>"Muy Baja"</formula>
    </cfRule>
  </conditionalFormatting>
  <pageMargins left="0.70866141732283472" right="0.70866141732283472" top="0.74803149606299213" bottom="0.74803149606299213" header="0.31496062992125984" footer="0.31496062992125984"/>
  <pageSetup scale="31" orientation="landscape" r:id="rId1"/>
  <headerFooter>
    <oddFooter>&amp;LCalle 26 No. 69-76,Edificio Elemento ,   Torre Aire , Piso 3, CP-111071
PBX:(+57) 601-3779555 - Información: Línea 195
Sede Operativa: Calle 22D No. 120-40 
www.umv.gov.co&amp;CDESI-FM-018
Página &amp;P de &amp;N</oddFooter>
  </headerFooter>
  <colBreaks count="1" manualBreakCount="1">
    <brk id="20" max="75" man="1"/>
  </colBreaks>
  <ignoredErrors>
    <ignoredError sqref="AI15" formula="1"/>
  </ignoredErrors>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300-000000000000}">
          <x14:formula1>
            <xm:f>'Tabla Valoración controles'!$D$4:$D$6</xm:f>
          </x14:formula1>
          <xm:sqref>Y13:Y72</xm:sqref>
        </x14:dataValidation>
        <x14:dataValidation type="list" allowBlank="1" showInputMessage="1" showErrorMessage="1" xr:uid="{00000000-0002-0000-0300-000001000000}">
          <x14:formula1>
            <xm:f>'Tabla Valoración controles'!$D$7:$D$8</xm:f>
          </x14:formula1>
          <xm:sqref>Z13:Z72</xm:sqref>
        </x14:dataValidation>
        <x14:dataValidation type="list" allowBlank="1" showInputMessage="1" showErrorMessage="1" xr:uid="{00000000-0002-0000-0300-000002000000}">
          <x14:formula1>
            <xm:f>'Tabla Valoración controles'!$D$9:$D$10</xm:f>
          </x14:formula1>
          <xm:sqref>AB13:AB72</xm:sqref>
        </x14:dataValidation>
        <x14:dataValidation type="list" allowBlank="1" showInputMessage="1" showErrorMessage="1" xr:uid="{00000000-0002-0000-0300-000003000000}">
          <x14:formula1>
            <xm:f>'Tabla Valoración controles'!$D$11:$D$12</xm:f>
          </x14:formula1>
          <xm:sqref>AC13:AC72</xm:sqref>
        </x14:dataValidation>
        <x14:dataValidation type="list" allowBlank="1" showInputMessage="1" showErrorMessage="1" xr:uid="{00000000-0002-0000-0300-000004000000}">
          <x14:formula1>
            <xm:f>'Tabla Valoración controles'!$D$13:$D$14</xm:f>
          </x14:formula1>
          <xm:sqref>AD13:AD72</xm:sqref>
        </x14:dataValidation>
        <x14:dataValidation type="list" allowBlank="1" showInputMessage="1" showErrorMessage="1" xr:uid="{00000000-0002-0000-0300-000005000000}">
          <x14:formula1>
            <xm:f>Listas!$E$2:$E$4</xm:f>
          </x14:formula1>
          <xm:sqref>B13:B72</xm:sqref>
        </x14:dataValidation>
        <x14:dataValidation type="list" allowBlank="1" showInputMessage="1" showErrorMessage="1" xr:uid="{00000000-0002-0000-0300-000006000000}">
          <x14:formula1>
            <xm:f>Listas!$B$2:$B$5</xm:f>
          </x14:formula1>
          <xm:sqref>AK13:AK72</xm:sqref>
        </x14:dataValidation>
        <x14:dataValidation type="list" allowBlank="1" showInputMessage="1" showErrorMessage="1" xr:uid="{00000000-0002-0000-0300-000007000000}">
          <x14:formula1>
            <xm:f>'Tabla Impacto'!$F$211:$F$222</xm:f>
          </x14:formula1>
          <xm:sqref>Q13:Q72</xm:sqref>
        </x14:dataValidation>
        <x14:dataValidation type="custom" allowBlank="1" showInputMessage="1" showErrorMessage="1" error="Recuerde que las acciones se generan bajo la medida de mitigar el riesgo" xr:uid="{00000000-0002-0000-0300-000008000000}">
          <x14:formula1>
            <xm:f>IF(OR(#REF!=Listas!$B$2,#REF!=Listas!$B$3,#REF!=Listas!$B$4),ISBLANK(#REF!),ISTEXT(#REF!))</xm:f>
          </x14:formula1>
          <xm:sqref>AP19:AR19 AP67:AR67 AP61:AR61 AP55:AR55 AP49:AR49 AP43:AR43 AP37:AR37 AP31:AR31 AP25:AR25</xm:sqref>
        </x14:dataValidation>
        <x14:dataValidation type="list" allowBlank="1" showInputMessage="1" showErrorMessage="1" xr:uid="{00000000-0002-0000-0300-000009000000}">
          <x14:formula1>
            <xm:f>Listas!$B$12:$B$16</xm:f>
          </x14:formula1>
          <xm:sqref>F13:F72</xm:sqref>
        </x14:dataValidation>
        <x14:dataValidation type="list" allowBlank="1" showInputMessage="1" showErrorMessage="1" xr:uid="{00000000-0002-0000-0300-00000A000000}">
          <x14:formula1>
            <xm:f>Listas!$F$8:$F$9</xm:f>
          </x14:formula1>
          <xm:sqref>G13:G72</xm:sqref>
        </x14:dataValidation>
        <x14:dataValidation type="list" allowBlank="1" showInputMessage="1" showErrorMessage="1" xr:uid="{00000000-0002-0000-0300-00000B000000}">
          <x14:formula1>
            <xm:f>Intructivo!$C$300:$C$316</xm:f>
          </x14:formula1>
          <xm:sqref>C6 U6:V6</xm:sqref>
        </x14:dataValidation>
        <x14:dataValidation type="list" allowBlank="1" showInputMessage="1" showErrorMessage="1" xr:uid="{00000000-0002-0000-0300-00000C000000}">
          <x14:formula1>
            <xm:f>Listas!$H$8:$H$12</xm:f>
          </x14:formula1>
          <xm:sqref>L13:L72</xm:sqref>
        </x14:dataValidation>
        <x14:dataValidation type="list" allowBlank="1" showInputMessage="1" showErrorMessage="1" xr:uid="{00000000-0002-0000-0300-00000D000000}">
          <x14:formula1>
            <xm:f>Listas!$H$14:$H$18</xm:f>
          </x14:formula1>
          <xm:sqref>M13:M72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U140"/>
  <sheetViews>
    <sheetView topLeftCell="A2" zoomScale="40" zoomScaleNormal="40" workbookViewId="0">
      <selection activeCell="Z14" sqref="Z14:AA15"/>
    </sheetView>
  </sheetViews>
  <sheetFormatPr baseColWidth="10" defaultColWidth="11.42578125" defaultRowHeight="15" x14ac:dyDescent="0.25"/>
  <cols>
    <col min="2" max="39" width="5.7109375" customWidth="1"/>
    <col min="41" max="46" width="5.7109375" customWidth="1"/>
  </cols>
  <sheetData>
    <row r="1" spans="1:99"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row>
    <row r="2" spans="1:99" ht="18" customHeight="1" x14ac:dyDescent="0.25">
      <c r="A2" s="66"/>
      <c r="B2" s="471" t="s">
        <v>263</v>
      </c>
      <c r="C2" s="471"/>
      <c r="D2" s="471"/>
      <c r="E2" s="471"/>
      <c r="F2" s="471"/>
      <c r="G2" s="471"/>
      <c r="H2" s="471"/>
      <c r="I2" s="471"/>
      <c r="J2" s="439" t="s">
        <v>15</v>
      </c>
      <c r="K2" s="439"/>
      <c r="L2" s="439"/>
      <c r="M2" s="439"/>
      <c r="N2" s="439"/>
      <c r="O2" s="439"/>
      <c r="P2" s="439"/>
      <c r="Q2" s="439"/>
      <c r="R2" s="439"/>
      <c r="S2" s="439"/>
      <c r="T2" s="439"/>
      <c r="U2" s="439"/>
      <c r="V2" s="439"/>
      <c r="W2" s="439"/>
      <c r="X2" s="439"/>
      <c r="Y2" s="439"/>
      <c r="Z2" s="439"/>
      <c r="AA2" s="439"/>
      <c r="AB2" s="439"/>
      <c r="AC2" s="439"/>
      <c r="AD2" s="439"/>
      <c r="AE2" s="439"/>
      <c r="AF2" s="439"/>
      <c r="AG2" s="439"/>
      <c r="AH2" s="439"/>
      <c r="AI2" s="439"/>
      <c r="AJ2" s="439"/>
      <c r="AK2" s="439"/>
      <c r="AL2" s="439"/>
      <c r="AM2" s="439"/>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row>
    <row r="3" spans="1:99" ht="18.75" customHeight="1" x14ac:dyDescent="0.25">
      <c r="A3" s="66"/>
      <c r="B3" s="471"/>
      <c r="C3" s="471"/>
      <c r="D3" s="471"/>
      <c r="E3" s="471"/>
      <c r="F3" s="471"/>
      <c r="G3" s="471"/>
      <c r="H3" s="471"/>
      <c r="I3" s="471"/>
      <c r="J3" s="439"/>
      <c r="K3" s="439"/>
      <c r="L3" s="439"/>
      <c r="M3" s="439"/>
      <c r="N3" s="439"/>
      <c r="O3" s="439"/>
      <c r="P3" s="439"/>
      <c r="Q3" s="439"/>
      <c r="R3" s="439"/>
      <c r="S3" s="439"/>
      <c r="T3" s="439"/>
      <c r="U3" s="439"/>
      <c r="V3" s="439"/>
      <c r="W3" s="439"/>
      <c r="X3" s="439"/>
      <c r="Y3" s="439"/>
      <c r="Z3" s="439"/>
      <c r="AA3" s="439"/>
      <c r="AB3" s="439"/>
      <c r="AC3" s="439"/>
      <c r="AD3" s="439"/>
      <c r="AE3" s="439"/>
      <c r="AF3" s="439"/>
      <c r="AG3" s="439"/>
      <c r="AH3" s="439"/>
      <c r="AI3" s="439"/>
      <c r="AJ3" s="439"/>
      <c r="AK3" s="439"/>
      <c r="AL3" s="439"/>
      <c r="AM3" s="439"/>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row>
    <row r="4" spans="1:99" ht="15" customHeight="1" x14ac:dyDescent="0.25">
      <c r="A4" s="66"/>
      <c r="B4" s="471"/>
      <c r="C4" s="471"/>
      <c r="D4" s="471"/>
      <c r="E4" s="471"/>
      <c r="F4" s="471"/>
      <c r="G4" s="471"/>
      <c r="H4" s="471"/>
      <c r="I4" s="471"/>
      <c r="J4" s="439"/>
      <c r="K4" s="439"/>
      <c r="L4" s="439"/>
      <c r="M4" s="439"/>
      <c r="N4" s="439"/>
      <c r="O4" s="439"/>
      <c r="P4" s="439"/>
      <c r="Q4" s="439"/>
      <c r="R4" s="439"/>
      <c r="S4" s="439"/>
      <c r="T4" s="439"/>
      <c r="U4" s="439"/>
      <c r="V4" s="439"/>
      <c r="W4" s="439"/>
      <c r="X4" s="439"/>
      <c r="Y4" s="439"/>
      <c r="Z4" s="439"/>
      <c r="AA4" s="439"/>
      <c r="AB4" s="439"/>
      <c r="AC4" s="439"/>
      <c r="AD4" s="439"/>
      <c r="AE4" s="439"/>
      <c r="AF4" s="439"/>
      <c r="AG4" s="439"/>
      <c r="AH4" s="439"/>
      <c r="AI4" s="439"/>
      <c r="AJ4" s="439"/>
      <c r="AK4" s="439"/>
      <c r="AL4" s="439"/>
      <c r="AM4" s="439"/>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row>
    <row r="5" spans="1:99"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row>
    <row r="6" spans="1:99" ht="15" customHeight="1" x14ac:dyDescent="0.25">
      <c r="A6" s="66"/>
      <c r="B6" s="386" t="s">
        <v>264</v>
      </c>
      <c r="C6" s="386"/>
      <c r="D6" s="387"/>
      <c r="E6" s="424" t="s">
        <v>265</v>
      </c>
      <c r="F6" s="425"/>
      <c r="G6" s="425"/>
      <c r="H6" s="425"/>
      <c r="I6" s="426"/>
      <c r="J6" s="435" t="str">
        <f>IF(AND('Riesgos de Gestión'!$O$13="Muy Alta",'Riesgos de Gestión'!$S$13="Leve"),CONCATENATE("R",'Riesgos de Gestión'!$A$13),"")</f>
        <v/>
      </c>
      <c r="K6" s="436"/>
      <c r="L6" s="436" t="str">
        <f>IF(AND('Riesgos de Gestión'!$O$19="Muy Alta",'Riesgos de Gestión'!$S$19="Leve"),CONCATENATE("R",'Riesgos de Gestión'!$A$19),"")</f>
        <v/>
      </c>
      <c r="M6" s="436"/>
      <c r="N6" s="436" t="str">
        <f>IF(AND('Riesgos de Gestión'!$O$25="Muy Alta",'Riesgos de Gestión'!$S$25="Leve"),CONCATENATE("R",'Riesgos de Gestión'!$A$25),"")</f>
        <v/>
      </c>
      <c r="O6" s="438"/>
      <c r="P6" s="435" t="str">
        <f>IF(AND('Riesgos de Gestión'!$O$13="Muy Alta",'Riesgos de Gestión'!$S$13="Menor"),CONCATENATE("R",'Riesgos de Gestión'!$A$13),"")</f>
        <v/>
      </c>
      <c r="Q6" s="436"/>
      <c r="R6" s="436" t="str">
        <f>IF(AND('Riesgos de Gestión'!$O$19="Muy Alta",'Riesgos de Gestión'!$S$19="Menor"),CONCATENATE("R",'Riesgos de Gestión'!$A$19),"")</f>
        <v/>
      </c>
      <c r="S6" s="436"/>
      <c r="T6" s="436" t="str">
        <f>IF(AND('Riesgos de Gestión'!$O$25="Muy Alta",'Riesgos de Gestión'!$S$25="Menor"),CONCATENATE("R",'Riesgos de Gestión'!$A$25),"")</f>
        <v/>
      </c>
      <c r="U6" s="438"/>
      <c r="V6" s="435" t="str">
        <f>IF(AND('Riesgos de Gestión'!$O$13="Muy Alta",'Riesgos de Gestión'!$S$13="Moderado"),CONCATENATE("R",'Riesgos de Gestión'!$A$13),"")</f>
        <v/>
      </c>
      <c r="W6" s="436"/>
      <c r="X6" s="436" t="str">
        <f>IF(AND('Riesgos de Gestión'!$O$19="Muy Alta",'Riesgos de Gestión'!$S$19="Moderado"),CONCATENATE("R",'Riesgos de Gestión'!$A$19),"")</f>
        <v/>
      </c>
      <c r="Y6" s="436"/>
      <c r="Z6" s="436" t="str">
        <f>IF(AND('Riesgos de Gestión'!$O$25="Muy Alta",'Riesgos de Gestión'!$S$25="Moderado"),CONCATENATE("R",'Riesgos de Gestión'!$A$25),"")</f>
        <v/>
      </c>
      <c r="AA6" s="438"/>
      <c r="AB6" s="435" t="str">
        <f>IF(AND('Riesgos de Gestión'!$O$13="Muy Alta",'Riesgos de Gestión'!$S$13="Mayor"),CONCATENATE("R",'Riesgos de Gestión'!$A$13),"")</f>
        <v/>
      </c>
      <c r="AC6" s="436"/>
      <c r="AD6" s="436" t="str">
        <f>IF(AND('Riesgos de Gestión'!$O$19="Muy Alta",'Riesgos de Gestión'!$S$19="Mayor"),CONCATENATE("R",'Riesgos de Gestión'!$A$19),"")</f>
        <v/>
      </c>
      <c r="AE6" s="436"/>
      <c r="AF6" s="436" t="str">
        <f>IF(AND('Riesgos de Gestión'!$O$25="Muy Alta",'Riesgos de Gestión'!$S$25="Mayor"),CONCATENATE("R",'Riesgos de Gestión'!$A$25),"")</f>
        <v/>
      </c>
      <c r="AG6" s="438"/>
      <c r="AH6" s="450" t="str">
        <f>IF(AND('Riesgos de Gestión'!$O$13="Muy Alta",'Riesgos de Gestión'!$S$13="Catastrófico"),CONCATENATE("R",'Riesgos de Gestión'!$A$13),"")</f>
        <v/>
      </c>
      <c r="AI6" s="451"/>
      <c r="AJ6" s="451" t="str">
        <f>IF(AND('Riesgos de Gestión'!$O$19="Muy Alta",'Riesgos de Gestión'!$S$19="Catastrófico"),CONCATENATE("R",'Riesgos de Gestión'!$A$19),"")</f>
        <v/>
      </c>
      <c r="AK6" s="451"/>
      <c r="AL6" s="451" t="str">
        <f>IF(AND('Riesgos de Gestión'!$O$25="Muy Alta",'Riesgos de Gestión'!$S$25="Catastrófico"),CONCATENATE("R",'Riesgos de Gestión'!$A$25),"")</f>
        <v/>
      </c>
      <c r="AM6" s="452"/>
      <c r="AO6" s="388" t="s">
        <v>266</v>
      </c>
      <c r="AP6" s="389"/>
      <c r="AQ6" s="389"/>
      <c r="AR6" s="389"/>
      <c r="AS6" s="389"/>
      <c r="AT6" s="390"/>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row>
    <row r="7" spans="1:99" ht="15" customHeight="1" x14ac:dyDescent="0.25">
      <c r="A7" s="66"/>
      <c r="B7" s="386"/>
      <c r="C7" s="386"/>
      <c r="D7" s="387"/>
      <c r="E7" s="427"/>
      <c r="F7" s="428"/>
      <c r="G7" s="428"/>
      <c r="H7" s="428"/>
      <c r="I7" s="429"/>
      <c r="J7" s="437"/>
      <c r="K7" s="433"/>
      <c r="L7" s="433"/>
      <c r="M7" s="433"/>
      <c r="N7" s="433"/>
      <c r="O7" s="434"/>
      <c r="P7" s="437"/>
      <c r="Q7" s="433"/>
      <c r="R7" s="433"/>
      <c r="S7" s="433"/>
      <c r="T7" s="433"/>
      <c r="U7" s="434"/>
      <c r="V7" s="437"/>
      <c r="W7" s="433"/>
      <c r="X7" s="433"/>
      <c r="Y7" s="433"/>
      <c r="Z7" s="433"/>
      <c r="AA7" s="434"/>
      <c r="AB7" s="437"/>
      <c r="AC7" s="433"/>
      <c r="AD7" s="433"/>
      <c r="AE7" s="433"/>
      <c r="AF7" s="433"/>
      <c r="AG7" s="434"/>
      <c r="AH7" s="444"/>
      <c r="AI7" s="445"/>
      <c r="AJ7" s="445"/>
      <c r="AK7" s="445"/>
      <c r="AL7" s="445"/>
      <c r="AM7" s="446"/>
      <c r="AN7" s="66"/>
      <c r="AO7" s="391"/>
      <c r="AP7" s="392"/>
      <c r="AQ7" s="392"/>
      <c r="AR7" s="392"/>
      <c r="AS7" s="392"/>
      <c r="AT7" s="393"/>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row>
    <row r="8" spans="1:99" ht="15" customHeight="1" x14ac:dyDescent="0.25">
      <c r="A8" s="66"/>
      <c r="B8" s="386"/>
      <c r="C8" s="386"/>
      <c r="D8" s="387"/>
      <c r="E8" s="427"/>
      <c r="F8" s="428"/>
      <c r="G8" s="428"/>
      <c r="H8" s="428"/>
      <c r="I8" s="429"/>
      <c r="J8" s="437" t="str">
        <f>IF(AND('Riesgos de Gestión'!$O$31="Muy Alta",'Riesgos de Gestión'!$S$31="Leve"),CONCATENATE("R",'Riesgos de Gestión'!$A$31),"")</f>
        <v/>
      </c>
      <c r="K8" s="433"/>
      <c r="L8" s="433" t="str">
        <f>IF(AND('Riesgos de Gestión'!$O$37="Muy Alta",'Riesgos de Gestión'!$S$37="Leve"),CONCATENATE("R",'Riesgos de Gestión'!$A$37),"")</f>
        <v/>
      </c>
      <c r="M8" s="433"/>
      <c r="N8" s="433" t="str">
        <f>IF(AND('Riesgos de Gestión'!$O$43="Muy Alta",'Riesgos de Gestión'!$S$43="Leve"),CONCATENATE("R",'Riesgos de Gestión'!$A$43),"")</f>
        <v/>
      </c>
      <c r="O8" s="434"/>
      <c r="P8" s="437" t="str">
        <f>IF(AND('Riesgos de Gestión'!$O$31="Muy Alta",'Riesgos de Gestión'!$S$31="Menor"),CONCATENATE("R",'Riesgos de Gestión'!$A$31),"")</f>
        <v/>
      </c>
      <c r="Q8" s="433"/>
      <c r="R8" s="433" t="str">
        <f>IF(AND('Riesgos de Gestión'!$O$37="Muy Alta",'Riesgos de Gestión'!$S$37="Menor"),CONCATENATE("R",'Riesgos de Gestión'!$A$37),"")</f>
        <v/>
      </c>
      <c r="S8" s="433"/>
      <c r="T8" s="433" t="str">
        <f>IF(AND('Riesgos de Gestión'!$O$43="Muy Alta",'Riesgos de Gestión'!$S$43="Menor"),CONCATENATE("R",'Riesgos de Gestión'!$A$43),"")</f>
        <v/>
      </c>
      <c r="U8" s="434"/>
      <c r="V8" s="437" t="str">
        <f>IF(AND('Riesgos de Gestión'!$O$31="Muy Alta",'Riesgos de Gestión'!$S$31="Moderado"),CONCATENATE("R",'Riesgos de Gestión'!$A$31),"")</f>
        <v/>
      </c>
      <c r="W8" s="433"/>
      <c r="X8" s="433" t="str">
        <f>IF(AND('Riesgos de Gestión'!$O$37="Muy Alta",'Riesgos de Gestión'!$S$37="Moderado"),CONCATENATE("R",'Riesgos de Gestión'!$A$37),"")</f>
        <v/>
      </c>
      <c r="Y8" s="433"/>
      <c r="Z8" s="433" t="str">
        <f>IF(AND('Riesgos de Gestión'!$O$43="Muy Alta",'Riesgos de Gestión'!$S$43="Moderado"),CONCATENATE("R",'Riesgos de Gestión'!$A$43),"")</f>
        <v/>
      </c>
      <c r="AA8" s="434"/>
      <c r="AB8" s="437" t="str">
        <f>IF(AND('Riesgos de Gestión'!$O$31="Muy Alta",'Riesgos de Gestión'!$S$31="Mayor"),CONCATENATE("R",'Riesgos de Gestión'!$A$31),"")</f>
        <v/>
      </c>
      <c r="AC8" s="433"/>
      <c r="AD8" s="433" t="str">
        <f>IF(AND('Riesgos de Gestión'!$O$37="Muy Alta",'Riesgos de Gestión'!$S$37="Mayor"),CONCATENATE("R",'Riesgos de Gestión'!$A$37),"")</f>
        <v/>
      </c>
      <c r="AE8" s="433"/>
      <c r="AF8" s="433" t="str">
        <f>IF(AND('Riesgos de Gestión'!$O$43="Muy Alta",'Riesgos de Gestión'!$S$43="Mayor"),CONCATENATE("R",'Riesgos de Gestión'!$A$43),"")</f>
        <v/>
      </c>
      <c r="AG8" s="434"/>
      <c r="AH8" s="444" t="str">
        <f>IF(AND('Riesgos de Gestión'!$O$31="Muy Alta",'Riesgos de Gestión'!$S$31="Catastrófico"),CONCATENATE("R",'Riesgos de Gestión'!$A$31),"")</f>
        <v/>
      </c>
      <c r="AI8" s="445"/>
      <c r="AJ8" s="445" t="str">
        <f>IF(AND('Riesgos de Gestión'!$O$37="Muy Alta",'Riesgos de Gestión'!$S$37="Catastrófico"),CONCATENATE("R",'Riesgos de Gestión'!$A$37),"")</f>
        <v/>
      </c>
      <c r="AK8" s="445"/>
      <c r="AL8" s="445" t="str">
        <f>IF(AND('Riesgos de Gestión'!$O$43="Muy Alta",'Riesgos de Gestión'!$S$43="Catastrófico"),CONCATENATE("R",'Riesgos de Gestión'!$A$43),"")</f>
        <v/>
      </c>
      <c r="AM8" s="446"/>
      <c r="AN8" s="66"/>
      <c r="AO8" s="391"/>
      <c r="AP8" s="392"/>
      <c r="AQ8" s="392"/>
      <c r="AR8" s="392"/>
      <c r="AS8" s="392"/>
      <c r="AT8" s="393"/>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row>
    <row r="9" spans="1:99" ht="15" customHeight="1" x14ac:dyDescent="0.25">
      <c r="A9" s="66"/>
      <c r="B9" s="386"/>
      <c r="C9" s="386"/>
      <c r="D9" s="387"/>
      <c r="E9" s="427"/>
      <c r="F9" s="428"/>
      <c r="G9" s="428"/>
      <c r="H9" s="428"/>
      <c r="I9" s="429"/>
      <c r="J9" s="437"/>
      <c r="K9" s="433"/>
      <c r="L9" s="433"/>
      <c r="M9" s="433"/>
      <c r="N9" s="433"/>
      <c r="O9" s="434"/>
      <c r="P9" s="437"/>
      <c r="Q9" s="433"/>
      <c r="R9" s="433"/>
      <c r="S9" s="433"/>
      <c r="T9" s="433"/>
      <c r="U9" s="434"/>
      <c r="V9" s="437"/>
      <c r="W9" s="433"/>
      <c r="X9" s="433"/>
      <c r="Y9" s="433"/>
      <c r="Z9" s="433"/>
      <c r="AA9" s="434"/>
      <c r="AB9" s="437"/>
      <c r="AC9" s="433"/>
      <c r="AD9" s="433"/>
      <c r="AE9" s="433"/>
      <c r="AF9" s="433"/>
      <c r="AG9" s="434"/>
      <c r="AH9" s="444"/>
      <c r="AI9" s="445"/>
      <c r="AJ9" s="445"/>
      <c r="AK9" s="445"/>
      <c r="AL9" s="445"/>
      <c r="AM9" s="446"/>
      <c r="AN9" s="66"/>
      <c r="AO9" s="391"/>
      <c r="AP9" s="392"/>
      <c r="AQ9" s="392"/>
      <c r="AR9" s="392"/>
      <c r="AS9" s="392"/>
      <c r="AT9" s="393"/>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row>
    <row r="10" spans="1:99" ht="15" customHeight="1" x14ac:dyDescent="0.25">
      <c r="A10" s="66"/>
      <c r="B10" s="386"/>
      <c r="C10" s="386"/>
      <c r="D10" s="387"/>
      <c r="E10" s="427"/>
      <c r="F10" s="428"/>
      <c r="G10" s="428"/>
      <c r="H10" s="428"/>
      <c r="I10" s="429"/>
      <c r="J10" s="437" t="str">
        <f>IF(AND('Riesgos de Gestión'!$O$49="Muy Alta",'Riesgos de Gestión'!$S$49="Leve"),CONCATENATE("R",'Riesgos de Gestión'!$A$49),"")</f>
        <v/>
      </c>
      <c r="K10" s="433"/>
      <c r="L10" s="433" t="str">
        <f>IF(AND('Riesgos de Gestión'!$O$55="Muy Alta",'Riesgos de Gestión'!$S$55="Leve"),CONCATENATE("R",'Riesgos de Gestión'!$A$55),"")</f>
        <v/>
      </c>
      <c r="M10" s="433"/>
      <c r="N10" s="433" t="str">
        <f>IF(AND('Riesgos de Gestión'!$O$61="Muy Alta",'Riesgos de Gestión'!$S$61="Leve"),CONCATENATE("R",'Riesgos de Gestión'!$A$61),"")</f>
        <v/>
      </c>
      <c r="O10" s="434"/>
      <c r="P10" s="437" t="str">
        <f>IF(AND('Riesgos de Gestión'!$O$49="Muy Alta",'Riesgos de Gestión'!$S$49="Menor"),CONCATENATE("R",'Riesgos de Gestión'!$A$49),"")</f>
        <v/>
      </c>
      <c r="Q10" s="433"/>
      <c r="R10" s="433" t="str">
        <f>IF(AND('Riesgos de Gestión'!$O$55="Muy Alta",'Riesgos de Gestión'!$S$55="Menor"),CONCATENATE("R",'Riesgos de Gestión'!$A$55),"")</f>
        <v/>
      </c>
      <c r="S10" s="433"/>
      <c r="T10" s="433" t="str">
        <f>IF(AND('Riesgos de Gestión'!$O$61="Muy Alta",'Riesgos de Gestión'!$S$61="Menor"),CONCATENATE("R",'Riesgos de Gestión'!$A$61),"")</f>
        <v/>
      </c>
      <c r="U10" s="434"/>
      <c r="V10" s="437" t="str">
        <f>IF(AND('Riesgos de Gestión'!$O$49="Muy Alta",'Riesgos de Gestión'!$S$49="Moderado"),CONCATENATE("R",'Riesgos de Gestión'!$A$49),"")</f>
        <v/>
      </c>
      <c r="W10" s="433"/>
      <c r="X10" s="433" t="str">
        <f>IF(AND('Riesgos de Gestión'!$O$55="Muy Alta",'Riesgos de Gestión'!$S$55="Moderado"),CONCATENATE("R",'Riesgos de Gestión'!$A$55),"")</f>
        <v/>
      </c>
      <c r="Y10" s="433"/>
      <c r="Z10" s="433" t="str">
        <f>IF(AND('Riesgos de Gestión'!$O$61="Muy Alta",'Riesgos de Gestión'!$S$61="Moderado"),CONCATENATE("R",'Riesgos de Gestión'!$A$61),"")</f>
        <v/>
      </c>
      <c r="AA10" s="434"/>
      <c r="AB10" s="437" t="str">
        <f>IF(AND('Riesgos de Gestión'!$O$49="Muy Alta",'Riesgos de Gestión'!$S$49="Mayor"),CONCATENATE("R",'Riesgos de Gestión'!$A$49),"")</f>
        <v/>
      </c>
      <c r="AC10" s="433"/>
      <c r="AD10" s="433" t="str">
        <f>IF(AND('Riesgos de Gestión'!$O$55="Muy Alta",'Riesgos de Gestión'!$S$55="Mayor"),CONCATENATE("R",'Riesgos de Gestión'!$A$55),"")</f>
        <v/>
      </c>
      <c r="AE10" s="433"/>
      <c r="AF10" s="433" t="str">
        <f>IF(AND('Riesgos de Gestión'!$O$61="Muy Alta",'Riesgos de Gestión'!$S$61="Mayor"),CONCATENATE("R",'Riesgos de Gestión'!$A$61),"")</f>
        <v/>
      </c>
      <c r="AG10" s="434"/>
      <c r="AH10" s="444" t="str">
        <f>IF(AND('Riesgos de Gestión'!$O$49="Muy Alta",'Riesgos de Gestión'!$S$49="Catastrófico"),CONCATENATE("R",'Riesgos de Gestión'!$A$49),"")</f>
        <v/>
      </c>
      <c r="AI10" s="445"/>
      <c r="AJ10" s="445" t="str">
        <f>IF(AND('Riesgos de Gestión'!$O$55="Muy Alta",'Riesgos de Gestión'!$S$55="Catastrófico"),CONCATENATE("R",'Riesgos de Gestión'!$A$55),"")</f>
        <v/>
      </c>
      <c r="AK10" s="445"/>
      <c r="AL10" s="445" t="str">
        <f>IF(AND('Riesgos de Gestión'!$O$61="Muy Alta",'Riesgos de Gestión'!$S$61="Catastrófico"),CONCATENATE("R",'Riesgos de Gestión'!$A$61),"")</f>
        <v/>
      </c>
      <c r="AM10" s="446"/>
      <c r="AN10" s="66"/>
      <c r="AO10" s="391"/>
      <c r="AP10" s="392"/>
      <c r="AQ10" s="392"/>
      <c r="AR10" s="392"/>
      <c r="AS10" s="392"/>
      <c r="AT10" s="393"/>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row>
    <row r="11" spans="1:99" ht="15" customHeight="1" x14ac:dyDescent="0.25">
      <c r="A11" s="66"/>
      <c r="B11" s="386"/>
      <c r="C11" s="386"/>
      <c r="D11" s="387"/>
      <c r="E11" s="427"/>
      <c r="F11" s="428"/>
      <c r="G11" s="428"/>
      <c r="H11" s="428"/>
      <c r="I11" s="429"/>
      <c r="J11" s="437"/>
      <c r="K11" s="433"/>
      <c r="L11" s="433"/>
      <c r="M11" s="433"/>
      <c r="N11" s="433"/>
      <c r="O11" s="434"/>
      <c r="P11" s="437"/>
      <c r="Q11" s="433"/>
      <c r="R11" s="433"/>
      <c r="S11" s="433"/>
      <c r="T11" s="433"/>
      <c r="U11" s="434"/>
      <c r="V11" s="437"/>
      <c r="W11" s="433"/>
      <c r="X11" s="433"/>
      <c r="Y11" s="433"/>
      <c r="Z11" s="433"/>
      <c r="AA11" s="434"/>
      <c r="AB11" s="437"/>
      <c r="AC11" s="433"/>
      <c r="AD11" s="433"/>
      <c r="AE11" s="433"/>
      <c r="AF11" s="433"/>
      <c r="AG11" s="434"/>
      <c r="AH11" s="444"/>
      <c r="AI11" s="445"/>
      <c r="AJ11" s="445"/>
      <c r="AK11" s="445"/>
      <c r="AL11" s="445"/>
      <c r="AM11" s="446"/>
      <c r="AN11" s="66"/>
      <c r="AO11" s="391"/>
      <c r="AP11" s="392"/>
      <c r="AQ11" s="392"/>
      <c r="AR11" s="392"/>
      <c r="AS11" s="392"/>
      <c r="AT11" s="393"/>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row>
    <row r="12" spans="1:99" ht="15" customHeight="1" x14ac:dyDescent="0.25">
      <c r="A12" s="66"/>
      <c r="B12" s="386"/>
      <c r="C12" s="386"/>
      <c r="D12" s="387"/>
      <c r="E12" s="427"/>
      <c r="F12" s="428"/>
      <c r="G12" s="428"/>
      <c r="H12" s="428"/>
      <c r="I12" s="429"/>
      <c r="J12" s="437" t="str">
        <f>IF(AND('Riesgos de Gestión'!$O$67="Muy Alta",'Riesgos de Gestión'!$S$67="Leve"),CONCATENATE("R",'Riesgos de Gestión'!$A$67),"")</f>
        <v/>
      </c>
      <c r="K12" s="433"/>
      <c r="L12" s="433" t="str">
        <f>IF(AND('Riesgos de Gestión'!$P$73="Muy Alta",'Riesgos de Gestión'!$T$73="Leve"),CONCATENATE("R",'Riesgos de Gestión'!$A$73),"")</f>
        <v/>
      </c>
      <c r="M12" s="433"/>
      <c r="N12" s="433" t="str">
        <f>IF(AND('Riesgos de Gestión'!$P$79="Muy Alta",'Riesgos de Gestión'!$T$79="Leve"),CONCATENATE("R",'Riesgos de Gestión'!$A$79),"")</f>
        <v/>
      </c>
      <c r="O12" s="434"/>
      <c r="P12" s="437" t="str">
        <f>IF(AND('Riesgos de Gestión'!$O$67="Muy Alta",'Riesgos de Gestión'!$S$67="Menor"),CONCATENATE("R",'Riesgos de Gestión'!$A$67),"")</f>
        <v/>
      </c>
      <c r="Q12" s="433"/>
      <c r="R12" s="433" t="str">
        <f>IF(AND('Riesgos de Gestión'!$P$73="Muy Alta",'Riesgos de Gestión'!$T$73="Menor"),CONCATENATE("R",'Riesgos de Gestión'!$A$73),"")</f>
        <v/>
      </c>
      <c r="S12" s="433"/>
      <c r="T12" s="433" t="str">
        <f>IF(AND('Riesgos de Gestión'!$P$79="Muy Alta",'Riesgos de Gestión'!$T$79="Menor"),CONCATENATE("R",'Riesgos de Gestión'!$A$79),"")</f>
        <v/>
      </c>
      <c r="U12" s="434"/>
      <c r="V12" s="437" t="str">
        <f>IF(AND('Riesgos de Gestión'!$O$67="Muy Alta",'Riesgos de Gestión'!$S$67="Moderado"),CONCATENATE("R",'Riesgos de Gestión'!$A$67),"")</f>
        <v/>
      </c>
      <c r="W12" s="433"/>
      <c r="X12" s="433" t="str">
        <f>IF(AND('Riesgos de Gestión'!$P$73="Muy Alta",'Riesgos de Gestión'!$T$73="Moderado"),CONCATENATE("R",'Riesgos de Gestión'!$A$73),"")</f>
        <v/>
      </c>
      <c r="Y12" s="433"/>
      <c r="Z12" s="433" t="str">
        <f>IF(AND('Riesgos de Gestión'!$P$79="Muy Alta",'Riesgos de Gestión'!$T$79="Moderado"),CONCATENATE("R",'Riesgos de Gestión'!$A$79),"")</f>
        <v/>
      </c>
      <c r="AA12" s="434"/>
      <c r="AB12" s="437" t="str">
        <f>IF(AND('Riesgos de Gestión'!$O$67="Muy Alta",'Riesgos de Gestión'!$S$67="Mayor"),CONCATENATE("R",'Riesgos de Gestión'!$A$67),"")</f>
        <v/>
      </c>
      <c r="AC12" s="433"/>
      <c r="AD12" s="433" t="str">
        <f>IF(AND('Riesgos de Gestión'!$P$73="Muy Alta",'Riesgos de Gestión'!$T$73="Mayor"),CONCATENATE("R",'Riesgos de Gestión'!$A$73),"")</f>
        <v/>
      </c>
      <c r="AE12" s="433"/>
      <c r="AF12" s="433" t="str">
        <f>IF(AND('Riesgos de Gestión'!$P$79="Muy Alta",'Riesgos de Gestión'!$T$79="Mayor"),CONCATENATE("R",'Riesgos de Gestión'!$A$79),"")</f>
        <v/>
      </c>
      <c r="AG12" s="434"/>
      <c r="AH12" s="444" t="str">
        <f>IF(AND('Riesgos de Gestión'!$O$67="Muy Alta",'Riesgos de Gestión'!$S$67="Catastrófico"),CONCATENATE("R",'Riesgos de Gestión'!$A$67),"")</f>
        <v/>
      </c>
      <c r="AI12" s="445"/>
      <c r="AJ12" s="445" t="str">
        <f>IF(AND('Riesgos de Gestión'!$P$73="Muy Alta",'Riesgos de Gestión'!$T$73="Catastrófico"),CONCATENATE("R",'Riesgos de Gestión'!$A$73),"")</f>
        <v/>
      </c>
      <c r="AK12" s="445"/>
      <c r="AL12" s="445" t="str">
        <f>IF(AND('Riesgos de Gestión'!$P$79="Muy Alta",'Riesgos de Gestión'!$T$79="Catastrófico"),CONCATENATE("R",'Riesgos de Gestión'!$A$79),"")</f>
        <v/>
      </c>
      <c r="AM12" s="446"/>
      <c r="AN12" s="66"/>
      <c r="AO12" s="391"/>
      <c r="AP12" s="392"/>
      <c r="AQ12" s="392"/>
      <c r="AR12" s="392"/>
      <c r="AS12" s="392"/>
      <c r="AT12" s="393"/>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row>
    <row r="13" spans="1:99" ht="15.75" customHeight="1" thickBot="1" x14ac:dyDescent="0.3">
      <c r="A13" s="66"/>
      <c r="B13" s="386"/>
      <c r="C13" s="386"/>
      <c r="D13" s="387"/>
      <c r="E13" s="430"/>
      <c r="F13" s="431"/>
      <c r="G13" s="431"/>
      <c r="H13" s="431"/>
      <c r="I13" s="432"/>
      <c r="J13" s="437"/>
      <c r="K13" s="433"/>
      <c r="L13" s="433"/>
      <c r="M13" s="433"/>
      <c r="N13" s="433"/>
      <c r="O13" s="434"/>
      <c r="P13" s="437"/>
      <c r="Q13" s="433"/>
      <c r="R13" s="433"/>
      <c r="S13" s="433"/>
      <c r="T13" s="433"/>
      <c r="U13" s="434"/>
      <c r="V13" s="437"/>
      <c r="W13" s="433"/>
      <c r="X13" s="433"/>
      <c r="Y13" s="433"/>
      <c r="Z13" s="433"/>
      <c r="AA13" s="434"/>
      <c r="AB13" s="437"/>
      <c r="AC13" s="433"/>
      <c r="AD13" s="433"/>
      <c r="AE13" s="433"/>
      <c r="AF13" s="433"/>
      <c r="AG13" s="434"/>
      <c r="AH13" s="447"/>
      <c r="AI13" s="448"/>
      <c r="AJ13" s="448"/>
      <c r="AK13" s="448"/>
      <c r="AL13" s="448"/>
      <c r="AM13" s="449"/>
      <c r="AN13" s="66"/>
      <c r="AO13" s="394"/>
      <c r="AP13" s="395"/>
      <c r="AQ13" s="395"/>
      <c r="AR13" s="395"/>
      <c r="AS13" s="395"/>
      <c r="AT13" s="39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row>
    <row r="14" spans="1:99" ht="15" customHeight="1" x14ac:dyDescent="0.25">
      <c r="A14" s="66"/>
      <c r="B14" s="386"/>
      <c r="C14" s="386"/>
      <c r="D14" s="387"/>
      <c r="E14" s="424" t="s">
        <v>267</v>
      </c>
      <c r="F14" s="425"/>
      <c r="G14" s="425"/>
      <c r="H14" s="425"/>
      <c r="I14" s="425"/>
      <c r="J14" s="459" t="str">
        <f>IF(AND('Riesgos de Gestión'!$O$13="Alta",'Riesgos de Gestión'!$S$13="Leve"),CONCATENATE("R",'Riesgos de Gestión'!$A$13),"")</f>
        <v/>
      </c>
      <c r="K14" s="460"/>
      <c r="L14" s="460" t="str">
        <f>IF(AND('Riesgos de Gestión'!$O$19="Alta",'Riesgos de Gestión'!$S$19="Leve"),CONCATENATE("R",'Riesgos de Gestión'!$A$19),"")</f>
        <v/>
      </c>
      <c r="M14" s="460"/>
      <c r="N14" s="460" t="str">
        <f>IF(AND('Riesgos de Gestión'!$O$25="Alta",'Riesgos de Gestión'!$S$25="Leve"),CONCATENATE("R",'Riesgos de Gestión'!$A$25),"")</f>
        <v/>
      </c>
      <c r="O14" s="461"/>
      <c r="P14" s="459" t="str">
        <f>IF(AND('Riesgos de Gestión'!$O$13="Alta",'Riesgos de Gestión'!$S$13="Menor"),CONCATENATE("R",'Riesgos de Gestión'!$A$13),"")</f>
        <v/>
      </c>
      <c r="Q14" s="460"/>
      <c r="R14" s="460" t="str">
        <f>IF(AND('Riesgos de Gestión'!$O$19="Alta",'Riesgos de Gestión'!$S$19="Menor"),CONCATENATE("R",'Riesgos de Gestión'!$A$19),"")</f>
        <v/>
      </c>
      <c r="S14" s="460"/>
      <c r="T14" s="460" t="str">
        <f>IF(AND('Riesgos de Gestión'!$O$25="Alta",'Riesgos de Gestión'!$S$25="Menor"),CONCATENATE("R",'Riesgos de Gestión'!$A$25),"")</f>
        <v/>
      </c>
      <c r="U14" s="461"/>
      <c r="V14" s="435" t="str">
        <f>IF(AND('Riesgos de Gestión'!$O$13="Alta",'Riesgos de Gestión'!$S$13="Moderado"),CONCATENATE("R",'Riesgos de Gestión'!$A$13),"")</f>
        <v/>
      </c>
      <c r="W14" s="436"/>
      <c r="X14" s="436" t="str">
        <f>IF(AND('Riesgos de Gestión'!$O$19="Alta",'Riesgos de Gestión'!$S$19="Moderado"),CONCATENATE("R",'Riesgos de Gestión'!$A$19),"")</f>
        <v/>
      </c>
      <c r="Y14" s="436"/>
      <c r="Z14" s="436" t="str">
        <f>IF(AND('Riesgos de Gestión'!$O$25="Alta",'Riesgos de Gestión'!$S$25="Moderado"),CONCATENATE("R",'Riesgos de Gestión'!$A$25),"")</f>
        <v/>
      </c>
      <c r="AA14" s="438"/>
      <c r="AB14" s="435" t="str">
        <f>IF(AND('Riesgos de Gestión'!$O$13="Alta",'Riesgos de Gestión'!$S$13="Mayor"),CONCATENATE("R",'Riesgos de Gestión'!$A$13),"")</f>
        <v/>
      </c>
      <c r="AC14" s="436"/>
      <c r="AD14" s="436" t="str">
        <f>IF(AND('Riesgos de Gestión'!$O$19="Alta",'Riesgos de Gestión'!$S$19="Mayor"),CONCATENATE("R",'Riesgos de Gestión'!$A$19),"")</f>
        <v/>
      </c>
      <c r="AE14" s="436"/>
      <c r="AF14" s="436" t="str">
        <f>IF(AND('Riesgos de Gestión'!$O$25="Alta",'Riesgos de Gestión'!$S$25="Mayor"),CONCATENATE("R",'Riesgos de Gestión'!$A$25),"")</f>
        <v/>
      </c>
      <c r="AG14" s="438"/>
      <c r="AH14" s="450" t="str">
        <f>IF(AND('Riesgos de Gestión'!$O$13="Alta",'Riesgos de Gestión'!$S$13="Catastrófico"),CONCATENATE("R",'Riesgos de Gestión'!$A$13),"")</f>
        <v/>
      </c>
      <c r="AI14" s="451"/>
      <c r="AJ14" s="451" t="str">
        <f>IF(AND('Riesgos de Gestión'!$O$19="Alta",'Riesgos de Gestión'!$S$19="Catastrófico"),CONCATENATE("R",'Riesgos de Gestión'!$A$19),"")</f>
        <v/>
      </c>
      <c r="AK14" s="451"/>
      <c r="AL14" s="451" t="str">
        <f>IF(AND('Riesgos de Gestión'!$O$25="Alta",'Riesgos de Gestión'!$S$25="Catastrófico"),CONCATENATE("R",'Riesgos de Gestión'!$A$25),"")</f>
        <v/>
      </c>
      <c r="AM14" s="452"/>
      <c r="AN14" s="66"/>
      <c r="AO14" s="397" t="s">
        <v>268</v>
      </c>
      <c r="AP14" s="398"/>
      <c r="AQ14" s="398"/>
      <c r="AR14" s="398"/>
      <c r="AS14" s="398"/>
      <c r="AT14" s="399"/>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row>
    <row r="15" spans="1:99" ht="15" customHeight="1" x14ac:dyDescent="0.25">
      <c r="A15" s="66"/>
      <c r="B15" s="386"/>
      <c r="C15" s="386"/>
      <c r="D15" s="387"/>
      <c r="E15" s="427"/>
      <c r="F15" s="428"/>
      <c r="G15" s="428"/>
      <c r="H15" s="428"/>
      <c r="I15" s="428"/>
      <c r="J15" s="453"/>
      <c r="K15" s="454"/>
      <c r="L15" s="454"/>
      <c r="M15" s="454"/>
      <c r="N15" s="454"/>
      <c r="O15" s="455"/>
      <c r="P15" s="453"/>
      <c r="Q15" s="454"/>
      <c r="R15" s="454"/>
      <c r="S15" s="454"/>
      <c r="T15" s="454"/>
      <c r="U15" s="455"/>
      <c r="V15" s="437"/>
      <c r="W15" s="433"/>
      <c r="X15" s="433"/>
      <c r="Y15" s="433"/>
      <c r="Z15" s="433"/>
      <c r="AA15" s="434"/>
      <c r="AB15" s="437"/>
      <c r="AC15" s="433"/>
      <c r="AD15" s="433"/>
      <c r="AE15" s="433"/>
      <c r="AF15" s="433"/>
      <c r="AG15" s="434"/>
      <c r="AH15" s="444"/>
      <c r="AI15" s="445"/>
      <c r="AJ15" s="445"/>
      <c r="AK15" s="445"/>
      <c r="AL15" s="445"/>
      <c r="AM15" s="446"/>
      <c r="AN15" s="66"/>
      <c r="AO15" s="400"/>
      <c r="AP15" s="401"/>
      <c r="AQ15" s="401"/>
      <c r="AR15" s="401"/>
      <c r="AS15" s="401"/>
      <c r="AT15" s="402"/>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row>
    <row r="16" spans="1:99" ht="15" customHeight="1" x14ac:dyDescent="0.25">
      <c r="A16" s="66"/>
      <c r="B16" s="386"/>
      <c r="C16" s="386"/>
      <c r="D16" s="387"/>
      <c r="E16" s="427"/>
      <c r="F16" s="428"/>
      <c r="G16" s="428"/>
      <c r="H16" s="428"/>
      <c r="I16" s="428"/>
      <c r="J16" s="453" t="str">
        <f>IF(AND('Riesgos de Gestión'!$O$31="Alta",'Riesgos de Gestión'!$S$31="Leve"),CONCATENATE("R",'Riesgos de Gestión'!$A$31),"")</f>
        <v/>
      </c>
      <c r="K16" s="454"/>
      <c r="L16" s="454" t="str">
        <f>IF(AND('Riesgos de Gestión'!$O$37="Alta",'Riesgos de Gestión'!$S$37="Leve"),CONCATENATE("R",'Riesgos de Gestión'!$A$37),"")</f>
        <v/>
      </c>
      <c r="M16" s="454"/>
      <c r="N16" s="454" t="str">
        <f>IF(AND('Riesgos de Gestión'!$O$43="Alta",'Riesgos de Gestión'!$S$43="Leve"),CONCATENATE("R",'Riesgos de Gestión'!$A$43),"")</f>
        <v/>
      </c>
      <c r="O16" s="455"/>
      <c r="P16" s="453" t="str">
        <f>IF(AND('Riesgos de Gestión'!$O$31="Alta",'Riesgos de Gestión'!$S$31="Menor"),CONCATENATE("R",'Riesgos de Gestión'!$A$31),"")</f>
        <v/>
      </c>
      <c r="Q16" s="454"/>
      <c r="R16" s="454" t="str">
        <f>IF(AND('Riesgos de Gestión'!$O$37="Alta",'Riesgos de Gestión'!$S$37="Menor"),CONCATENATE("R",'Riesgos de Gestión'!$A$37),"")</f>
        <v/>
      </c>
      <c r="S16" s="454"/>
      <c r="T16" s="454" t="str">
        <f>IF(AND('Riesgos de Gestión'!$O$43="Alta",'Riesgos de Gestión'!$S$43="Menor"),CONCATENATE("R",'Riesgos de Gestión'!$A$43),"")</f>
        <v/>
      </c>
      <c r="U16" s="455"/>
      <c r="V16" s="437" t="str">
        <f>IF(AND('Riesgos de Gestión'!$O$31="Alta",'Riesgos de Gestión'!$S$31="Moderado"),CONCATENATE("R",'Riesgos de Gestión'!$A$31),"")</f>
        <v/>
      </c>
      <c r="W16" s="433"/>
      <c r="X16" s="433" t="str">
        <f>IF(AND('Riesgos de Gestión'!$O$37="Alta",'Riesgos de Gestión'!$S$37="Moderado"),CONCATENATE("R",'Riesgos de Gestión'!$A$37),"")</f>
        <v/>
      </c>
      <c r="Y16" s="433"/>
      <c r="Z16" s="433" t="str">
        <f>IF(AND('Riesgos de Gestión'!$O$43="Alta",'Riesgos de Gestión'!$S$43="Moderado"),CONCATENATE("R",'Riesgos de Gestión'!$A$43),"")</f>
        <v/>
      </c>
      <c r="AA16" s="434"/>
      <c r="AB16" s="437" t="str">
        <f>IF(AND('Riesgos de Gestión'!$O$31="Alta",'Riesgos de Gestión'!$S$31="Mayor"),CONCATENATE("R",'Riesgos de Gestión'!$A$31),"")</f>
        <v/>
      </c>
      <c r="AC16" s="433"/>
      <c r="AD16" s="433" t="str">
        <f>IF(AND('Riesgos de Gestión'!$O$37="Alta",'Riesgos de Gestión'!$S$37="Mayor"),CONCATENATE("R",'Riesgos de Gestión'!$A$37),"")</f>
        <v/>
      </c>
      <c r="AE16" s="433"/>
      <c r="AF16" s="433" t="str">
        <f>IF(AND('Riesgos de Gestión'!$O$43="Alta",'Riesgos de Gestión'!$S$43="Mayor"),CONCATENATE("R",'Riesgos de Gestión'!$A$43),"")</f>
        <v/>
      </c>
      <c r="AG16" s="434"/>
      <c r="AH16" s="444" t="str">
        <f>IF(AND('Riesgos de Gestión'!$O$31="Alta",'Riesgos de Gestión'!$S$31="Catastrófico"),CONCATENATE("R",'Riesgos de Gestión'!$A$31),"")</f>
        <v/>
      </c>
      <c r="AI16" s="445"/>
      <c r="AJ16" s="445" t="str">
        <f>IF(AND('Riesgos de Gestión'!$O$37="Alta",'Riesgos de Gestión'!$S$37="Catastrófico"),CONCATENATE("R",'Riesgos de Gestión'!$A$37),"")</f>
        <v/>
      </c>
      <c r="AK16" s="445"/>
      <c r="AL16" s="445" t="str">
        <f>IF(AND('Riesgos de Gestión'!$O$43="Alta",'Riesgos de Gestión'!$S$43="Catastrófico"),CONCATENATE("R",'Riesgos de Gestión'!$A$43),"")</f>
        <v/>
      </c>
      <c r="AM16" s="446"/>
      <c r="AN16" s="66"/>
      <c r="AO16" s="400"/>
      <c r="AP16" s="401"/>
      <c r="AQ16" s="401"/>
      <c r="AR16" s="401"/>
      <c r="AS16" s="401"/>
      <c r="AT16" s="402"/>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row>
    <row r="17" spans="1:80" ht="15" customHeight="1" x14ac:dyDescent="0.25">
      <c r="A17" s="66"/>
      <c r="B17" s="386"/>
      <c r="C17" s="386"/>
      <c r="D17" s="387"/>
      <c r="E17" s="427"/>
      <c r="F17" s="428"/>
      <c r="G17" s="428"/>
      <c r="H17" s="428"/>
      <c r="I17" s="428"/>
      <c r="J17" s="453"/>
      <c r="K17" s="454"/>
      <c r="L17" s="454"/>
      <c r="M17" s="454"/>
      <c r="N17" s="454"/>
      <c r="O17" s="455"/>
      <c r="P17" s="453"/>
      <c r="Q17" s="454"/>
      <c r="R17" s="454"/>
      <c r="S17" s="454"/>
      <c r="T17" s="454"/>
      <c r="U17" s="455"/>
      <c r="V17" s="437"/>
      <c r="W17" s="433"/>
      <c r="X17" s="433"/>
      <c r="Y17" s="433"/>
      <c r="Z17" s="433"/>
      <c r="AA17" s="434"/>
      <c r="AB17" s="437"/>
      <c r="AC17" s="433"/>
      <c r="AD17" s="433"/>
      <c r="AE17" s="433"/>
      <c r="AF17" s="433"/>
      <c r="AG17" s="434"/>
      <c r="AH17" s="444"/>
      <c r="AI17" s="445"/>
      <c r="AJ17" s="445"/>
      <c r="AK17" s="445"/>
      <c r="AL17" s="445"/>
      <c r="AM17" s="446"/>
      <c r="AN17" s="66"/>
      <c r="AO17" s="400"/>
      <c r="AP17" s="401"/>
      <c r="AQ17" s="401"/>
      <c r="AR17" s="401"/>
      <c r="AS17" s="401"/>
      <c r="AT17" s="402"/>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row>
    <row r="18" spans="1:80" ht="15" customHeight="1" x14ac:dyDescent="0.25">
      <c r="A18" s="66"/>
      <c r="B18" s="386"/>
      <c r="C18" s="386"/>
      <c r="D18" s="387"/>
      <c r="E18" s="427"/>
      <c r="F18" s="428"/>
      <c r="G18" s="428"/>
      <c r="H18" s="428"/>
      <c r="I18" s="428"/>
      <c r="J18" s="453" t="str">
        <f>IF(AND('Riesgos de Gestión'!$O$49="Alta",'Riesgos de Gestión'!$S$49="Leve"),CONCATENATE("R",'Riesgos de Gestión'!$A$49),"")</f>
        <v/>
      </c>
      <c r="K18" s="454"/>
      <c r="L18" s="454" t="str">
        <f>IF(AND('Riesgos de Gestión'!$O$55="Alta",'Riesgos de Gestión'!$S$55="Leve"),CONCATENATE("R",'Riesgos de Gestión'!$A$55),"")</f>
        <v/>
      </c>
      <c r="M18" s="454"/>
      <c r="N18" s="454" t="str">
        <f>IF(AND('Riesgos de Gestión'!$O$61="Alta",'Riesgos de Gestión'!$S$61="Leve"),CONCATENATE("R",'Riesgos de Gestión'!$A$61),"")</f>
        <v/>
      </c>
      <c r="O18" s="455"/>
      <c r="P18" s="453" t="str">
        <f>IF(AND('Riesgos de Gestión'!$O$49="Alta",'Riesgos de Gestión'!$S$49="Menor"),CONCATENATE("R",'Riesgos de Gestión'!$A$49),"")</f>
        <v/>
      </c>
      <c r="Q18" s="454"/>
      <c r="R18" s="454" t="str">
        <f>IF(AND('Riesgos de Gestión'!$O$55="Alta",'Riesgos de Gestión'!$S$55="Menor"),CONCATENATE("R",'Riesgos de Gestión'!$A$55),"")</f>
        <v/>
      </c>
      <c r="S18" s="454"/>
      <c r="T18" s="454" t="str">
        <f>IF(AND('Riesgos de Gestión'!$O$61="Alta",'Riesgos de Gestión'!$S$61="Menor"),CONCATENATE("R",'Riesgos de Gestión'!$A$61),"")</f>
        <v/>
      </c>
      <c r="U18" s="455"/>
      <c r="V18" s="437" t="str">
        <f>IF(AND('Riesgos de Gestión'!$O$49="Alta",'Riesgos de Gestión'!$S$49="Moderado"),CONCATENATE("R",'Riesgos de Gestión'!$A$49),"")</f>
        <v/>
      </c>
      <c r="W18" s="433"/>
      <c r="X18" s="433" t="str">
        <f>IF(AND('Riesgos de Gestión'!$O$55="Alta",'Riesgos de Gestión'!$S$55="Moderado"),CONCATENATE("R",'Riesgos de Gestión'!$A$55),"")</f>
        <v/>
      </c>
      <c r="Y18" s="433"/>
      <c r="Z18" s="433" t="str">
        <f>IF(AND('Riesgos de Gestión'!$O$61="Alta",'Riesgos de Gestión'!$S$61="Moderado"),CONCATENATE("R",'Riesgos de Gestión'!$A$61),"")</f>
        <v/>
      </c>
      <c r="AA18" s="434"/>
      <c r="AB18" s="437" t="str">
        <f>IF(AND('Riesgos de Gestión'!$O$49="Alta",'Riesgos de Gestión'!$S$49="Mayor"),CONCATENATE("R",'Riesgos de Gestión'!$A$49),"")</f>
        <v/>
      </c>
      <c r="AC18" s="433"/>
      <c r="AD18" s="433" t="str">
        <f>IF(AND('Riesgos de Gestión'!$O$55="Alta",'Riesgos de Gestión'!$S$55="Mayor"),CONCATENATE("R",'Riesgos de Gestión'!$A$55),"")</f>
        <v/>
      </c>
      <c r="AE18" s="433"/>
      <c r="AF18" s="433" t="str">
        <f>IF(AND('Riesgos de Gestión'!$O$61="Alta",'Riesgos de Gestión'!$S$61="Mayor"),CONCATENATE("R",'Riesgos de Gestión'!$A$61),"")</f>
        <v/>
      </c>
      <c r="AG18" s="434"/>
      <c r="AH18" s="444" t="str">
        <f>IF(AND('Riesgos de Gestión'!$O$49="Alta",'Riesgos de Gestión'!$S$49="Catastrófico"),CONCATENATE("R",'Riesgos de Gestión'!$A$49),"")</f>
        <v/>
      </c>
      <c r="AI18" s="445"/>
      <c r="AJ18" s="445" t="str">
        <f>IF(AND('Riesgos de Gestión'!$O$55="Alta",'Riesgos de Gestión'!$S$55="Catastrófico"),CONCATENATE("R",'Riesgos de Gestión'!$A$55),"")</f>
        <v/>
      </c>
      <c r="AK18" s="445"/>
      <c r="AL18" s="445" t="str">
        <f>IF(AND('Riesgos de Gestión'!$O$61="Alta",'Riesgos de Gestión'!$S$61="Catastrófico"),CONCATENATE("R",'Riesgos de Gestión'!$A$61),"")</f>
        <v/>
      </c>
      <c r="AM18" s="446"/>
      <c r="AN18" s="66"/>
      <c r="AO18" s="400"/>
      <c r="AP18" s="401"/>
      <c r="AQ18" s="401"/>
      <c r="AR18" s="401"/>
      <c r="AS18" s="401"/>
      <c r="AT18" s="402"/>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row>
    <row r="19" spans="1:80" ht="15" customHeight="1" x14ac:dyDescent="0.25">
      <c r="A19" s="66"/>
      <c r="B19" s="386"/>
      <c r="C19" s="386"/>
      <c r="D19" s="387"/>
      <c r="E19" s="427"/>
      <c r="F19" s="428"/>
      <c r="G19" s="428"/>
      <c r="H19" s="428"/>
      <c r="I19" s="428"/>
      <c r="J19" s="453"/>
      <c r="K19" s="454"/>
      <c r="L19" s="454"/>
      <c r="M19" s="454"/>
      <c r="N19" s="454"/>
      <c r="O19" s="455"/>
      <c r="P19" s="453"/>
      <c r="Q19" s="454"/>
      <c r="R19" s="454"/>
      <c r="S19" s="454"/>
      <c r="T19" s="454"/>
      <c r="U19" s="455"/>
      <c r="V19" s="437"/>
      <c r="W19" s="433"/>
      <c r="X19" s="433"/>
      <c r="Y19" s="433"/>
      <c r="Z19" s="433"/>
      <c r="AA19" s="434"/>
      <c r="AB19" s="437"/>
      <c r="AC19" s="433"/>
      <c r="AD19" s="433"/>
      <c r="AE19" s="433"/>
      <c r="AF19" s="433"/>
      <c r="AG19" s="434"/>
      <c r="AH19" s="444"/>
      <c r="AI19" s="445"/>
      <c r="AJ19" s="445"/>
      <c r="AK19" s="445"/>
      <c r="AL19" s="445"/>
      <c r="AM19" s="446"/>
      <c r="AN19" s="66"/>
      <c r="AO19" s="400"/>
      <c r="AP19" s="401"/>
      <c r="AQ19" s="401"/>
      <c r="AR19" s="401"/>
      <c r="AS19" s="401"/>
      <c r="AT19" s="402"/>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row>
    <row r="20" spans="1:80" ht="15" customHeight="1" x14ac:dyDescent="0.25">
      <c r="A20" s="66"/>
      <c r="B20" s="386"/>
      <c r="C20" s="386"/>
      <c r="D20" s="387"/>
      <c r="E20" s="427"/>
      <c r="F20" s="428"/>
      <c r="G20" s="428"/>
      <c r="H20" s="428"/>
      <c r="I20" s="428"/>
      <c r="J20" s="453" t="str">
        <f>IF(AND('Riesgos de Gestión'!$O$67="Alta",'Riesgos de Gestión'!$S$67="Leve"),CONCATENATE("R",'Riesgos de Gestión'!$A$67),"")</f>
        <v/>
      </c>
      <c r="K20" s="454"/>
      <c r="L20" s="454" t="str">
        <f>IF(AND('Riesgos de Gestión'!$P$73="Alta",'Riesgos de Gestión'!$T$73="Leve"),CONCATENATE("R",'Riesgos de Gestión'!$A$73),"")</f>
        <v/>
      </c>
      <c r="M20" s="454"/>
      <c r="N20" s="454" t="str">
        <f>IF(AND('Riesgos de Gestión'!$P$79="Alta",'Riesgos de Gestión'!$T$79="Leve"),CONCATENATE("R",'Riesgos de Gestión'!$A$79),"")</f>
        <v/>
      </c>
      <c r="O20" s="455"/>
      <c r="P20" s="453" t="str">
        <f>IF(AND('Riesgos de Gestión'!$O$67="Alta",'Riesgos de Gestión'!$S$67="Menor"),CONCATENATE("R",'Riesgos de Gestión'!$A$67),"")</f>
        <v/>
      </c>
      <c r="Q20" s="454"/>
      <c r="R20" s="454" t="str">
        <f>IF(AND('Riesgos de Gestión'!$P$73="Alta",'Riesgos de Gestión'!$T$73="Menor"),CONCATENATE("R",'Riesgos de Gestión'!$A$73),"")</f>
        <v/>
      </c>
      <c r="S20" s="454"/>
      <c r="T20" s="454" t="str">
        <f>IF(AND('Riesgos de Gestión'!$P$79="Alta",'Riesgos de Gestión'!$T$79="Menor"),CONCATENATE("R",'Riesgos de Gestión'!$A$79),"")</f>
        <v/>
      </c>
      <c r="U20" s="455"/>
      <c r="V20" s="437" t="str">
        <f>IF(AND('Riesgos de Gestión'!$O$67="Alta",'Riesgos de Gestión'!$S$67="Moderado"),CONCATENATE("R",'Riesgos de Gestión'!$A$67),"")</f>
        <v/>
      </c>
      <c r="W20" s="433"/>
      <c r="X20" s="433" t="str">
        <f>IF(AND('Riesgos de Gestión'!$P$73="Alta",'Riesgos de Gestión'!$T$73="Moderado"),CONCATENATE("R",'Riesgos de Gestión'!$A$73),"")</f>
        <v/>
      </c>
      <c r="Y20" s="433"/>
      <c r="Z20" s="433" t="str">
        <f>IF(AND('Riesgos de Gestión'!$P$79="Alta",'Riesgos de Gestión'!$T$79="Moderado"),CONCATENATE("R",'Riesgos de Gestión'!$A$79),"")</f>
        <v/>
      </c>
      <c r="AA20" s="434"/>
      <c r="AB20" s="437" t="str">
        <f>IF(AND('Riesgos de Gestión'!$O$67="Alta",'Riesgos de Gestión'!$S$67="Mayor"),CONCATENATE("R",'Riesgos de Gestión'!$A$67),"")</f>
        <v/>
      </c>
      <c r="AC20" s="433"/>
      <c r="AD20" s="433" t="str">
        <f>IF(AND('Riesgos de Gestión'!$P$73="Alta",'Riesgos de Gestión'!$T$73="Mayor"),CONCATENATE("R",'Riesgos de Gestión'!$A$73),"")</f>
        <v/>
      </c>
      <c r="AE20" s="433"/>
      <c r="AF20" s="433" t="str">
        <f>IF(AND('Riesgos de Gestión'!$P$79="Alta",'Riesgos de Gestión'!$T$79="Mayor"),CONCATENATE("R",'Riesgos de Gestión'!$A$79),"")</f>
        <v/>
      </c>
      <c r="AG20" s="434"/>
      <c r="AH20" s="444" t="str">
        <f>IF(AND('Riesgos de Gestión'!$O$67="Alta",'Riesgos de Gestión'!$S$67="Catastrófico"),CONCATENATE("R",'Riesgos de Gestión'!$A$67),"")</f>
        <v/>
      </c>
      <c r="AI20" s="445"/>
      <c r="AJ20" s="445" t="str">
        <f>IF(AND('Riesgos de Gestión'!$P$73="Alta",'Riesgos de Gestión'!$T$73="Catastrófico"),CONCATENATE("R",'Riesgos de Gestión'!$A$73),"")</f>
        <v/>
      </c>
      <c r="AK20" s="445"/>
      <c r="AL20" s="445" t="str">
        <f>IF(AND('Riesgos de Gestión'!$P$79="Alta",'Riesgos de Gestión'!$T$79="Catastrófico"),CONCATENATE("R",'Riesgos de Gestión'!$A$79),"")</f>
        <v/>
      </c>
      <c r="AM20" s="446"/>
      <c r="AN20" s="66"/>
      <c r="AO20" s="400"/>
      <c r="AP20" s="401"/>
      <c r="AQ20" s="401"/>
      <c r="AR20" s="401"/>
      <c r="AS20" s="401"/>
      <c r="AT20" s="402"/>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row>
    <row r="21" spans="1:80" ht="15.75" customHeight="1" thickBot="1" x14ac:dyDescent="0.3">
      <c r="A21" s="66"/>
      <c r="B21" s="386"/>
      <c r="C21" s="386"/>
      <c r="D21" s="387"/>
      <c r="E21" s="430"/>
      <c r="F21" s="431"/>
      <c r="G21" s="431"/>
      <c r="H21" s="431"/>
      <c r="I21" s="431"/>
      <c r="J21" s="456"/>
      <c r="K21" s="457"/>
      <c r="L21" s="457"/>
      <c r="M21" s="457"/>
      <c r="N21" s="457"/>
      <c r="O21" s="458"/>
      <c r="P21" s="456"/>
      <c r="Q21" s="457"/>
      <c r="R21" s="457"/>
      <c r="S21" s="457"/>
      <c r="T21" s="457"/>
      <c r="U21" s="458"/>
      <c r="V21" s="441"/>
      <c r="W21" s="442"/>
      <c r="X21" s="442"/>
      <c r="Y21" s="442"/>
      <c r="Z21" s="442"/>
      <c r="AA21" s="443"/>
      <c r="AB21" s="441"/>
      <c r="AC21" s="442"/>
      <c r="AD21" s="442"/>
      <c r="AE21" s="442"/>
      <c r="AF21" s="442"/>
      <c r="AG21" s="443"/>
      <c r="AH21" s="447"/>
      <c r="AI21" s="448"/>
      <c r="AJ21" s="448"/>
      <c r="AK21" s="448"/>
      <c r="AL21" s="448"/>
      <c r="AM21" s="449"/>
      <c r="AN21" s="66"/>
      <c r="AO21" s="403"/>
      <c r="AP21" s="404"/>
      <c r="AQ21" s="404"/>
      <c r="AR21" s="404"/>
      <c r="AS21" s="404"/>
      <c r="AT21" s="405"/>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row>
    <row r="22" spans="1:80" x14ac:dyDescent="0.25">
      <c r="A22" s="66"/>
      <c r="B22" s="386"/>
      <c r="C22" s="386"/>
      <c r="D22" s="387"/>
      <c r="E22" s="424" t="s">
        <v>269</v>
      </c>
      <c r="F22" s="425"/>
      <c r="G22" s="425"/>
      <c r="H22" s="425"/>
      <c r="I22" s="426"/>
      <c r="J22" s="459" t="str">
        <f>IF(AND('Riesgos de Gestión'!$O$13="Media",'Riesgos de Gestión'!$S$13="Leve"),CONCATENATE("R",'Riesgos de Gestión'!$A$13),"")</f>
        <v/>
      </c>
      <c r="K22" s="460"/>
      <c r="L22" s="460" t="str">
        <f>IF(AND('Riesgos de Gestión'!$O$19="Media",'Riesgos de Gestión'!$S$19="Leve"),CONCATENATE("R",'Riesgos de Gestión'!$A$19),"")</f>
        <v/>
      </c>
      <c r="M22" s="460"/>
      <c r="N22" s="460" t="str">
        <f>IF(AND('Riesgos de Gestión'!$O$25="Media",'Riesgos de Gestión'!$S$25="Leve"),CONCATENATE("R",'Riesgos de Gestión'!$A$25),"")</f>
        <v/>
      </c>
      <c r="O22" s="461"/>
      <c r="P22" s="459" t="str">
        <f>IF(AND('Riesgos de Gestión'!$O$13="Media",'Riesgos de Gestión'!$S$13="Menor"),CONCATENATE("R",'Riesgos de Gestión'!$A$13),"")</f>
        <v/>
      </c>
      <c r="Q22" s="460"/>
      <c r="R22" s="460" t="str">
        <f>IF(AND('Riesgos de Gestión'!$O$19="Media",'Riesgos de Gestión'!$S$19="Menor"),CONCATENATE("R",'Riesgos de Gestión'!$A$19),"")</f>
        <v/>
      </c>
      <c r="S22" s="460"/>
      <c r="T22" s="460" t="str">
        <f>IF(AND('Riesgos de Gestión'!$O$25="Media",'Riesgos de Gestión'!$S$25="Menor"),CONCATENATE("R",'Riesgos de Gestión'!$A$25),"")</f>
        <v/>
      </c>
      <c r="U22" s="461"/>
      <c r="V22" s="459" t="str">
        <f>IF(AND('Riesgos de Gestión'!$O$13="Media",'Riesgos de Gestión'!$S$13="Moderado"),CONCATENATE("R",'Riesgos de Gestión'!$A$13),"")</f>
        <v/>
      </c>
      <c r="W22" s="460"/>
      <c r="X22" s="460" t="str">
        <f>IF(AND('Riesgos de Gestión'!$O$19="Media",'Riesgos de Gestión'!$S$19="Moderado"),CONCATENATE("R",'Riesgos de Gestión'!$A$19),"")</f>
        <v/>
      </c>
      <c r="Y22" s="460"/>
      <c r="Z22" s="460" t="str">
        <f>IF(AND('Riesgos de Gestión'!$O$25="Media",'Riesgos de Gestión'!$S$25="Moderado"),CONCATENATE("R",'Riesgos de Gestión'!$A$25),"")</f>
        <v/>
      </c>
      <c r="AA22" s="461"/>
      <c r="AB22" s="435" t="str">
        <f>IF(AND('Riesgos de Gestión'!$O$13="Media",'Riesgos de Gestión'!$S$13="Mayor"),CONCATENATE("R",'Riesgos de Gestión'!$A$13),"")</f>
        <v/>
      </c>
      <c r="AC22" s="436"/>
      <c r="AD22" s="436" t="str">
        <f>IF(AND('Riesgos de Gestión'!$O$19="Media",'Riesgos de Gestión'!$S$19="Mayor"),CONCATENATE("R",'Riesgos de Gestión'!$A$19),"")</f>
        <v/>
      </c>
      <c r="AE22" s="436"/>
      <c r="AF22" s="436" t="str">
        <f>IF(AND('Riesgos de Gestión'!$O$25="Media",'Riesgos de Gestión'!$S$25="Mayor"),CONCATENATE("R",'Riesgos de Gestión'!$A$25),"")</f>
        <v/>
      </c>
      <c r="AG22" s="438"/>
      <c r="AH22" s="450" t="str">
        <f>IF(AND('Riesgos de Gestión'!$O$13="Media",'Riesgos de Gestión'!$S$13="Catastrófico"),CONCATENATE("R",'Riesgos de Gestión'!$A$13),"")</f>
        <v/>
      </c>
      <c r="AI22" s="451"/>
      <c r="AJ22" s="451" t="str">
        <f>IF(AND('Riesgos de Gestión'!$O$19="Media",'Riesgos de Gestión'!$S$19="Catastrófico"),CONCATENATE("R",'Riesgos de Gestión'!$A$19),"")</f>
        <v/>
      </c>
      <c r="AK22" s="451"/>
      <c r="AL22" s="451" t="str">
        <f>IF(AND('Riesgos de Gestión'!$O$25="Media",'Riesgos de Gestión'!$S$25="Catastrófico"),CONCATENATE("R",'Riesgos de Gestión'!$A$25),"")</f>
        <v/>
      </c>
      <c r="AM22" s="452"/>
      <c r="AN22" s="66"/>
      <c r="AO22" s="406" t="s">
        <v>270</v>
      </c>
      <c r="AP22" s="407"/>
      <c r="AQ22" s="407"/>
      <c r="AR22" s="407"/>
      <c r="AS22" s="407"/>
      <c r="AT22" s="408"/>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row>
    <row r="23" spans="1:80" x14ac:dyDescent="0.25">
      <c r="A23" s="66"/>
      <c r="B23" s="386"/>
      <c r="C23" s="386"/>
      <c r="D23" s="387"/>
      <c r="E23" s="427"/>
      <c r="F23" s="428"/>
      <c r="G23" s="428"/>
      <c r="H23" s="428"/>
      <c r="I23" s="429"/>
      <c r="J23" s="453"/>
      <c r="K23" s="454"/>
      <c r="L23" s="454"/>
      <c r="M23" s="454"/>
      <c r="N23" s="454"/>
      <c r="O23" s="455"/>
      <c r="P23" s="453"/>
      <c r="Q23" s="454"/>
      <c r="R23" s="454"/>
      <c r="S23" s="454"/>
      <c r="T23" s="454"/>
      <c r="U23" s="455"/>
      <c r="V23" s="453"/>
      <c r="W23" s="454"/>
      <c r="X23" s="454"/>
      <c r="Y23" s="454"/>
      <c r="Z23" s="454"/>
      <c r="AA23" s="455"/>
      <c r="AB23" s="437"/>
      <c r="AC23" s="433"/>
      <c r="AD23" s="433"/>
      <c r="AE23" s="433"/>
      <c r="AF23" s="433"/>
      <c r="AG23" s="434"/>
      <c r="AH23" s="444"/>
      <c r="AI23" s="445"/>
      <c r="AJ23" s="445"/>
      <c r="AK23" s="445"/>
      <c r="AL23" s="445"/>
      <c r="AM23" s="446"/>
      <c r="AN23" s="66"/>
      <c r="AO23" s="409"/>
      <c r="AP23" s="410"/>
      <c r="AQ23" s="410"/>
      <c r="AR23" s="410"/>
      <c r="AS23" s="410"/>
      <c r="AT23" s="411"/>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row>
    <row r="24" spans="1:80" x14ac:dyDescent="0.25">
      <c r="A24" s="66"/>
      <c r="B24" s="386"/>
      <c r="C24" s="386"/>
      <c r="D24" s="387"/>
      <c r="E24" s="427"/>
      <c r="F24" s="428"/>
      <c r="G24" s="428"/>
      <c r="H24" s="428"/>
      <c r="I24" s="429"/>
      <c r="J24" s="453" t="str">
        <f>IF(AND('Riesgos de Gestión'!$O$31="Media",'Riesgos de Gestión'!$S$31="Leve"),CONCATENATE("R",'Riesgos de Gestión'!$A$31),"")</f>
        <v/>
      </c>
      <c r="K24" s="454"/>
      <c r="L24" s="454" t="str">
        <f>IF(AND('Riesgos de Gestión'!$O$37="Media",'Riesgos de Gestión'!$S$37="Leve"),CONCATENATE("R",'Riesgos de Gestión'!$A$37),"")</f>
        <v/>
      </c>
      <c r="M24" s="454"/>
      <c r="N24" s="454" t="str">
        <f>IF(AND('Riesgos de Gestión'!$O$43="Media",'Riesgos de Gestión'!$S$43="Leve"),CONCATENATE("R",'Riesgos de Gestión'!$A$43),"")</f>
        <v/>
      </c>
      <c r="O24" s="455"/>
      <c r="P24" s="453" t="str">
        <f>IF(AND('Riesgos de Gestión'!$O$31="Media",'Riesgos de Gestión'!$S$31="Menor"),CONCATENATE("R",'Riesgos de Gestión'!$A$31),"")</f>
        <v/>
      </c>
      <c r="Q24" s="454"/>
      <c r="R24" s="454" t="str">
        <f>IF(AND('Riesgos de Gestión'!$O$37="Media",'Riesgos de Gestión'!$S$37="Menor"),CONCATENATE("R",'Riesgos de Gestión'!$A$37),"")</f>
        <v/>
      </c>
      <c r="S24" s="454"/>
      <c r="T24" s="454" t="str">
        <f>IF(AND('Riesgos de Gestión'!$O$43="Media",'Riesgos de Gestión'!$S$43="Menor"),CONCATENATE("R",'Riesgos de Gestión'!$A$43),"")</f>
        <v/>
      </c>
      <c r="U24" s="455"/>
      <c r="V24" s="453" t="str">
        <f>IF(AND('Riesgos de Gestión'!$O$31="Media",'Riesgos de Gestión'!$S$31="Moderado"),CONCATENATE("R",'Riesgos de Gestión'!$A$31),"")</f>
        <v/>
      </c>
      <c r="W24" s="454"/>
      <c r="X24" s="454" t="str">
        <f>IF(AND('Riesgos de Gestión'!$O$37="Media",'Riesgos de Gestión'!$S$37="Moderado"),CONCATENATE("R",'Riesgos de Gestión'!$A$37),"")</f>
        <v/>
      </c>
      <c r="Y24" s="454"/>
      <c r="Z24" s="454" t="str">
        <f>IF(AND('Riesgos de Gestión'!$O$43="Media",'Riesgos de Gestión'!$S$43="Moderado"),CONCATENATE("R",'Riesgos de Gestión'!$A$43),"")</f>
        <v/>
      </c>
      <c r="AA24" s="455"/>
      <c r="AB24" s="437" t="str">
        <f>IF(AND('Riesgos de Gestión'!$O$31="Media",'Riesgos de Gestión'!$S$31="Mayor"),CONCATENATE("R",'Riesgos de Gestión'!$A$31),"")</f>
        <v/>
      </c>
      <c r="AC24" s="433"/>
      <c r="AD24" s="433" t="str">
        <f>IF(AND('Riesgos de Gestión'!$O$37="Media",'Riesgos de Gestión'!$S$37="Mayor"),CONCATENATE("R",'Riesgos de Gestión'!$A$37),"")</f>
        <v/>
      </c>
      <c r="AE24" s="433"/>
      <c r="AF24" s="433" t="str">
        <f>IF(AND('Riesgos de Gestión'!$O$43="Media",'Riesgos de Gestión'!$S$43="Mayor"),CONCATENATE("R",'Riesgos de Gestión'!$A$43),"")</f>
        <v/>
      </c>
      <c r="AG24" s="434"/>
      <c r="AH24" s="444" t="str">
        <f>IF(AND('Riesgos de Gestión'!$O$31="Media",'Riesgos de Gestión'!$S$31="Catastrófico"),CONCATENATE("R",'Riesgos de Gestión'!$A$31),"")</f>
        <v/>
      </c>
      <c r="AI24" s="445"/>
      <c r="AJ24" s="445" t="str">
        <f>IF(AND('Riesgos de Gestión'!$O$37="Media",'Riesgos de Gestión'!$S$37="Catastrófico"),CONCATENATE("R",'Riesgos de Gestión'!$A$37),"")</f>
        <v/>
      </c>
      <c r="AK24" s="445"/>
      <c r="AL24" s="445" t="str">
        <f>IF(AND('Riesgos de Gestión'!$O$43="Media",'Riesgos de Gestión'!$S$43="Catastrófico"),CONCATENATE("R",'Riesgos de Gestión'!$A$43),"")</f>
        <v/>
      </c>
      <c r="AM24" s="446"/>
      <c r="AN24" s="66"/>
      <c r="AO24" s="409"/>
      <c r="AP24" s="410"/>
      <c r="AQ24" s="410"/>
      <c r="AR24" s="410"/>
      <c r="AS24" s="410"/>
      <c r="AT24" s="411"/>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row>
    <row r="25" spans="1:80" x14ac:dyDescent="0.25">
      <c r="A25" s="66"/>
      <c r="B25" s="386"/>
      <c r="C25" s="386"/>
      <c r="D25" s="387"/>
      <c r="E25" s="427"/>
      <c r="F25" s="428"/>
      <c r="G25" s="428"/>
      <c r="H25" s="428"/>
      <c r="I25" s="429"/>
      <c r="J25" s="453"/>
      <c r="K25" s="454"/>
      <c r="L25" s="454"/>
      <c r="M25" s="454"/>
      <c r="N25" s="454"/>
      <c r="O25" s="455"/>
      <c r="P25" s="453"/>
      <c r="Q25" s="454"/>
      <c r="R25" s="454"/>
      <c r="S25" s="454"/>
      <c r="T25" s="454"/>
      <c r="U25" s="455"/>
      <c r="V25" s="453"/>
      <c r="W25" s="454"/>
      <c r="X25" s="454"/>
      <c r="Y25" s="454"/>
      <c r="Z25" s="454"/>
      <c r="AA25" s="455"/>
      <c r="AB25" s="437"/>
      <c r="AC25" s="433"/>
      <c r="AD25" s="433"/>
      <c r="AE25" s="433"/>
      <c r="AF25" s="433"/>
      <c r="AG25" s="434"/>
      <c r="AH25" s="444"/>
      <c r="AI25" s="445"/>
      <c r="AJ25" s="445"/>
      <c r="AK25" s="445"/>
      <c r="AL25" s="445"/>
      <c r="AM25" s="446"/>
      <c r="AN25" s="66"/>
      <c r="AO25" s="409"/>
      <c r="AP25" s="410"/>
      <c r="AQ25" s="410"/>
      <c r="AR25" s="410"/>
      <c r="AS25" s="410"/>
      <c r="AT25" s="411"/>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row>
    <row r="26" spans="1:80" x14ac:dyDescent="0.25">
      <c r="A26" s="66"/>
      <c r="B26" s="386"/>
      <c r="C26" s="386"/>
      <c r="D26" s="387"/>
      <c r="E26" s="427"/>
      <c r="F26" s="428"/>
      <c r="G26" s="428"/>
      <c r="H26" s="428"/>
      <c r="I26" s="429"/>
      <c r="J26" s="453" t="str">
        <f>IF(AND('Riesgos de Gestión'!$O$49="Media",'Riesgos de Gestión'!$S$49="Leve"),CONCATENATE("R",'Riesgos de Gestión'!$A$49),"")</f>
        <v/>
      </c>
      <c r="K26" s="454"/>
      <c r="L26" s="454" t="str">
        <f>IF(AND('Riesgos de Gestión'!$O$55="Media",'Riesgos de Gestión'!$S$55="Leve"),CONCATENATE("R",'Riesgos de Gestión'!$A$55),"")</f>
        <v/>
      </c>
      <c r="M26" s="454"/>
      <c r="N26" s="454" t="str">
        <f>IF(AND('Riesgos de Gestión'!$O$61="Media",'Riesgos de Gestión'!$S$61="Leve"),CONCATENATE("R",'Riesgos de Gestión'!$A$61),"")</f>
        <v/>
      </c>
      <c r="O26" s="455"/>
      <c r="P26" s="453" t="str">
        <f>IF(AND('Riesgos de Gestión'!$O$49="Media",'Riesgos de Gestión'!$S$49="Menor"),CONCATENATE("R",'Riesgos de Gestión'!$A$49),"")</f>
        <v/>
      </c>
      <c r="Q26" s="454"/>
      <c r="R26" s="454" t="str">
        <f>IF(AND('Riesgos de Gestión'!$O$55="Media",'Riesgos de Gestión'!$S$55="Menor"),CONCATENATE("R",'Riesgos de Gestión'!$A$55),"")</f>
        <v/>
      </c>
      <c r="S26" s="454"/>
      <c r="T26" s="454" t="str">
        <f>IF(AND('Riesgos de Gestión'!$O$61="Media",'Riesgos de Gestión'!$S$61="Menor"),CONCATENATE("R",'Riesgos de Gestión'!$A$61),"")</f>
        <v/>
      </c>
      <c r="U26" s="455"/>
      <c r="V26" s="453" t="str">
        <f>IF(AND('Riesgos de Gestión'!$O$49="Media",'Riesgos de Gestión'!$S$49="Moderado"),CONCATENATE("R",'Riesgos de Gestión'!$A$49),"")</f>
        <v/>
      </c>
      <c r="W26" s="454"/>
      <c r="X26" s="454" t="str">
        <f>IF(AND('Riesgos de Gestión'!$O$55="Media",'Riesgos de Gestión'!$S$55="Moderado"),CONCATENATE("R",'Riesgos de Gestión'!$A$55),"")</f>
        <v/>
      </c>
      <c r="Y26" s="454"/>
      <c r="Z26" s="454" t="str">
        <f>IF(AND('Riesgos de Gestión'!$O$61="Media",'Riesgos de Gestión'!$S$61="Moderado"),CONCATENATE("R",'Riesgos de Gestión'!$A$61),"")</f>
        <v/>
      </c>
      <c r="AA26" s="455"/>
      <c r="AB26" s="437" t="str">
        <f>IF(AND('Riesgos de Gestión'!$O$49="Media",'Riesgos de Gestión'!$S$49="Mayor"),CONCATENATE("R",'Riesgos de Gestión'!$A$49),"")</f>
        <v/>
      </c>
      <c r="AC26" s="433"/>
      <c r="AD26" s="433" t="str">
        <f>IF(AND('Riesgos de Gestión'!$O$55="Media",'Riesgos de Gestión'!$S$55="Mayor"),CONCATENATE("R",'Riesgos de Gestión'!$A$55),"")</f>
        <v/>
      </c>
      <c r="AE26" s="433"/>
      <c r="AF26" s="433" t="str">
        <f>IF(AND('Riesgos de Gestión'!$O$61="Media",'Riesgos de Gestión'!$S$61="Mayor"),CONCATENATE("R",'Riesgos de Gestión'!$A$61),"")</f>
        <v/>
      </c>
      <c r="AG26" s="434"/>
      <c r="AH26" s="444" t="str">
        <f>IF(AND('Riesgos de Gestión'!$O$49="Media",'Riesgos de Gestión'!$S$49="Catastrófico"),CONCATENATE("R",'Riesgos de Gestión'!$A$49),"")</f>
        <v/>
      </c>
      <c r="AI26" s="445"/>
      <c r="AJ26" s="445" t="str">
        <f>IF(AND('Riesgos de Gestión'!$O$55="Media",'Riesgos de Gestión'!$S$55="Catastrófico"),CONCATENATE("R",'Riesgos de Gestión'!$A$55),"")</f>
        <v/>
      </c>
      <c r="AK26" s="445"/>
      <c r="AL26" s="445" t="str">
        <f>IF(AND('Riesgos de Gestión'!$O$61="Media",'Riesgos de Gestión'!$S$61="Catastrófico"),CONCATENATE("R",'Riesgos de Gestión'!$A$61),"")</f>
        <v/>
      </c>
      <c r="AM26" s="446"/>
      <c r="AN26" s="66"/>
      <c r="AO26" s="409"/>
      <c r="AP26" s="410"/>
      <c r="AQ26" s="410"/>
      <c r="AR26" s="410"/>
      <c r="AS26" s="410"/>
      <c r="AT26" s="411"/>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row>
    <row r="27" spans="1:80" x14ac:dyDescent="0.25">
      <c r="A27" s="66"/>
      <c r="B27" s="386"/>
      <c r="C27" s="386"/>
      <c r="D27" s="387"/>
      <c r="E27" s="427"/>
      <c r="F27" s="428"/>
      <c r="G27" s="428"/>
      <c r="H27" s="428"/>
      <c r="I27" s="429"/>
      <c r="J27" s="453"/>
      <c r="K27" s="454"/>
      <c r="L27" s="454"/>
      <c r="M27" s="454"/>
      <c r="N27" s="454"/>
      <c r="O27" s="455"/>
      <c r="P27" s="453"/>
      <c r="Q27" s="454"/>
      <c r="R27" s="454"/>
      <c r="S27" s="454"/>
      <c r="T27" s="454"/>
      <c r="U27" s="455"/>
      <c r="V27" s="453"/>
      <c r="W27" s="454"/>
      <c r="X27" s="454"/>
      <c r="Y27" s="454"/>
      <c r="Z27" s="454"/>
      <c r="AA27" s="455"/>
      <c r="AB27" s="437"/>
      <c r="AC27" s="433"/>
      <c r="AD27" s="433"/>
      <c r="AE27" s="433"/>
      <c r="AF27" s="433"/>
      <c r="AG27" s="434"/>
      <c r="AH27" s="444"/>
      <c r="AI27" s="445"/>
      <c r="AJ27" s="445"/>
      <c r="AK27" s="445"/>
      <c r="AL27" s="445"/>
      <c r="AM27" s="446"/>
      <c r="AN27" s="66"/>
      <c r="AO27" s="409"/>
      <c r="AP27" s="410"/>
      <c r="AQ27" s="410"/>
      <c r="AR27" s="410"/>
      <c r="AS27" s="410"/>
      <c r="AT27" s="411"/>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row>
    <row r="28" spans="1:80" x14ac:dyDescent="0.25">
      <c r="A28" s="66"/>
      <c r="B28" s="386"/>
      <c r="C28" s="386"/>
      <c r="D28" s="387"/>
      <c r="E28" s="427"/>
      <c r="F28" s="428"/>
      <c r="G28" s="428"/>
      <c r="H28" s="428"/>
      <c r="I28" s="429"/>
      <c r="J28" s="453" t="str">
        <f>IF(AND('Riesgos de Gestión'!$O$67="Media",'Riesgos de Gestión'!$S$67="Leve"),CONCATENATE("R",'Riesgos de Gestión'!$A$67),"")</f>
        <v/>
      </c>
      <c r="K28" s="454"/>
      <c r="L28" s="454" t="str">
        <f>IF(AND('Riesgos de Gestión'!$P$73="Media",'Riesgos de Gestión'!$T$73="Leve"),CONCATENATE("R",'Riesgos de Gestión'!$A$73),"")</f>
        <v/>
      </c>
      <c r="M28" s="454"/>
      <c r="N28" s="454" t="str">
        <f>IF(AND('Riesgos de Gestión'!$P$79="Media",'Riesgos de Gestión'!$T$79="Leve"),CONCATENATE("R",'Riesgos de Gestión'!$A$79),"")</f>
        <v/>
      </c>
      <c r="O28" s="455"/>
      <c r="P28" s="453" t="str">
        <f>IF(AND('Riesgos de Gestión'!$O$67="Media",'Riesgos de Gestión'!$S$67="Menor"),CONCATENATE("R",'Riesgos de Gestión'!$A$67),"")</f>
        <v/>
      </c>
      <c r="Q28" s="454"/>
      <c r="R28" s="454" t="str">
        <f>IF(AND('Riesgos de Gestión'!$P$73="Media",'Riesgos de Gestión'!$T$73="Menor"),CONCATENATE("R",'Riesgos de Gestión'!$A$73),"")</f>
        <v/>
      </c>
      <c r="S28" s="454"/>
      <c r="T28" s="454" t="str">
        <f>IF(AND('Riesgos de Gestión'!$P$79="Media",'Riesgos de Gestión'!$T$79="Menor"),CONCATENATE("R",'Riesgos de Gestión'!$A$79),"")</f>
        <v/>
      </c>
      <c r="U28" s="455"/>
      <c r="V28" s="453" t="str">
        <f>IF(AND('Riesgos de Gestión'!$O$67="Media",'Riesgos de Gestión'!$S$67="Moderado"),CONCATENATE("R",'Riesgos de Gestión'!$A$67),"")</f>
        <v/>
      </c>
      <c r="W28" s="454"/>
      <c r="X28" s="454" t="str">
        <f>IF(AND('Riesgos de Gestión'!$P$73="Media",'Riesgos de Gestión'!$T$73="Moderado"),CONCATENATE("R",'Riesgos de Gestión'!$A$73),"")</f>
        <v/>
      </c>
      <c r="Y28" s="454"/>
      <c r="Z28" s="454" t="str">
        <f>IF(AND('Riesgos de Gestión'!$P$79="Media",'Riesgos de Gestión'!$T$79="Moderado"),CONCATENATE("R",'Riesgos de Gestión'!$A$79),"")</f>
        <v/>
      </c>
      <c r="AA28" s="455"/>
      <c r="AB28" s="437" t="str">
        <f>IF(AND('Riesgos de Gestión'!$O$67="Media",'Riesgos de Gestión'!$S$67="Mayor"),CONCATENATE("R",'Riesgos de Gestión'!$A$67),"")</f>
        <v/>
      </c>
      <c r="AC28" s="433"/>
      <c r="AD28" s="433" t="str">
        <f>IF(AND('Riesgos de Gestión'!$P$73="Media",'Riesgos de Gestión'!$T$73="Mayor"),CONCATENATE("R",'Riesgos de Gestión'!$A$73),"")</f>
        <v/>
      </c>
      <c r="AE28" s="433"/>
      <c r="AF28" s="433" t="str">
        <f>IF(AND('Riesgos de Gestión'!$P$79="Media",'Riesgos de Gestión'!$T$79="Mayor"),CONCATENATE("R",'Riesgos de Gestión'!$A$79),"")</f>
        <v/>
      </c>
      <c r="AG28" s="434"/>
      <c r="AH28" s="444" t="str">
        <f>IF(AND('Riesgos de Gestión'!$O$67="Media",'Riesgos de Gestión'!$S$67="Catastrófico"),CONCATENATE("R",'Riesgos de Gestión'!$A$67),"")</f>
        <v/>
      </c>
      <c r="AI28" s="445"/>
      <c r="AJ28" s="445" t="str">
        <f>IF(AND('Riesgos de Gestión'!$P$73="Media",'Riesgos de Gestión'!$T$73="Catastrófico"),CONCATENATE("R",'Riesgos de Gestión'!$A$73),"")</f>
        <v/>
      </c>
      <c r="AK28" s="445"/>
      <c r="AL28" s="445" t="str">
        <f>IF(AND('Riesgos de Gestión'!$P$79="Media",'Riesgos de Gestión'!$T$79="Catastrófico"),CONCATENATE("R",'Riesgos de Gestión'!$A$79),"")</f>
        <v/>
      </c>
      <c r="AM28" s="446"/>
      <c r="AN28" s="66"/>
      <c r="AO28" s="409"/>
      <c r="AP28" s="410"/>
      <c r="AQ28" s="410"/>
      <c r="AR28" s="410"/>
      <c r="AS28" s="410"/>
      <c r="AT28" s="411"/>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row>
    <row r="29" spans="1:80" ht="15.75" thickBot="1" x14ac:dyDescent="0.3">
      <c r="A29" s="66"/>
      <c r="B29" s="386"/>
      <c r="C29" s="386"/>
      <c r="D29" s="387"/>
      <c r="E29" s="430"/>
      <c r="F29" s="431"/>
      <c r="G29" s="431"/>
      <c r="H29" s="431"/>
      <c r="I29" s="432"/>
      <c r="J29" s="453"/>
      <c r="K29" s="454"/>
      <c r="L29" s="454"/>
      <c r="M29" s="454"/>
      <c r="N29" s="454"/>
      <c r="O29" s="455"/>
      <c r="P29" s="456"/>
      <c r="Q29" s="457"/>
      <c r="R29" s="457"/>
      <c r="S29" s="457"/>
      <c r="T29" s="457"/>
      <c r="U29" s="458"/>
      <c r="V29" s="456"/>
      <c r="W29" s="457"/>
      <c r="X29" s="457"/>
      <c r="Y29" s="457"/>
      <c r="Z29" s="457"/>
      <c r="AA29" s="458"/>
      <c r="AB29" s="441"/>
      <c r="AC29" s="442"/>
      <c r="AD29" s="442"/>
      <c r="AE29" s="442"/>
      <c r="AF29" s="442"/>
      <c r="AG29" s="443"/>
      <c r="AH29" s="447"/>
      <c r="AI29" s="448"/>
      <c r="AJ29" s="448"/>
      <c r="AK29" s="448"/>
      <c r="AL29" s="448"/>
      <c r="AM29" s="449"/>
      <c r="AN29" s="66"/>
      <c r="AO29" s="412"/>
      <c r="AP29" s="413"/>
      <c r="AQ29" s="413"/>
      <c r="AR29" s="413"/>
      <c r="AS29" s="413"/>
      <c r="AT29" s="414"/>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row>
    <row r="30" spans="1:80" x14ac:dyDescent="0.25">
      <c r="A30" s="66"/>
      <c r="B30" s="386"/>
      <c r="C30" s="386"/>
      <c r="D30" s="387"/>
      <c r="E30" s="424" t="s">
        <v>271</v>
      </c>
      <c r="F30" s="425"/>
      <c r="G30" s="425"/>
      <c r="H30" s="425"/>
      <c r="I30" s="425"/>
      <c r="J30" s="468" t="str">
        <f>IF(AND('Riesgos de Gestión'!$O$13="Baja",'Riesgos de Gestión'!$S$13="Leve"),CONCATENATE("R",'Riesgos de Gestión'!$A$13),"")</f>
        <v/>
      </c>
      <c r="K30" s="469"/>
      <c r="L30" s="469" t="str">
        <f>IF(AND('Riesgos de Gestión'!$O$19="Baja",'Riesgos de Gestión'!$S$19="Leve"),CONCATENATE("R",'Riesgos de Gestión'!$A$19),"")</f>
        <v/>
      </c>
      <c r="M30" s="469"/>
      <c r="N30" s="469" t="str">
        <f>IF(AND('Riesgos de Gestión'!$O$25="Baja",'Riesgos de Gestión'!$S$25="Leve"),CONCATENATE("R",'Riesgos de Gestión'!$A$25),"")</f>
        <v/>
      </c>
      <c r="O30" s="470"/>
      <c r="P30" s="460" t="str">
        <f>IF(AND('Riesgos de Gestión'!$O$13="Baja",'Riesgos de Gestión'!$S$13="Menor"),CONCATENATE("R",'Riesgos de Gestión'!$A$13),"")</f>
        <v/>
      </c>
      <c r="Q30" s="460"/>
      <c r="R30" s="460" t="str">
        <f>IF(AND('Riesgos de Gestión'!$O$19="Baja",'Riesgos de Gestión'!$S$19="Menor"),CONCATENATE("R",'Riesgos de Gestión'!$A$19),"")</f>
        <v/>
      </c>
      <c r="S30" s="460"/>
      <c r="T30" s="460" t="str">
        <f>IF(AND('Riesgos de Gestión'!$O$25="Baja",'Riesgos de Gestión'!$S$25="Menor"),CONCATENATE("R",'Riesgos de Gestión'!$A$25),"")</f>
        <v/>
      </c>
      <c r="U30" s="461"/>
      <c r="V30" s="459" t="str">
        <f>IF(AND('Riesgos de Gestión'!$O$13="Baja",'Riesgos de Gestión'!$S$13="Moderado"),CONCATENATE("R",'Riesgos de Gestión'!$A$13),"")</f>
        <v/>
      </c>
      <c r="W30" s="460"/>
      <c r="X30" s="460" t="str">
        <f>IF(AND('Riesgos de Gestión'!$O$19="Baja",'Riesgos de Gestión'!$S$19="Moderado"),CONCATENATE("R",'Riesgos de Gestión'!$A$19),"")</f>
        <v/>
      </c>
      <c r="Y30" s="460"/>
      <c r="Z30" s="460" t="str">
        <f>IF(AND('Riesgos de Gestión'!$O$25="Baja",'Riesgos de Gestión'!$S$25="Moderado"),CONCATENATE("R",'Riesgos de Gestión'!$A$25),"")</f>
        <v/>
      </c>
      <c r="AA30" s="461"/>
      <c r="AB30" s="435" t="str">
        <f>IF(AND('Riesgos de Gestión'!$O$13="Baja",'Riesgos de Gestión'!$S$13="Mayor"),CONCATENATE("R",'Riesgos de Gestión'!$A$13),"")</f>
        <v/>
      </c>
      <c r="AC30" s="436"/>
      <c r="AD30" s="436" t="str">
        <f>IF(AND('Riesgos de Gestión'!$O$19="Baja",'Riesgos de Gestión'!$S$19="Mayor"),CONCATENATE("R",'Riesgos de Gestión'!$A$19),"")</f>
        <v/>
      </c>
      <c r="AE30" s="436"/>
      <c r="AF30" s="436" t="str">
        <f>IF(AND('Riesgos de Gestión'!$O$25="Baja",'Riesgos de Gestión'!$S$25="Mayor"),CONCATENATE("R",'Riesgos de Gestión'!$A$25),"")</f>
        <v/>
      </c>
      <c r="AG30" s="438"/>
      <c r="AH30" s="450" t="str">
        <f>IF(AND('Riesgos de Gestión'!$O$13="Baja",'Riesgos de Gestión'!$S$13="Catastrófico"),CONCATENATE("R",'Riesgos de Gestión'!$A$13),"")</f>
        <v/>
      </c>
      <c r="AI30" s="451"/>
      <c r="AJ30" s="451" t="str">
        <f>IF(AND('Riesgos de Gestión'!$O$19="Baja",'Riesgos de Gestión'!$S$19="Catastrófico"),CONCATENATE("R",'Riesgos de Gestión'!$A$19),"")</f>
        <v/>
      </c>
      <c r="AK30" s="451"/>
      <c r="AL30" s="451" t="str">
        <f>IF(AND('Riesgos de Gestión'!$O$25="Baja",'Riesgos de Gestión'!$S$25="Catastrófico"),CONCATENATE("R",'Riesgos de Gestión'!$A$25),"")</f>
        <v/>
      </c>
      <c r="AM30" s="452"/>
      <c r="AN30" s="66"/>
      <c r="AO30" s="415" t="s">
        <v>272</v>
      </c>
      <c r="AP30" s="416"/>
      <c r="AQ30" s="416"/>
      <c r="AR30" s="416"/>
      <c r="AS30" s="416"/>
      <c r="AT30" s="417"/>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row>
    <row r="31" spans="1:80" x14ac:dyDescent="0.25">
      <c r="A31" s="66"/>
      <c r="B31" s="386"/>
      <c r="C31" s="386"/>
      <c r="D31" s="387"/>
      <c r="E31" s="427"/>
      <c r="F31" s="428"/>
      <c r="G31" s="428"/>
      <c r="H31" s="428"/>
      <c r="I31" s="428"/>
      <c r="J31" s="464"/>
      <c r="K31" s="462"/>
      <c r="L31" s="462"/>
      <c r="M31" s="462"/>
      <c r="N31" s="462"/>
      <c r="O31" s="463"/>
      <c r="P31" s="454"/>
      <c r="Q31" s="454"/>
      <c r="R31" s="454"/>
      <c r="S31" s="454"/>
      <c r="T31" s="454"/>
      <c r="U31" s="455"/>
      <c r="V31" s="453"/>
      <c r="W31" s="454"/>
      <c r="X31" s="454"/>
      <c r="Y31" s="454"/>
      <c r="Z31" s="454"/>
      <c r="AA31" s="455"/>
      <c r="AB31" s="437"/>
      <c r="AC31" s="433"/>
      <c r="AD31" s="433"/>
      <c r="AE31" s="433"/>
      <c r="AF31" s="433"/>
      <c r="AG31" s="434"/>
      <c r="AH31" s="444"/>
      <c r="AI31" s="445"/>
      <c r="AJ31" s="445"/>
      <c r="AK31" s="445"/>
      <c r="AL31" s="445"/>
      <c r="AM31" s="446"/>
      <c r="AN31" s="66"/>
      <c r="AO31" s="418"/>
      <c r="AP31" s="419"/>
      <c r="AQ31" s="419"/>
      <c r="AR31" s="419"/>
      <c r="AS31" s="419"/>
      <c r="AT31" s="420"/>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row>
    <row r="32" spans="1:80" x14ac:dyDescent="0.25">
      <c r="A32" s="66"/>
      <c r="B32" s="386"/>
      <c r="C32" s="386"/>
      <c r="D32" s="387"/>
      <c r="E32" s="427"/>
      <c r="F32" s="428"/>
      <c r="G32" s="428"/>
      <c r="H32" s="428"/>
      <c r="I32" s="428"/>
      <c r="J32" s="464" t="str">
        <f>IF(AND('Riesgos de Gestión'!$O$31="Baja",'Riesgos de Gestión'!$S$31="Leve"),CONCATENATE("R",'Riesgos de Gestión'!$A$31),"")</f>
        <v/>
      </c>
      <c r="K32" s="462"/>
      <c r="L32" s="462" t="str">
        <f>IF(AND('Riesgos de Gestión'!$O$37="Baja",'Riesgos de Gestión'!$S$37="Leve"),CONCATENATE("R",'Riesgos de Gestión'!$A$37),"")</f>
        <v/>
      </c>
      <c r="M32" s="462"/>
      <c r="N32" s="462" t="str">
        <f>IF(AND('Riesgos de Gestión'!$O$43="Baja",'Riesgos de Gestión'!$S$43="Leve"),CONCATENATE("R",'Riesgos de Gestión'!$A$43),"")</f>
        <v/>
      </c>
      <c r="O32" s="463"/>
      <c r="P32" s="454" t="str">
        <f>IF(AND('Riesgos de Gestión'!$O$31="Baja",'Riesgos de Gestión'!$S$31="Menor"),CONCATENATE("R",'Riesgos de Gestión'!$A$31),"")</f>
        <v/>
      </c>
      <c r="Q32" s="454"/>
      <c r="R32" s="454" t="str">
        <f>IF(AND('Riesgos de Gestión'!$O$37="Baja",'Riesgos de Gestión'!$S$37="Menor"),CONCATENATE("R",'Riesgos de Gestión'!$A$37),"")</f>
        <v/>
      </c>
      <c r="S32" s="454"/>
      <c r="T32" s="454" t="str">
        <f>IF(AND('Riesgos de Gestión'!$O$43="Baja",'Riesgos de Gestión'!$S$43="Menor"),CONCATENATE("R",'Riesgos de Gestión'!$A$43),"")</f>
        <v/>
      </c>
      <c r="U32" s="455"/>
      <c r="V32" s="453" t="str">
        <f>IF(AND('Riesgos de Gestión'!$O$31="Baja",'Riesgos de Gestión'!$S$31="Moderado"),CONCATENATE("R",'Riesgos de Gestión'!$A$31),"")</f>
        <v/>
      </c>
      <c r="W32" s="454"/>
      <c r="X32" s="454" t="str">
        <f>IF(AND('Riesgos de Gestión'!$O$37="Baja",'Riesgos de Gestión'!$S$37="Moderado"),CONCATENATE("R",'Riesgos de Gestión'!$A$37),"")</f>
        <v/>
      </c>
      <c r="Y32" s="454"/>
      <c r="Z32" s="454" t="str">
        <f>IF(AND('Riesgos de Gestión'!$O$43="Baja",'Riesgos de Gestión'!$S$43="Moderado"),CONCATENATE("R",'Riesgos de Gestión'!$A$43),"")</f>
        <v/>
      </c>
      <c r="AA32" s="455"/>
      <c r="AB32" s="437" t="str">
        <f>IF(AND('Riesgos de Gestión'!$O$31="Baja",'Riesgos de Gestión'!$S$31="Mayor"),CONCATENATE("R",'Riesgos de Gestión'!$A$31),"")</f>
        <v/>
      </c>
      <c r="AC32" s="433"/>
      <c r="AD32" s="433" t="str">
        <f>IF(AND('Riesgos de Gestión'!$O$37="Baja",'Riesgos de Gestión'!$S$37="Mayor"),CONCATENATE("R",'Riesgos de Gestión'!$A$37),"")</f>
        <v/>
      </c>
      <c r="AE32" s="433"/>
      <c r="AF32" s="433" t="str">
        <f>IF(AND('Riesgos de Gestión'!$O$43="Baja",'Riesgos de Gestión'!$S$43="Mayor"),CONCATENATE("R",'Riesgos de Gestión'!$A$43),"")</f>
        <v/>
      </c>
      <c r="AG32" s="434"/>
      <c r="AH32" s="444" t="str">
        <f>IF(AND('Riesgos de Gestión'!$O$31="Baja",'Riesgos de Gestión'!$S$31="Catastrófico"),CONCATENATE("R",'Riesgos de Gestión'!$A$31),"")</f>
        <v/>
      </c>
      <c r="AI32" s="445"/>
      <c r="AJ32" s="445" t="str">
        <f>IF(AND('Riesgos de Gestión'!$O$37="Baja",'Riesgos de Gestión'!$S$37="Catastrófico"),CONCATENATE("R",'Riesgos de Gestión'!$A$37),"")</f>
        <v/>
      </c>
      <c r="AK32" s="445"/>
      <c r="AL32" s="445" t="str">
        <f>IF(AND('Riesgos de Gestión'!$O$43="Baja",'Riesgos de Gestión'!$S$43="Catastrófico"),CONCATENATE("R",'Riesgos de Gestión'!$A$43),"")</f>
        <v/>
      </c>
      <c r="AM32" s="446"/>
      <c r="AN32" s="66"/>
      <c r="AO32" s="418"/>
      <c r="AP32" s="419"/>
      <c r="AQ32" s="419"/>
      <c r="AR32" s="419"/>
      <c r="AS32" s="419"/>
      <c r="AT32" s="420"/>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c r="BY32" s="66"/>
      <c r="BZ32" s="66"/>
      <c r="CA32" s="66"/>
      <c r="CB32" s="66"/>
    </row>
    <row r="33" spans="1:80" x14ac:dyDescent="0.25">
      <c r="A33" s="66"/>
      <c r="B33" s="386"/>
      <c r="C33" s="386"/>
      <c r="D33" s="387"/>
      <c r="E33" s="427"/>
      <c r="F33" s="428"/>
      <c r="G33" s="428"/>
      <c r="H33" s="428"/>
      <c r="I33" s="428"/>
      <c r="J33" s="464"/>
      <c r="K33" s="462"/>
      <c r="L33" s="462"/>
      <c r="M33" s="462"/>
      <c r="N33" s="462"/>
      <c r="O33" s="463"/>
      <c r="P33" s="454"/>
      <c r="Q33" s="454"/>
      <c r="R33" s="454"/>
      <c r="S33" s="454"/>
      <c r="T33" s="454"/>
      <c r="U33" s="455"/>
      <c r="V33" s="453"/>
      <c r="W33" s="454"/>
      <c r="X33" s="454"/>
      <c r="Y33" s="454"/>
      <c r="Z33" s="454"/>
      <c r="AA33" s="455"/>
      <c r="AB33" s="437"/>
      <c r="AC33" s="433"/>
      <c r="AD33" s="433"/>
      <c r="AE33" s="433"/>
      <c r="AF33" s="433"/>
      <c r="AG33" s="434"/>
      <c r="AH33" s="444"/>
      <c r="AI33" s="445"/>
      <c r="AJ33" s="445"/>
      <c r="AK33" s="445"/>
      <c r="AL33" s="445"/>
      <c r="AM33" s="446"/>
      <c r="AN33" s="66"/>
      <c r="AO33" s="418"/>
      <c r="AP33" s="419"/>
      <c r="AQ33" s="419"/>
      <c r="AR33" s="419"/>
      <c r="AS33" s="419"/>
      <c r="AT33" s="420"/>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row>
    <row r="34" spans="1:80" x14ac:dyDescent="0.25">
      <c r="A34" s="66"/>
      <c r="B34" s="386"/>
      <c r="C34" s="386"/>
      <c r="D34" s="387"/>
      <c r="E34" s="427"/>
      <c r="F34" s="428"/>
      <c r="G34" s="428"/>
      <c r="H34" s="428"/>
      <c r="I34" s="428"/>
      <c r="J34" s="464" t="str">
        <f>IF(AND('Riesgos de Gestión'!$O$49="Baja",'Riesgos de Gestión'!$S$49="Leve"),CONCATENATE("R",'Riesgos de Gestión'!$A$49),"")</f>
        <v/>
      </c>
      <c r="K34" s="462"/>
      <c r="L34" s="462" t="str">
        <f>IF(AND('Riesgos de Gestión'!$O$55="Baja",'Riesgos de Gestión'!$S$55="Leve"),CONCATENATE("R",'Riesgos de Gestión'!$A$55),"")</f>
        <v/>
      </c>
      <c r="M34" s="462"/>
      <c r="N34" s="462" t="str">
        <f>IF(AND('Riesgos de Gestión'!$O$61="Baja",'Riesgos de Gestión'!$S$61="Leve"),CONCATENATE("R",'Riesgos de Gestión'!$A$61),"")</f>
        <v/>
      </c>
      <c r="O34" s="463"/>
      <c r="P34" s="454" t="str">
        <f>IF(AND('Riesgos de Gestión'!$O$49="Baja",'Riesgos de Gestión'!$S$49="Menor"),CONCATENATE("R",'Riesgos de Gestión'!$A$49),"")</f>
        <v/>
      </c>
      <c r="Q34" s="454"/>
      <c r="R34" s="454" t="str">
        <f>IF(AND('Riesgos de Gestión'!$O$55="Baja",'Riesgos de Gestión'!$S$55="Menor"),CONCATENATE("R",'Riesgos de Gestión'!$A$55),"")</f>
        <v/>
      </c>
      <c r="S34" s="454"/>
      <c r="T34" s="454" t="str">
        <f>IF(AND('Riesgos de Gestión'!$O$61="Baja",'Riesgos de Gestión'!$S$61="Menor"),CONCATENATE("R",'Riesgos de Gestión'!$A$61),"")</f>
        <v/>
      </c>
      <c r="U34" s="455"/>
      <c r="V34" s="453" t="str">
        <f>IF(AND('Riesgos de Gestión'!$O$49="Baja",'Riesgos de Gestión'!$S$49="Moderado"),CONCATENATE("R",'Riesgos de Gestión'!$A$49),"")</f>
        <v/>
      </c>
      <c r="W34" s="454"/>
      <c r="X34" s="454" t="str">
        <f>IF(AND('Riesgos de Gestión'!$O$55="Baja",'Riesgos de Gestión'!$S$55="Moderado"),CONCATENATE("R",'Riesgos de Gestión'!$A$55),"")</f>
        <v/>
      </c>
      <c r="Y34" s="454"/>
      <c r="Z34" s="454" t="str">
        <f>IF(AND('Riesgos de Gestión'!$O$61="Baja",'Riesgos de Gestión'!$S$61="Moderado"),CONCATENATE("R",'Riesgos de Gestión'!$A$61),"")</f>
        <v/>
      </c>
      <c r="AA34" s="455"/>
      <c r="AB34" s="437" t="str">
        <f>IF(AND('Riesgos de Gestión'!$O$49="Baja",'Riesgos de Gestión'!$S$49="Mayor"),CONCATENATE("R",'Riesgos de Gestión'!$A$49),"")</f>
        <v/>
      </c>
      <c r="AC34" s="433"/>
      <c r="AD34" s="433" t="str">
        <f>IF(AND('Riesgos de Gestión'!$O$55="Baja",'Riesgos de Gestión'!$S$55="Mayor"),CONCATENATE("R",'Riesgos de Gestión'!$A$55),"")</f>
        <v/>
      </c>
      <c r="AE34" s="433"/>
      <c r="AF34" s="433" t="str">
        <f>IF(AND('Riesgos de Gestión'!$O$61="Baja",'Riesgos de Gestión'!$S$61="Mayor"),CONCATENATE("R",'Riesgos de Gestión'!$A$61),"")</f>
        <v/>
      </c>
      <c r="AG34" s="434"/>
      <c r="AH34" s="444" t="str">
        <f>IF(AND('Riesgos de Gestión'!$O$49="Baja",'Riesgos de Gestión'!$S$49="Catastrófico"),CONCATENATE("R",'Riesgos de Gestión'!$A$49),"")</f>
        <v/>
      </c>
      <c r="AI34" s="445"/>
      <c r="AJ34" s="445" t="str">
        <f>IF(AND('Riesgos de Gestión'!$O$55="Baja",'Riesgos de Gestión'!$S$55="Catastrófico"),CONCATENATE("R",'Riesgos de Gestión'!$A$55),"")</f>
        <v/>
      </c>
      <c r="AK34" s="445"/>
      <c r="AL34" s="445" t="str">
        <f>IF(AND('Riesgos de Gestión'!$O$61="Baja",'Riesgos de Gestión'!$S$61="Catastrófico"),CONCATENATE("R",'Riesgos de Gestión'!$A$61),"")</f>
        <v/>
      </c>
      <c r="AM34" s="446"/>
      <c r="AN34" s="66"/>
      <c r="AO34" s="418"/>
      <c r="AP34" s="419"/>
      <c r="AQ34" s="419"/>
      <c r="AR34" s="419"/>
      <c r="AS34" s="419"/>
      <c r="AT34" s="420"/>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row>
    <row r="35" spans="1:80" x14ac:dyDescent="0.25">
      <c r="A35" s="66"/>
      <c r="B35" s="386"/>
      <c r="C35" s="386"/>
      <c r="D35" s="387"/>
      <c r="E35" s="427"/>
      <c r="F35" s="428"/>
      <c r="G35" s="428"/>
      <c r="H35" s="428"/>
      <c r="I35" s="428"/>
      <c r="J35" s="464"/>
      <c r="K35" s="462"/>
      <c r="L35" s="462"/>
      <c r="M35" s="462"/>
      <c r="N35" s="462"/>
      <c r="O35" s="463"/>
      <c r="P35" s="454"/>
      <c r="Q35" s="454"/>
      <c r="R35" s="454"/>
      <c r="S35" s="454"/>
      <c r="T35" s="454"/>
      <c r="U35" s="455"/>
      <c r="V35" s="453"/>
      <c r="W35" s="454"/>
      <c r="X35" s="454"/>
      <c r="Y35" s="454"/>
      <c r="Z35" s="454"/>
      <c r="AA35" s="455"/>
      <c r="AB35" s="437"/>
      <c r="AC35" s="433"/>
      <c r="AD35" s="433"/>
      <c r="AE35" s="433"/>
      <c r="AF35" s="433"/>
      <c r="AG35" s="434"/>
      <c r="AH35" s="444"/>
      <c r="AI35" s="445"/>
      <c r="AJ35" s="445"/>
      <c r="AK35" s="445"/>
      <c r="AL35" s="445"/>
      <c r="AM35" s="446"/>
      <c r="AN35" s="66"/>
      <c r="AO35" s="418"/>
      <c r="AP35" s="419"/>
      <c r="AQ35" s="419"/>
      <c r="AR35" s="419"/>
      <c r="AS35" s="419"/>
      <c r="AT35" s="420"/>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row>
    <row r="36" spans="1:80" x14ac:dyDescent="0.25">
      <c r="A36" s="66"/>
      <c r="B36" s="386"/>
      <c r="C36" s="386"/>
      <c r="D36" s="387"/>
      <c r="E36" s="427"/>
      <c r="F36" s="428"/>
      <c r="G36" s="428"/>
      <c r="H36" s="428"/>
      <c r="I36" s="428"/>
      <c r="J36" s="464" t="str">
        <f>IF(AND('Riesgos de Gestión'!$O$67="Baja",'Riesgos de Gestión'!$S$67="Leve"),CONCATENATE("R",'Riesgos de Gestión'!$A$67),"")</f>
        <v/>
      </c>
      <c r="K36" s="462"/>
      <c r="L36" s="462" t="str">
        <f>IF(AND('Riesgos de Gestión'!$P$73="Baja",'Riesgos de Gestión'!$T$73="Leve"),CONCATENATE("R",'Riesgos de Gestión'!$A$73),"")</f>
        <v/>
      </c>
      <c r="M36" s="462"/>
      <c r="N36" s="462" t="str">
        <f>IF(AND('Riesgos de Gestión'!$P$79="Baja",'Riesgos de Gestión'!$T$79="Leve"),CONCATENATE("R",'Riesgos de Gestión'!$A$79),"")</f>
        <v/>
      </c>
      <c r="O36" s="463"/>
      <c r="P36" s="454" t="str">
        <f>IF(AND('Riesgos de Gestión'!$O$67="Baja",'Riesgos de Gestión'!$S$67="Menor"),CONCATENATE("R",'Riesgos de Gestión'!$A$67),"")</f>
        <v/>
      </c>
      <c r="Q36" s="454"/>
      <c r="R36" s="454" t="str">
        <f>IF(AND('Riesgos de Gestión'!$P$73="Baja",'Riesgos de Gestión'!$T$73="Menor"),CONCATENATE("R",'Riesgos de Gestión'!$A$73),"")</f>
        <v/>
      </c>
      <c r="S36" s="454"/>
      <c r="T36" s="454" t="str">
        <f>IF(AND('Riesgos de Gestión'!$P$79="Baja",'Riesgos de Gestión'!$T$79="Menor"),CONCATENATE("R",'Riesgos de Gestión'!$A$79),"")</f>
        <v/>
      </c>
      <c r="U36" s="455"/>
      <c r="V36" s="453" t="str">
        <f>IF(AND('Riesgos de Gestión'!$O$67="Baja",'Riesgos de Gestión'!$S$67="Moderado"),CONCATENATE("R",'Riesgos de Gestión'!$A$67),"")</f>
        <v/>
      </c>
      <c r="W36" s="454"/>
      <c r="X36" s="454" t="str">
        <f>IF(AND('Riesgos de Gestión'!$P$73="Baja",'Riesgos de Gestión'!$T$73="Moderado"),CONCATENATE("R",'Riesgos de Gestión'!$A$73),"")</f>
        <v/>
      </c>
      <c r="Y36" s="454"/>
      <c r="Z36" s="454" t="str">
        <f>IF(AND('Riesgos de Gestión'!$P$79="Baja",'Riesgos de Gestión'!$T$79="Moderado"),CONCATENATE("R",'Riesgos de Gestión'!$A$79),"")</f>
        <v/>
      </c>
      <c r="AA36" s="455"/>
      <c r="AB36" s="437" t="str">
        <f>IF(AND('Riesgos de Gestión'!$O$67="Baja",'Riesgos de Gestión'!$S$67="Mayor"),CONCATENATE("R",'Riesgos de Gestión'!$A$67),"")</f>
        <v/>
      </c>
      <c r="AC36" s="433"/>
      <c r="AD36" s="433" t="str">
        <f>IF(AND('Riesgos de Gestión'!$P$73="Baja",'Riesgos de Gestión'!$T$73="Mayor"),CONCATENATE("R",'Riesgos de Gestión'!$A$73),"")</f>
        <v/>
      </c>
      <c r="AE36" s="433"/>
      <c r="AF36" s="433" t="str">
        <f>IF(AND('Riesgos de Gestión'!$P$79="Baja",'Riesgos de Gestión'!$T$79="Mayor"),CONCATENATE("R",'Riesgos de Gestión'!$A$79),"")</f>
        <v/>
      </c>
      <c r="AG36" s="434"/>
      <c r="AH36" s="444" t="str">
        <f>IF(AND('Riesgos de Gestión'!$O$67="Baja",'Riesgos de Gestión'!$S$67="Catastrófico"),CONCATENATE("R",'Riesgos de Gestión'!$A$67),"")</f>
        <v/>
      </c>
      <c r="AI36" s="445"/>
      <c r="AJ36" s="445" t="str">
        <f>IF(AND('Riesgos de Gestión'!$P$73="Baja",'Riesgos de Gestión'!$T$73="Catastrófico"),CONCATENATE("R",'Riesgos de Gestión'!$A$73),"")</f>
        <v/>
      </c>
      <c r="AK36" s="445"/>
      <c r="AL36" s="445" t="str">
        <f>IF(AND('Riesgos de Gestión'!$P$79="Baja",'Riesgos de Gestión'!$T$79="Catastrófico"),CONCATENATE("R",'Riesgos de Gestión'!$A$79),"")</f>
        <v/>
      </c>
      <c r="AM36" s="446"/>
      <c r="AN36" s="66"/>
      <c r="AO36" s="418"/>
      <c r="AP36" s="419"/>
      <c r="AQ36" s="419"/>
      <c r="AR36" s="419"/>
      <c r="AS36" s="419"/>
      <c r="AT36" s="420"/>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c r="BY36" s="66"/>
      <c r="BZ36" s="66"/>
      <c r="CA36" s="66"/>
      <c r="CB36" s="66"/>
    </row>
    <row r="37" spans="1:80" ht="15.75" thickBot="1" x14ac:dyDescent="0.3">
      <c r="A37" s="66"/>
      <c r="B37" s="386"/>
      <c r="C37" s="386"/>
      <c r="D37" s="387"/>
      <c r="E37" s="430"/>
      <c r="F37" s="431"/>
      <c r="G37" s="431"/>
      <c r="H37" s="431"/>
      <c r="I37" s="431"/>
      <c r="J37" s="465"/>
      <c r="K37" s="466"/>
      <c r="L37" s="466"/>
      <c r="M37" s="466"/>
      <c r="N37" s="466"/>
      <c r="O37" s="467"/>
      <c r="P37" s="457"/>
      <c r="Q37" s="457"/>
      <c r="R37" s="457"/>
      <c r="S37" s="457"/>
      <c r="T37" s="457"/>
      <c r="U37" s="458"/>
      <c r="V37" s="456"/>
      <c r="W37" s="457"/>
      <c r="X37" s="457"/>
      <c r="Y37" s="457"/>
      <c r="Z37" s="457"/>
      <c r="AA37" s="458"/>
      <c r="AB37" s="441"/>
      <c r="AC37" s="442"/>
      <c r="AD37" s="442"/>
      <c r="AE37" s="442"/>
      <c r="AF37" s="442"/>
      <c r="AG37" s="443"/>
      <c r="AH37" s="447"/>
      <c r="AI37" s="448"/>
      <c r="AJ37" s="448"/>
      <c r="AK37" s="448"/>
      <c r="AL37" s="448"/>
      <c r="AM37" s="449"/>
      <c r="AN37" s="66"/>
      <c r="AO37" s="421"/>
      <c r="AP37" s="422"/>
      <c r="AQ37" s="422"/>
      <c r="AR37" s="422"/>
      <c r="AS37" s="422"/>
      <c r="AT37" s="423"/>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c r="BY37" s="66"/>
      <c r="BZ37" s="66"/>
      <c r="CA37" s="66"/>
      <c r="CB37" s="66"/>
    </row>
    <row r="38" spans="1:80" x14ac:dyDescent="0.25">
      <c r="A38" s="66"/>
      <c r="B38" s="386"/>
      <c r="C38" s="386"/>
      <c r="D38" s="387"/>
      <c r="E38" s="424" t="s">
        <v>273</v>
      </c>
      <c r="F38" s="425"/>
      <c r="G38" s="425"/>
      <c r="H38" s="425"/>
      <c r="I38" s="426"/>
      <c r="J38" s="468" t="str">
        <f>IF(AND('Riesgos de Gestión'!$O$13="Muy Baja",'Riesgos de Gestión'!$S$13="Leve"),CONCATENATE("R",'Riesgos de Gestión'!$A$13),"")</f>
        <v/>
      </c>
      <c r="K38" s="469"/>
      <c r="L38" s="469" t="str">
        <f>IF(AND('Riesgos de Gestión'!$O$19="Muy Baja",'Riesgos de Gestión'!$S$19="Leve"),CONCATENATE("R",'Riesgos de Gestión'!$A$19),"")</f>
        <v/>
      </c>
      <c r="M38" s="469"/>
      <c r="N38" s="469" t="str">
        <f>IF(AND('Riesgos de Gestión'!$O$25="Muy Baja",'Riesgos de Gestión'!$S$25="Leve"),CONCATENATE("R",'Riesgos de Gestión'!$A$25),"")</f>
        <v/>
      </c>
      <c r="O38" s="470"/>
      <c r="P38" s="468" t="str">
        <f>IF(AND('Riesgos de Gestión'!$O$13="Muy Baja",'Riesgos de Gestión'!$S$13="Menor"),CONCATENATE("R",'Riesgos de Gestión'!$A$13),"")</f>
        <v/>
      </c>
      <c r="Q38" s="469"/>
      <c r="R38" s="469" t="str">
        <f>IF(AND('Riesgos de Gestión'!$O$19="Muy Baja",'Riesgos de Gestión'!$S$19="Menor"),CONCATENATE("R",'Riesgos de Gestión'!$A$19),"")</f>
        <v/>
      </c>
      <c r="S38" s="469"/>
      <c r="T38" s="469" t="str">
        <f>IF(AND('Riesgos de Gestión'!$O$25="Muy Baja",'Riesgos de Gestión'!$S$25="Menor"),CONCATENATE("R",'Riesgos de Gestión'!$A$25),"")</f>
        <v/>
      </c>
      <c r="U38" s="470"/>
      <c r="V38" s="459" t="str">
        <f>IF(AND('Riesgos de Gestión'!$O$13="Muy Baja",'Riesgos de Gestión'!$S$13="Moderado"),CONCATENATE("R",'Riesgos de Gestión'!$A$13),"")</f>
        <v/>
      </c>
      <c r="W38" s="460"/>
      <c r="X38" s="460" t="str">
        <f>IF(AND('Riesgos de Gestión'!$O$19="Muy Baja",'Riesgos de Gestión'!$S$19="Moderado"),CONCATENATE("R",'Riesgos de Gestión'!$A$19),"")</f>
        <v/>
      </c>
      <c r="Y38" s="460"/>
      <c r="Z38" s="460" t="str">
        <f>IF(AND('Riesgos de Gestión'!$O$25="Muy Baja",'Riesgos de Gestión'!$S$25="Moderado"),CONCATENATE("R",'Riesgos de Gestión'!$A$25),"")</f>
        <v/>
      </c>
      <c r="AA38" s="461"/>
      <c r="AB38" s="435" t="str">
        <f>IF(AND('Riesgos de Gestión'!$O$13="Muy Baja",'Riesgos de Gestión'!$S$13="Mayor"),CONCATENATE("R",'Riesgos de Gestión'!$A$13),"")</f>
        <v/>
      </c>
      <c r="AC38" s="436"/>
      <c r="AD38" s="436" t="str">
        <f>IF(AND('Riesgos de Gestión'!$O$19="Muy Baja",'Riesgos de Gestión'!$S$19="Mayor"),CONCATENATE("R",'Riesgos de Gestión'!$A$19),"")</f>
        <v/>
      </c>
      <c r="AE38" s="436"/>
      <c r="AF38" s="436" t="str">
        <f>IF(AND('Riesgos de Gestión'!$O$25="Muy Baja",'Riesgos de Gestión'!$S$25="Mayor"),CONCATENATE("R",'Riesgos de Gestión'!$A$25),"")</f>
        <v/>
      </c>
      <c r="AG38" s="438"/>
      <c r="AH38" s="450" t="str">
        <f>IF(AND('Riesgos de Gestión'!$O$13="Muy Baja",'Riesgos de Gestión'!$S$13="Catastrófico"),CONCATENATE("R",'Riesgos de Gestión'!$A$13),"")</f>
        <v/>
      </c>
      <c r="AI38" s="451"/>
      <c r="AJ38" s="451" t="str">
        <f>IF(AND('Riesgos de Gestión'!$O$19="Muy Baja",'Riesgos de Gestión'!$S$19="Catastrófico"),CONCATENATE("R",'Riesgos de Gestión'!$A$19),"")</f>
        <v/>
      </c>
      <c r="AK38" s="451"/>
      <c r="AL38" s="451" t="str">
        <f>IF(AND('Riesgos de Gestión'!$O$25="Muy Baja",'Riesgos de Gestión'!$S$25="Catastrófico"),CONCATENATE("R",'Riesgos de Gestión'!$A$25),"")</f>
        <v/>
      </c>
      <c r="AM38" s="452"/>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c r="BY38" s="66"/>
      <c r="BZ38" s="66"/>
      <c r="CA38" s="66"/>
      <c r="CB38" s="66"/>
    </row>
    <row r="39" spans="1:80" x14ac:dyDescent="0.25">
      <c r="A39" s="66"/>
      <c r="B39" s="386"/>
      <c r="C39" s="386"/>
      <c r="D39" s="387"/>
      <c r="E39" s="427"/>
      <c r="F39" s="428"/>
      <c r="G39" s="428"/>
      <c r="H39" s="428"/>
      <c r="I39" s="429"/>
      <c r="J39" s="464"/>
      <c r="K39" s="462"/>
      <c r="L39" s="462"/>
      <c r="M39" s="462"/>
      <c r="N39" s="462"/>
      <c r="O39" s="463"/>
      <c r="P39" s="464"/>
      <c r="Q39" s="462"/>
      <c r="R39" s="462"/>
      <c r="S39" s="462"/>
      <c r="T39" s="462"/>
      <c r="U39" s="463"/>
      <c r="V39" s="453"/>
      <c r="W39" s="454"/>
      <c r="X39" s="454"/>
      <c r="Y39" s="454"/>
      <c r="Z39" s="454"/>
      <c r="AA39" s="455"/>
      <c r="AB39" s="437"/>
      <c r="AC39" s="433"/>
      <c r="AD39" s="433"/>
      <c r="AE39" s="433"/>
      <c r="AF39" s="433"/>
      <c r="AG39" s="434"/>
      <c r="AH39" s="444"/>
      <c r="AI39" s="445"/>
      <c r="AJ39" s="445"/>
      <c r="AK39" s="445"/>
      <c r="AL39" s="445"/>
      <c r="AM39" s="446"/>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c r="BY39" s="66"/>
      <c r="BZ39" s="66"/>
      <c r="CA39" s="66"/>
      <c r="CB39" s="66"/>
    </row>
    <row r="40" spans="1:80" x14ac:dyDescent="0.25">
      <c r="A40" s="66"/>
      <c r="B40" s="386"/>
      <c r="C40" s="386"/>
      <c r="D40" s="387"/>
      <c r="E40" s="427"/>
      <c r="F40" s="428"/>
      <c r="G40" s="428"/>
      <c r="H40" s="428"/>
      <c r="I40" s="429"/>
      <c r="J40" s="464" t="str">
        <f>IF(AND('Riesgos de Gestión'!$O$31="Muy Baja",'Riesgos de Gestión'!$S$31="Leve"),CONCATENATE("R",'Riesgos de Gestión'!$A$31),"")</f>
        <v/>
      </c>
      <c r="K40" s="462"/>
      <c r="L40" s="462" t="str">
        <f>IF(AND('Riesgos de Gestión'!$O$37="Muy Baja",'Riesgos de Gestión'!$S$37="Leve"),CONCATENATE("R",'Riesgos de Gestión'!$A$37),"")</f>
        <v/>
      </c>
      <c r="M40" s="462"/>
      <c r="N40" s="462" t="str">
        <f>IF(AND('Riesgos de Gestión'!$O$43="Muy Baja",'Riesgos de Gestión'!$S$43="Leve"),CONCATENATE("R",'Riesgos de Gestión'!$A$43),"")</f>
        <v/>
      </c>
      <c r="O40" s="463"/>
      <c r="P40" s="464" t="str">
        <f>IF(AND('Riesgos de Gestión'!$O$31="Muy Baja",'Riesgos de Gestión'!$S$31="Menor"),CONCATENATE("R",'Riesgos de Gestión'!$A$31),"")</f>
        <v/>
      </c>
      <c r="Q40" s="462"/>
      <c r="R40" s="462" t="str">
        <f>IF(AND('Riesgos de Gestión'!$O$37="Muy Baja",'Riesgos de Gestión'!$S$37="Menor"),CONCATENATE("R",'Riesgos de Gestión'!$A$37),"")</f>
        <v/>
      </c>
      <c r="S40" s="462"/>
      <c r="T40" s="462" t="str">
        <f>IF(AND('Riesgos de Gestión'!$O$43="Muy Baja",'Riesgos de Gestión'!$S$43="Menor"),CONCATENATE("R",'Riesgos de Gestión'!$A$43),"")</f>
        <v/>
      </c>
      <c r="U40" s="463"/>
      <c r="V40" s="453" t="str">
        <f>IF(AND('Riesgos de Gestión'!$O$31="Muy Baja",'Riesgos de Gestión'!$S$31="Moderado"),CONCATENATE("R",'Riesgos de Gestión'!$A$31),"")</f>
        <v/>
      </c>
      <c r="W40" s="454"/>
      <c r="X40" s="454" t="str">
        <f>IF(AND('Riesgos de Gestión'!$O$37="Muy Baja",'Riesgos de Gestión'!$S$37="Moderado"),CONCATENATE("R",'Riesgos de Gestión'!$A$37),"")</f>
        <v/>
      </c>
      <c r="Y40" s="454"/>
      <c r="Z40" s="454" t="str">
        <f>IF(AND('Riesgos de Gestión'!$O$43="Muy Baja",'Riesgos de Gestión'!$S$43="Moderado"),CONCATENATE("R",'Riesgos de Gestión'!$A$43),"")</f>
        <v/>
      </c>
      <c r="AA40" s="455"/>
      <c r="AB40" s="437" t="str">
        <f>IF(AND('Riesgos de Gestión'!$O$31="Muy Baja",'Riesgos de Gestión'!$S$31="Mayor"),CONCATENATE("R",'Riesgos de Gestión'!$A$31),"")</f>
        <v/>
      </c>
      <c r="AC40" s="433"/>
      <c r="AD40" s="433" t="str">
        <f>IF(AND('Riesgos de Gestión'!$O$37="Muy Baja",'Riesgos de Gestión'!$S$37="Mayor"),CONCATENATE("R",'Riesgos de Gestión'!$A$37),"")</f>
        <v/>
      </c>
      <c r="AE40" s="433"/>
      <c r="AF40" s="433" t="str">
        <f>IF(AND('Riesgos de Gestión'!$O$43="Muy Baja",'Riesgos de Gestión'!$S$43="Mayor"),CONCATENATE("R",'Riesgos de Gestión'!$A$43),"")</f>
        <v/>
      </c>
      <c r="AG40" s="434"/>
      <c r="AH40" s="444" t="str">
        <f>IF(AND('Riesgos de Gestión'!$O$31="Muy Baja",'Riesgos de Gestión'!$S$31="Catastrófico"),CONCATENATE("R",'Riesgos de Gestión'!$A$31),"")</f>
        <v/>
      </c>
      <c r="AI40" s="445"/>
      <c r="AJ40" s="445" t="str">
        <f>IF(AND('Riesgos de Gestión'!$O$37="Muy Baja",'Riesgos de Gestión'!$S$37="Catastrófico"),CONCATENATE("R",'Riesgos de Gestión'!$A$37),"")</f>
        <v/>
      </c>
      <c r="AK40" s="445"/>
      <c r="AL40" s="445" t="str">
        <f>IF(AND('Riesgos de Gestión'!$O$43="Muy Baja",'Riesgos de Gestión'!$S$43="Catastrófico"),CONCATENATE("R",'Riesgos de Gestión'!$A$43),"")</f>
        <v/>
      </c>
      <c r="AM40" s="44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row>
    <row r="41" spans="1:80" x14ac:dyDescent="0.25">
      <c r="A41" s="66"/>
      <c r="B41" s="386"/>
      <c r="C41" s="386"/>
      <c r="D41" s="387"/>
      <c r="E41" s="427"/>
      <c r="F41" s="428"/>
      <c r="G41" s="428"/>
      <c r="H41" s="428"/>
      <c r="I41" s="429"/>
      <c r="J41" s="464"/>
      <c r="K41" s="462"/>
      <c r="L41" s="462"/>
      <c r="M41" s="462"/>
      <c r="N41" s="462"/>
      <c r="O41" s="463"/>
      <c r="P41" s="464"/>
      <c r="Q41" s="462"/>
      <c r="R41" s="462"/>
      <c r="S41" s="462"/>
      <c r="T41" s="462"/>
      <c r="U41" s="463"/>
      <c r="V41" s="453"/>
      <c r="W41" s="454"/>
      <c r="X41" s="454"/>
      <c r="Y41" s="454"/>
      <c r="Z41" s="454"/>
      <c r="AA41" s="455"/>
      <c r="AB41" s="437"/>
      <c r="AC41" s="433"/>
      <c r="AD41" s="433"/>
      <c r="AE41" s="433"/>
      <c r="AF41" s="433"/>
      <c r="AG41" s="434"/>
      <c r="AH41" s="444"/>
      <c r="AI41" s="445"/>
      <c r="AJ41" s="445"/>
      <c r="AK41" s="445"/>
      <c r="AL41" s="445"/>
      <c r="AM41" s="446"/>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c r="BY41" s="66"/>
      <c r="BZ41" s="66"/>
      <c r="CA41" s="66"/>
      <c r="CB41" s="66"/>
    </row>
    <row r="42" spans="1:80" x14ac:dyDescent="0.25">
      <c r="A42" s="66"/>
      <c r="B42" s="386"/>
      <c r="C42" s="386"/>
      <c r="D42" s="387"/>
      <c r="E42" s="427"/>
      <c r="F42" s="428"/>
      <c r="G42" s="428"/>
      <c r="H42" s="428"/>
      <c r="I42" s="429"/>
      <c r="J42" s="464" t="str">
        <f>IF(AND('Riesgos de Gestión'!$O$49="Muy Baja",'Riesgos de Gestión'!$S$49="Leve"),CONCATENATE("R",'Riesgos de Gestión'!$A$49),"")</f>
        <v/>
      </c>
      <c r="K42" s="462"/>
      <c r="L42" s="462" t="str">
        <f>IF(AND('Riesgos de Gestión'!$O$55="Muy Baja",'Riesgos de Gestión'!$S$55="Leve"),CONCATENATE("R",'Riesgos de Gestión'!$A$55),"")</f>
        <v/>
      </c>
      <c r="M42" s="462"/>
      <c r="N42" s="462" t="str">
        <f>IF(AND('Riesgos de Gestión'!$O$61="Muy Baja",'Riesgos de Gestión'!$S$61="Leve"),CONCATENATE("R",'Riesgos de Gestión'!$A$61),"")</f>
        <v/>
      </c>
      <c r="O42" s="463"/>
      <c r="P42" s="464" t="str">
        <f>IF(AND('Riesgos de Gestión'!$O$49="Muy Baja",'Riesgos de Gestión'!$S$49="Menor"),CONCATENATE("R",'Riesgos de Gestión'!$A$49),"")</f>
        <v/>
      </c>
      <c r="Q42" s="462"/>
      <c r="R42" s="462" t="str">
        <f>IF(AND('Riesgos de Gestión'!$O$55="Muy Baja",'Riesgos de Gestión'!$S$55="Menor"),CONCATENATE("R",'Riesgos de Gestión'!$A$55),"")</f>
        <v/>
      </c>
      <c r="S42" s="462"/>
      <c r="T42" s="462" t="str">
        <f>IF(AND('Riesgos de Gestión'!$O$61="Muy Baja",'Riesgos de Gestión'!$S$61="Menor"),CONCATENATE("R",'Riesgos de Gestión'!$A$61),"")</f>
        <v/>
      </c>
      <c r="U42" s="463"/>
      <c r="V42" s="453" t="str">
        <f>IF(AND('Riesgos de Gestión'!$O$49="Muy Baja",'Riesgos de Gestión'!$S$49="Moderado"),CONCATENATE("R",'Riesgos de Gestión'!$A$49),"")</f>
        <v/>
      </c>
      <c r="W42" s="454"/>
      <c r="X42" s="454" t="str">
        <f>IF(AND('Riesgos de Gestión'!$O$55="Muy Baja",'Riesgos de Gestión'!$S$55="Moderado"),CONCATENATE("R",'Riesgos de Gestión'!$A$55),"")</f>
        <v/>
      </c>
      <c r="Y42" s="454"/>
      <c r="Z42" s="454" t="str">
        <f>IF(AND('Riesgos de Gestión'!$O$61="Muy Baja",'Riesgos de Gestión'!$S$61="Moderado"),CONCATENATE("R",'Riesgos de Gestión'!$A$61),"")</f>
        <v/>
      </c>
      <c r="AA42" s="455"/>
      <c r="AB42" s="437" t="str">
        <f>IF(AND('Riesgos de Gestión'!$O$49="Muy Baja",'Riesgos de Gestión'!$S$49="Mayor"),CONCATENATE("R",'Riesgos de Gestión'!$A$49),"")</f>
        <v/>
      </c>
      <c r="AC42" s="433"/>
      <c r="AD42" s="433" t="str">
        <f>IF(AND('Riesgos de Gestión'!$O$55="Muy Baja",'Riesgos de Gestión'!$S$55="Mayor"),CONCATENATE("R",'Riesgos de Gestión'!$A$55),"")</f>
        <v/>
      </c>
      <c r="AE42" s="433"/>
      <c r="AF42" s="433" t="str">
        <f>IF(AND('Riesgos de Gestión'!$O$61="Muy Baja",'Riesgos de Gestión'!$S$61="Mayor"),CONCATENATE("R",'Riesgos de Gestión'!$A$61),"")</f>
        <v/>
      </c>
      <c r="AG42" s="434"/>
      <c r="AH42" s="444" t="str">
        <f>IF(AND('Riesgos de Gestión'!$O$49="Muy Baja",'Riesgos de Gestión'!$S$49="Catastrófico"),CONCATENATE("R",'Riesgos de Gestión'!$A$49),"")</f>
        <v/>
      </c>
      <c r="AI42" s="445"/>
      <c r="AJ42" s="445" t="str">
        <f>IF(AND('Riesgos de Gestión'!$O$55="Muy Baja",'Riesgos de Gestión'!$S$55="Catastrófico"),CONCATENATE("R",'Riesgos de Gestión'!$A$55),"")</f>
        <v/>
      </c>
      <c r="AK42" s="445"/>
      <c r="AL42" s="445" t="str">
        <f>IF(AND('Riesgos de Gestión'!$O$61="Muy Baja",'Riesgos de Gestión'!$S$61="Catastrófico"),CONCATENATE("R",'Riesgos de Gestión'!$A$61),"")</f>
        <v/>
      </c>
      <c r="AM42" s="446"/>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c r="BY42" s="66"/>
      <c r="BZ42" s="66"/>
      <c r="CA42" s="66"/>
      <c r="CB42" s="66"/>
    </row>
    <row r="43" spans="1:80" x14ac:dyDescent="0.25">
      <c r="A43" s="66"/>
      <c r="B43" s="386"/>
      <c r="C43" s="386"/>
      <c r="D43" s="387"/>
      <c r="E43" s="427"/>
      <c r="F43" s="428"/>
      <c r="G43" s="428"/>
      <c r="H43" s="428"/>
      <c r="I43" s="429"/>
      <c r="J43" s="464"/>
      <c r="K43" s="462"/>
      <c r="L43" s="462"/>
      <c r="M43" s="462"/>
      <c r="N43" s="462"/>
      <c r="O43" s="463"/>
      <c r="P43" s="464"/>
      <c r="Q43" s="462"/>
      <c r="R43" s="462"/>
      <c r="S43" s="462"/>
      <c r="T43" s="462"/>
      <c r="U43" s="463"/>
      <c r="V43" s="453"/>
      <c r="W43" s="454"/>
      <c r="X43" s="454"/>
      <c r="Y43" s="454"/>
      <c r="Z43" s="454"/>
      <c r="AA43" s="455"/>
      <c r="AB43" s="437"/>
      <c r="AC43" s="433"/>
      <c r="AD43" s="433"/>
      <c r="AE43" s="433"/>
      <c r="AF43" s="433"/>
      <c r="AG43" s="434"/>
      <c r="AH43" s="444"/>
      <c r="AI43" s="445"/>
      <c r="AJ43" s="445"/>
      <c r="AK43" s="445"/>
      <c r="AL43" s="445"/>
      <c r="AM43" s="446"/>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c r="BY43" s="66"/>
      <c r="BZ43" s="66"/>
      <c r="CA43" s="66"/>
      <c r="CB43" s="66"/>
    </row>
    <row r="44" spans="1:80" x14ac:dyDescent="0.25">
      <c r="A44" s="66"/>
      <c r="B44" s="386"/>
      <c r="C44" s="386"/>
      <c r="D44" s="387"/>
      <c r="E44" s="427"/>
      <c r="F44" s="428"/>
      <c r="G44" s="428"/>
      <c r="H44" s="428"/>
      <c r="I44" s="429"/>
      <c r="J44" s="464" t="str">
        <f>IF(AND('Riesgos de Gestión'!$O$67="Muy Baja",'Riesgos de Gestión'!$S$67="Leve"),CONCATENATE("R",'Riesgos de Gestión'!$A$67),"")</f>
        <v/>
      </c>
      <c r="K44" s="462"/>
      <c r="L44" s="462" t="str">
        <f>IF(AND('Riesgos de Gestión'!$P$73="Muy Baja",'Riesgos de Gestión'!$T$73="Leve"),CONCATENATE("R",'Riesgos de Gestión'!$A$73),"")</f>
        <v/>
      </c>
      <c r="M44" s="462"/>
      <c r="N44" s="462" t="str">
        <f>IF(AND('Riesgos de Gestión'!$P$79="Muy Baja",'Riesgos de Gestión'!$T$79="Leve"),CONCATENATE("R",'Riesgos de Gestión'!$A$79),"")</f>
        <v/>
      </c>
      <c r="O44" s="463"/>
      <c r="P44" s="464" t="str">
        <f>IF(AND('Riesgos de Gestión'!$O$67="Muy Baja",'Riesgos de Gestión'!$S$67="Menor"),CONCATENATE("R",'Riesgos de Gestión'!$A$67),"")</f>
        <v/>
      </c>
      <c r="Q44" s="462"/>
      <c r="R44" s="462" t="str">
        <f>IF(AND('Riesgos de Gestión'!$P$73="Muy Baja",'Riesgos de Gestión'!$T$73="Menor"),CONCATENATE("R",'Riesgos de Gestión'!$A$73),"")</f>
        <v/>
      </c>
      <c r="S44" s="462"/>
      <c r="T44" s="462" t="str">
        <f>IF(AND('Riesgos de Gestión'!$P$79="Muy Baja",'Riesgos de Gestión'!$T$79="Menor"),CONCATENATE("R",'Riesgos de Gestión'!$A$79),"")</f>
        <v/>
      </c>
      <c r="U44" s="463"/>
      <c r="V44" s="453" t="str">
        <f>IF(AND('Riesgos de Gestión'!$O$67="Muy Baja",'Riesgos de Gestión'!$S$67="Moderado"),CONCATENATE("R",'Riesgos de Gestión'!$A$67),"")</f>
        <v/>
      </c>
      <c r="W44" s="454"/>
      <c r="X44" s="454" t="str">
        <f>IF(AND('Riesgos de Gestión'!$P$73="Muy Baja",'Riesgos de Gestión'!$T$73="Moderado"),CONCATENATE("R",'Riesgos de Gestión'!$A$73),"")</f>
        <v/>
      </c>
      <c r="Y44" s="454"/>
      <c r="Z44" s="454" t="str">
        <f>IF(AND('Riesgos de Gestión'!$P$79="Muy Baja",'Riesgos de Gestión'!$T$79="Moderado"),CONCATENATE("R",'Riesgos de Gestión'!$A$79),"")</f>
        <v/>
      </c>
      <c r="AA44" s="455"/>
      <c r="AB44" s="437" t="str">
        <f>IF(AND('Riesgos de Gestión'!$O$67="Muy Baja",'Riesgos de Gestión'!$S$67="Mayor"),CONCATENATE("R",'Riesgos de Gestión'!$A$67),"")</f>
        <v/>
      </c>
      <c r="AC44" s="433"/>
      <c r="AD44" s="433" t="str">
        <f>IF(AND('Riesgos de Gestión'!$P$73="Muy Baja",'Riesgos de Gestión'!$T$73="Mayor"),CONCATENATE("R",'Riesgos de Gestión'!$A$73),"")</f>
        <v/>
      </c>
      <c r="AE44" s="433"/>
      <c r="AF44" s="433" t="str">
        <f>IF(AND('Riesgos de Gestión'!$P$79="Muy Baja",'Riesgos de Gestión'!$T$79="Mayor"),CONCATENATE("R",'Riesgos de Gestión'!$A$79),"")</f>
        <v/>
      </c>
      <c r="AG44" s="434"/>
      <c r="AH44" s="444" t="str">
        <f>IF(AND('Riesgos de Gestión'!$O$67="Muy Baja",'Riesgos de Gestión'!$S$67="Catastrófico"),CONCATENATE("R",'Riesgos de Gestión'!$A$67),"")</f>
        <v/>
      </c>
      <c r="AI44" s="445"/>
      <c r="AJ44" s="445" t="str">
        <f>IF(AND('Riesgos de Gestión'!$P$73="Muy Baja",'Riesgos de Gestión'!$T$73="Catastrófico"),CONCATENATE("R",'Riesgos de Gestión'!$A$73),"")</f>
        <v/>
      </c>
      <c r="AK44" s="445"/>
      <c r="AL44" s="445" t="str">
        <f>IF(AND('Riesgos de Gestión'!$P$79="Muy Baja",'Riesgos de Gestión'!$T$79="Catastrófico"),CONCATENATE("R",'Riesgos de Gestión'!$A$79),"")</f>
        <v/>
      </c>
      <c r="AM44" s="446"/>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c r="BY44" s="66"/>
      <c r="BZ44" s="66"/>
      <c r="CA44" s="66"/>
      <c r="CB44" s="66"/>
    </row>
    <row r="45" spans="1:80" ht="15.75" thickBot="1" x14ac:dyDescent="0.3">
      <c r="A45" s="66"/>
      <c r="B45" s="386"/>
      <c r="C45" s="386"/>
      <c r="D45" s="387"/>
      <c r="E45" s="430"/>
      <c r="F45" s="431"/>
      <c r="G45" s="431"/>
      <c r="H45" s="431"/>
      <c r="I45" s="432"/>
      <c r="J45" s="465"/>
      <c r="K45" s="466"/>
      <c r="L45" s="466"/>
      <c r="M45" s="466"/>
      <c r="N45" s="466"/>
      <c r="O45" s="467"/>
      <c r="P45" s="465"/>
      <c r="Q45" s="466"/>
      <c r="R45" s="466"/>
      <c r="S45" s="466"/>
      <c r="T45" s="466"/>
      <c r="U45" s="467"/>
      <c r="V45" s="456"/>
      <c r="W45" s="457"/>
      <c r="X45" s="457"/>
      <c r="Y45" s="457"/>
      <c r="Z45" s="457"/>
      <c r="AA45" s="458"/>
      <c r="AB45" s="441"/>
      <c r="AC45" s="442"/>
      <c r="AD45" s="442"/>
      <c r="AE45" s="442"/>
      <c r="AF45" s="442"/>
      <c r="AG45" s="443"/>
      <c r="AH45" s="447"/>
      <c r="AI45" s="448"/>
      <c r="AJ45" s="448"/>
      <c r="AK45" s="448"/>
      <c r="AL45" s="448"/>
      <c r="AM45" s="449"/>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c r="BW45" s="66"/>
      <c r="BX45" s="66"/>
      <c r="BY45" s="66"/>
      <c r="BZ45" s="66"/>
      <c r="CA45" s="66"/>
      <c r="CB45" s="66"/>
    </row>
    <row r="46" spans="1:80" x14ac:dyDescent="0.25">
      <c r="A46" s="66"/>
      <c r="B46" s="66"/>
      <c r="C46" s="66"/>
      <c r="D46" s="66"/>
      <c r="E46" s="66"/>
      <c r="F46" s="66"/>
      <c r="G46" s="66"/>
      <c r="H46" s="66"/>
      <c r="I46" s="66"/>
      <c r="J46" s="424" t="s">
        <v>274</v>
      </c>
      <c r="K46" s="425"/>
      <c r="L46" s="425"/>
      <c r="M46" s="425"/>
      <c r="N46" s="425"/>
      <c r="O46" s="426"/>
      <c r="P46" s="424" t="s">
        <v>275</v>
      </c>
      <c r="Q46" s="425"/>
      <c r="R46" s="425"/>
      <c r="S46" s="425"/>
      <c r="T46" s="425"/>
      <c r="U46" s="426"/>
      <c r="V46" s="424" t="s">
        <v>276</v>
      </c>
      <c r="W46" s="425"/>
      <c r="X46" s="425"/>
      <c r="Y46" s="425"/>
      <c r="Z46" s="425"/>
      <c r="AA46" s="426"/>
      <c r="AB46" s="424" t="s">
        <v>277</v>
      </c>
      <c r="AC46" s="440"/>
      <c r="AD46" s="425"/>
      <c r="AE46" s="425"/>
      <c r="AF46" s="425"/>
      <c r="AG46" s="426"/>
      <c r="AH46" s="424" t="s">
        <v>278</v>
      </c>
      <c r="AI46" s="425"/>
      <c r="AJ46" s="425"/>
      <c r="AK46" s="425"/>
      <c r="AL46" s="425"/>
      <c r="AM46" s="426"/>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x14ac:dyDescent="0.25">
      <c r="A47" s="66"/>
      <c r="B47" s="66"/>
      <c r="C47" s="66"/>
      <c r="D47" s="66"/>
      <c r="E47" s="66"/>
      <c r="F47" s="66"/>
      <c r="G47" s="66"/>
      <c r="H47" s="66"/>
      <c r="I47" s="66"/>
      <c r="J47" s="427"/>
      <c r="K47" s="428"/>
      <c r="L47" s="428"/>
      <c r="M47" s="428"/>
      <c r="N47" s="428"/>
      <c r="O47" s="429"/>
      <c r="P47" s="427"/>
      <c r="Q47" s="428"/>
      <c r="R47" s="428"/>
      <c r="S47" s="428"/>
      <c r="T47" s="428"/>
      <c r="U47" s="429"/>
      <c r="V47" s="427"/>
      <c r="W47" s="428"/>
      <c r="X47" s="428"/>
      <c r="Y47" s="428"/>
      <c r="Z47" s="428"/>
      <c r="AA47" s="429"/>
      <c r="AB47" s="427"/>
      <c r="AC47" s="428"/>
      <c r="AD47" s="428"/>
      <c r="AE47" s="428"/>
      <c r="AF47" s="428"/>
      <c r="AG47" s="429"/>
      <c r="AH47" s="427"/>
      <c r="AI47" s="428"/>
      <c r="AJ47" s="428"/>
      <c r="AK47" s="428"/>
      <c r="AL47" s="428"/>
      <c r="AM47" s="429"/>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x14ac:dyDescent="0.25">
      <c r="A48" s="66"/>
      <c r="B48" s="66"/>
      <c r="C48" s="66"/>
      <c r="D48" s="66"/>
      <c r="E48" s="66"/>
      <c r="F48" s="66"/>
      <c r="G48" s="66"/>
      <c r="H48" s="66"/>
      <c r="I48" s="66"/>
      <c r="J48" s="427"/>
      <c r="K48" s="428"/>
      <c r="L48" s="428"/>
      <c r="M48" s="428"/>
      <c r="N48" s="428"/>
      <c r="O48" s="429"/>
      <c r="P48" s="427"/>
      <c r="Q48" s="428"/>
      <c r="R48" s="428"/>
      <c r="S48" s="428"/>
      <c r="T48" s="428"/>
      <c r="U48" s="429"/>
      <c r="V48" s="427"/>
      <c r="W48" s="428"/>
      <c r="X48" s="428"/>
      <c r="Y48" s="428"/>
      <c r="Z48" s="428"/>
      <c r="AA48" s="429"/>
      <c r="AB48" s="427"/>
      <c r="AC48" s="428"/>
      <c r="AD48" s="428"/>
      <c r="AE48" s="428"/>
      <c r="AF48" s="428"/>
      <c r="AG48" s="429"/>
      <c r="AH48" s="427"/>
      <c r="AI48" s="428"/>
      <c r="AJ48" s="428"/>
      <c r="AK48" s="428"/>
      <c r="AL48" s="428"/>
      <c r="AM48" s="429"/>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x14ac:dyDescent="0.25">
      <c r="A49" s="66"/>
      <c r="B49" s="66"/>
      <c r="C49" s="66"/>
      <c r="D49" s="66"/>
      <c r="E49" s="66"/>
      <c r="F49" s="66"/>
      <c r="G49" s="66"/>
      <c r="H49" s="66"/>
      <c r="I49" s="66"/>
      <c r="J49" s="427"/>
      <c r="K49" s="428"/>
      <c r="L49" s="428"/>
      <c r="M49" s="428"/>
      <c r="N49" s="428"/>
      <c r="O49" s="429"/>
      <c r="P49" s="427"/>
      <c r="Q49" s="428"/>
      <c r="R49" s="428"/>
      <c r="S49" s="428"/>
      <c r="T49" s="428"/>
      <c r="U49" s="429"/>
      <c r="V49" s="427"/>
      <c r="W49" s="428"/>
      <c r="X49" s="428"/>
      <c r="Y49" s="428"/>
      <c r="Z49" s="428"/>
      <c r="AA49" s="429"/>
      <c r="AB49" s="427"/>
      <c r="AC49" s="428"/>
      <c r="AD49" s="428"/>
      <c r="AE49" s="428"/>
      <c r="AF49" s="428"/>
      <c r="AG49" s="429"/>
      <c r="AH49" s="427"/>
      <c r="AI49" s="428"/>
      <c r="AJ49" s="428"/>
      <c r="AK49" s="428"/>
      <c r="AL49" s="428"/>
      <c r="AM49" s="429"/>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x14ac:dyDescent="0.25">
      <c r="A50" s="66"/>
      <c r="B50" s="66"/>
      <c r="C50" s="66"/>
      <c r="D50" s="66"/>
      <c r="E50" s="66"/>
      <c r="F50" s="66"/>
      <c r="G50" s="66"/>
      <c r="H50" s="66"/>
      <c r="I50" s="66"/>
      <c r="J50" s="427"/>
      <c r="K50" s="428"/>
      <c r="L50" s="428"/>
      <c r="M50" s="428"/>
      <c r="N50" s="428"/>
      <c r="O50" s="429"/>
      <c r="P50" s="427"/>
      <c r="Q50" s="428"/>
      <c r="R50" s="428"/>
      <c r="S50" s="428"/>
      <c r="T50" s="428"/>
      <c r="U50" s="429"/>
      <c r="V50" s="427"/>
      <c r="W50" s="428"/>
      <c r="X50" s="428"/>
      <c r="Y50" s="428"/>
      <c r="Z50" s="428"/>
      <c r="AA50" s="429"/>
      <c r="AB50" s="427"/>
      <c r="AC50" s="428"/>
      <c r="AD50" s="428"/>
      <c r="AE50" s="428"/>
      <c r="AF50" s="428"/>
      <c r="AG50" s="429"/>
      <c r="AH50" s="427"/>
      <c r="AI50" s="428"/>
      <c r="AJ50" s="428"/>
      <c r="AK50" s="428"/>
      <c r="AL50" s="428"/>
      <c r="AM50" s="429"/>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75" thickBot="1" x14ac:dyDescent="0.3">
      <c r="A51" s="66"/>
      <c r="B51" s="66"/>
      <c r="C51" s="66"/>
      <c r="D51" s="66"/>
      <c r="E51" s="66"/>
      <c r="F51" s="66"/>
      <c r="G51" s="66"/>
      <c r="H51" s="66"/>
      <c r="I51" s="66"/>
      <c r="J51" s="430"/>
      <c r="K51" s="431"/>
      <c r="L51" s="431"/>
      <c r="M51" s="431"/>
      <c r="N51" s="431"/>
      <c r="O51" s="432"/>
      <c r="P51" s="430"/>
      <c r="Q51" s="431"/>
      <c r="R51" s="431"/>
      <c r="S51" s="431"/>
      <c r="T51" s="431"/>
      <c r="U51" s="432"/>
      <c r="V51" s="430"/>
      <c r="W51" s="431"/>
      <c r="X51" s="431"/>
      <c r="Y51" s="431"/>
      <c r="Z51" s="431"/>
      <c r="AA51" s="432"/>
      <c r="AB51" s="430"/>
      <c r="AC51" s="431"/>
      <c r="AD51" s="431"/>
      <c r="AE51" s="431"/>
      <c r="AF51" s="431"/>
      <c r="AG51" s="432"/>
      <c r="AH51" s="430"/>
      <c r="AI51" s="431"/>
      <c r="AJ51" s="431"/>
      <c r="AK51" s="431"/>
      <c r="AL51" s="431"/>
      <c r="AM51" s="432"/>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x14ac:dyDescent="0.25">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x14ac:dyDescent="0.25">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x14ac:dyDescent="0.25">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66"/>
      <c r="BY62" s="66"/>
      <c r="BZ62" s="66"/>
      <c r="CA62" s="66"/>
      <c r="CB62" s="66"/>
    </row>
    <row r="63" spans="1:80" x14ac:dyDescent="0.25">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c r="BM63" s="66"/>
      <c r="BN63" s="66"/>
      <c r="BO63" s="66"/>
      <c r="BP63" s="66"/>
      <c r="BQ63" s="66"/>
      <c r="BR63" s="66"/>
      <c r="BS63" s="66"/>
      <c r="BT63" s="66"/>
      <c r="BU63" s="66"/>
      <c r="BV63" s="66"/>
      <c r="BW63" s="66"/>
      <c r="BX63" s="66"/>
      <c r="BY63" s="66"/>
      <c r="BZ63" s="66"/>
      <c r="CA63" s="66"/>
      <c r="CB63" s="66"/>
    </row>
    <row r="64" spans="1:80" x14ac:dyDescent="0.25">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6"/>
      <c r="BP64" s="66"/>
      <c r="BQ64" s="66"/>
      <c r="BR64" s="66"/>
      <c r="BS64" s="66"/>
      <c r="BT64" s="66"/>
      <c r="BU64" s="66"/>
      <c r="BV64" s="66"/>
      <c r="BW64" s="66"/>
      <c r="BX64" s="66"/>
      <c r="BY64" s="66"/>
      <c r="BZ64" s="66"/>
      <c r="CA64" s="66"/>
      <c r="CB64" s="66"/>
    </row>
    <row r="65" spans="1:8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c r="BI65" s="66"/>
      <c r="BJ65" s="66"/>
      <c r="BK65" s="66"/>
      <c r="BL65" s="66"/>
      <c r="BM65" s="66"/>
      <c r="BN65" s="66"/>
      <c r="BO65" s="66"/>
      <c r="BP65" s="66"/>
      <c r="BQ65" s="66"/>
      <c r="BR65" s="66"/>
      <c r="BS65" s="66"/>
      <c r="BT65" s="66"/>
      <c r="BU65" s="66"/>
      <c r="BV65" s="66"/>
      <c r="BW65" s="66"/>
      <c r="BX65" s="66"/>
      <c r="BY65" s="66"/>
      <c r="BZ65" s="66"/>
      <c r="CA65" s="66"/>
      <c r="CB65" s="66"/>
    </row>
    <row r="66" spans="1:8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c r="BP66" s="66"/>
      <c r="BQ66" s="66"/>
      <c r="BR66" s="66"/>
      <c r="BS66" s="66"/>
      <c r="BT66" s="66"/>
      <c r="BU66" s="66"/>
      <c r="BV66" s="66"/>
      <c r="BW66" s="66"/>
      <c r="BX66" s="66"/>
      <c r="BY66" s="66"/>
      <c r="BZ66" s="66"/>
      <c r="CA66" s="66"/>
      <c r="CB66" s="66"/>
    </row>
    <row r="67" spans="1:8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c r="BM67" s="66"/>
      <c r="BN67" s="66"/>
      <c r="BO67" s="66"/>
      <c r="BP67" s="66"/>
      <c r="BQ67" s="66"/>
      <c r="BR67" s="66"/>
      <c r="BS67" s="66"/>
      <c r="BT67" s="66"/>
      <c r="BU67" s="66"/>
      <c r="BV67" s="66"/>
      <c r="BW67" s="66"/>
      <c r="BX67" s="66"/>
      <c r="BY67" s="66"/>
      <c r="BZ67" s="66"/>
      <c r="CA67" s="66"/>
      <c r="CB67" s="66"/>
    </row>
    <row r="68" spans="1:8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row>
    <row r="69" spans="1:8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c r="BK69" s="66"/>
      <c r="BL69" s="66"/>
      <c r="BM69" s="66"/>
      <c r="BN69" s="66"/>
      <c r="BO69" s="66"/>
      <c r="BP69" s="66"/>
      <c r="BQ69" s="66"/>
      <c r="BR69" s="66"/>
      <c r="BS69" s="66"/>
      <c r="BT69" s="66"/>
      <c r="BU69" s="66"/>
      <c r="BV69" s="66"/>
      <c r="BW69" s="66"/>
      <c r="BX69" s="66"/>
      <c r="BY69" s="66"/>
      <c r="BZ69" s="66"/>
      <c r="CA69" s="66"/>
      <c r="CB69" s="66"/>
    </row>
    <row r="70" spans="1:8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c r="BM70" s="66"/>
      <c r="BN70" s="66"/>
      <c r="BO70" s="66"/>
      <c r="BP70" s="66"/>
      <c r="BQ70" s="66"/>
      <c r="BR70" s="66"/>
      <c r="BS70" s="66"/>
      <c r="BT70" s="66"/>
      <c r="BU70" s="66"/>
      <c r="BV70" s="66"/>
      <c r="BW70" s="66"/>
      <c r="BX70" s="66"/>
      <c r="BY70" s="66"/>
      <c r="BZ70" s="66"/>
      <c r="CA70" s="66"/>
      <c r="CB70" s="66"/>
    </row>
    <row r="71" spans="1:8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c r="BM71" s="66"/>
      <c r="BN71" s="66"/>
      <c r="BO71" s="66"/>
      <c r="BP71" s="66"/>
      <c r="BQ71" s="66"/>
      <c r="BR71" s="66"/>
      <c r="BS71" s="66"/>
      <c r="BT71" s="66"/>
      <c r="BU71" s="66"/>
      <c r="BV71" s="66"/>
      <c r="BW71" s="66"/>
      <c r="BX71" s="66"/>
      <c r="BY71" s="66"/>
      <c r="BZ71" s="66"/>
      <c r="CA71" s="66"/>
      <c r="CB71" s="66"/>
    </row>
    <row r="72" spans="1:8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c r="BM72" s="66"/>
      <c r="BN72" s="66"/>
      <c r="BO72" s="66"/>
      <c r="BP72" s="66"/>
      <c r="BQ72" s="66"/>
      <c r="BR72" s="66"/>
      <c r="BS72" s="66"/>
      <c r="BT72" s="66"/>
      <c r="BU72" s="66"/>
      <c r="BV72" s="66"/>
      <c r="BW72" s="66"/>
      <c r="BX72" s="66"/>
      <c r="BY72" s="66"/>
      <c r="BZ72" s="66"/>
      <c r="CA72" s="66"/>
      <c r="CB72" s="66"/>
    </row>
    <row r="73" spans="1:8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6"/>
      <c r="BS73" s="66"/>
      <c r="BT73" s="66"/>
      <c r="BU73" s="66"/>
      <c r="BV73" s="66"/>
      <c r="BW73" s="66"/>
      <c r="BX73" s="66"/>
      <c r="BY73" s="66"/>
      <c r="BZ73" s="66"/>
      <c r="CA73" s="66"/>
      <c r="CB73" s="66"/>
    </row>
    <row r="74" spans="1:8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c r="BS74" s="66"/>
      <c r="BT74" s="66"/>
      <c r="BU74" s="66"/>
      <c r="BV74" s="66"/>
      <c r="BW74" s="66"/>
      <c r="BX74" s="66"/>
      <c r="BY74" s="66"/>
      <c r="BZ74" s="66"/>
      <c r="CA74" s="66"/>
      <c r="CB74" s="66"/>
    </row>
    <row r="75" spans="1:8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c r="BS75" s="66"/>
      <c r="BT75" s="66"/>
      <c r="BU75" s="66"/>
      <c r="BV75" s="66"/>
      <c r="BW75" s="66"/>
      <c r="BX75" s="66"/>
      <c r="BY75" s="66"/>
      <c r="BZ75" s="66"/>
      <c r="CA75" s="66"/>
      <c r="CB75" s="66"/>
    </row>
    <row r="76" spans="1:8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c r="BM76" s="66"/>
      <c r="BN76" s="66"/>
      <c r="BO76" s="66"/>
      <c r="BP76" s="66"/>
      <c r="BQ76" s="66"/>
      <c r="BR76" s="66"/>
      <c r="BS76" s="66"/>
      <c r="BT76" s="66"/>
      <c r="BU76" s="66"/>
      <c r="BV76" s="66"/>
      <c r="BW76" s="66"/>
      <c r="BX76" s="66"/>
      <c r="BY76" s="66"/>
      <c r="BZ76" s="66"/>
      <c r="CA76" s="66"/>
      <c r="CB76" s="66"/>
    </row>
    <row r="77" spans="1:8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6"/>
      <c r="BR77" s="66"/>
      <c r="BS77" s="66"/>
      <c r="BT77" s="66"/>
      <c r="BU77" s="66"/>
      <c r="BV77" s="66"/>
      <c r="BW77" s="66"/>
      <c r="BX77" s="66"/>
      <c r="BY77" s="66"/>
      <c r="BZ77" s="66"/>
      <c r="CA77" s="66"/>
      <c r="CB77" s="66"/>
    </row>
    <row r="78" spans="1:8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c r="BM78" s="66"/>
      <c r="BN78" s="66"/>
      <c r="BO78" s="66"/>
      <c r="BP78" s="66"/>
      <c r="BQ78" s="66"/>
      <c r="BR78" s="66"/>
      <c r="BS78" s="66"/>
      <c r="BT78" s="66"/>
      <c r="BU78" s="66"/>
      <c r="BV78" s="66"/>
      <c r="BW78" s="66"/>
      <c r="BX78" s="66"/>
      <c r="BY78" s="66"/>
      <c r="BZ78" s="66"/>
      <c r="CA78" s="66"/>
      <c r="CB78" s="66"/>
    </row>
    <row r="79" spans="1:8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row>
    <row r="80" spans="1:8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row>
    <row r="81" spans="1:63"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row>
    <row r="82" spans="1:63"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row>
    <row r="83" spans="1:63"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row>
    <row r="84" spans="1:63"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row>
    <row r="85" spans="1:63"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row>
    <row r="86" spans="1:63"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row>
    <row r="87" spans="1:63"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row>
    <row r="88" spans="1:63"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row>
    <row r="89" spans="1:63"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row>
    <row r="90" spans="1:63"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66"/>
    </row>
    <row r="91" spans="1:63"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row>
    <row r="92" spans="1:63"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row>
    <row r="93" spans="1:63"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row>
    <row r="94" spans="1:63"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c r="BI94" s="66"/>
      <c r="BJ94" s="66"/>
      <c r="BK94" s="66"/>
    </row>
    <row r="95" spans="1:63"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c r="BI95" s="66"/>
      <c r="BJ95" s="66"/>
      <c r="BK95" s="66"/>
    </row>
    <row r="96" spans="1:63"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c r="BI96" s="66"/>
      <c r="BJ96" s="66"/>
      <c r="BK96" s="66"/>
    </row>
    <row r="97" spans="1:63"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c r="BI97" s="66"/>
      <c r="BJ97" s="66"/>
      <c r="BK97" s="66"/>
    </row>
    <row r="98" spans="1:63"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row>
    <row r="99" spans="1:63"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c r="BI99" s="66"/>
      <c r="BJ99" s="66"/>
      <c r="BK99" s="66"/>
    </row>
    <row r="100" spans="1:63"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c r="BI100" s="66"/>
      <c r="BJ100" s="66"/>
      <c r="BK100" s="66"/>
    </row>
    <row r="101" spans="1:63"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c r="BI101" s="66"/>
      <c r="BJ101" s="66"/>
      <c r="BK101" s="66"/>
    </row>
    <row r="102" spans="1:63"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c r="BI102" s="66"/>
      <c r="BJ102" s="66"/>
      <c r="BK102" s="66"/>
    </row>
    <row r="103" spans="1:63"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c r="BI103" s="66"/>
      <c r="BJ103" s="66"/>
      <c r="BK103" s="66"/>
    </row>
    <row r="104" spans="1:63"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c r="BI104" s="66"/>
      <c r="BJ104" s="66"/>
      <c r="BK104" s="66"/>
    </row>
    <row r="105" spans="1:63"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row>
    <row r="106" spans="1:63"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row>
    <row r="107" spans="1:63"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row>
    <row r="108" spans="1:63"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c r="BI108" s="66"/>
      <c r="BJ108" s="66"/>
      <c r="BK108" s="66"/>
    </row>
    <row r="109" spans="1:63"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c r="BI109" s="66"/>
      <c r="BJ109" s="66"/>
      <c r="BK109" s="66"/>
    </row>
    <row r="110" spans="1:63"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c r="BI110" s="66"/>
      <c r="BJ110" s="66"/>
      <c r="BK110" s="66"/>
    </row>
    <row r="111" spans="1:63"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c r="BI111" s="66"/>
      <c r="BJ111" s="66"/>
      <c r="BK111" s="66"/>
    </row>
    <row r="112" spans="1:63"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c r="BI112" s="66"/>
      <c r="BJ112" s="66"/>
      <c r="BK112" s="66"/>
    </row>
    <row r="113" spans="1:63"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c r="BI113" s="66"/>
      <c r="BJ113" s="66"/>
      <c r="BK113" s="66"/>
    </row>
    <row r="114" spans="1:63"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c r="BI114" s="66"/>
      <c r="BJ114" s="66"/>
      <c r="BK114" s="66"/>
    </row>
    <row r="115" spans="1:63"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c r="BI115" s="66"/>
      <c r="BJ115" s="66"/>
      <c r="BK115" s="66"/>
    </row>
    <row r="116" spans="1:63"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c r="BI116" s="66"/>
      <c r="BJ116" s="66"/>
      <c r="BK116" s="66"/>
    </row>
    <row r="117" spans="1:63"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c r="BI117" s="66"/>
      <c r="BJ117" s="66"/>
      <c r="BK117" s="66"/>
    </row>
    <row r="118" spans="1:63"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c r="BI118" s="66"/>
      <c r="BJ118" s="66"/>
      <c r="BK118" s="66"/>
    </row>
    <row r="119" spans="1:63"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c r="BI119" s="66"/>
      <c r="BJ119" s="66"/>
      <c r="BK119" s="66"/>
    </row>
    <row r="120" spans="1:63"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c r="BI120" s="66"/>
      <c r="BJ120" s="66"/>
      <c r="BK120" s="66"/>
    </row>
    <row r="121" spans="1:63"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c r="BI121" s="66"/>
      <c r="BJ121" s="66"/>
      <c r="BK121" s="66"/>
    </row>
    <row r="122" spans="1:63" x14ac:dyDescent="0.25">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c r="BI122" s="66"/>
      <c r="BJ122" s="66"/>
      <c r="BK122" s="66"/>
    </row>
    <row r="123" spans="1:63" x14ac:dyDescent="0.25">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c r="BI123" s="66"/>
      <c r="BJ123" s="66"/>
      <c r="BK123" s="66"/>
    </row>
    <row r="124" spans="1:63" x14ac:dyDescent="0.25">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c r="BI124" s="66"/>
      <c r="BJ124" s="66"/>
      <c r="BK124" s="66"/>
    </row>
    <row r="125" spans="1:63" x14ac:dyDescent="0.25">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c r="BI125" s="66"/>
      <c r="BJ125" s="66"/>
      <c r="BK125" s="66"/>
    </row>
    <row r="126" spans="1:63" x14ac:dyDescent="0.25">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c r="BI126" s="66"/>
      <c r="BJ126" s="66"/>
      <c r="BK126" s="66"/>
    </row>
    <row r="127" spans="1:63" x14ac:dyDescent="0.25">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c r="BI127" s="66"/>
      <c r="BJ127" s="66"/>
      <c r="BK127" s="66"/>
    </row>
    <row r="128" spans="1:63" x14ac:dyDescent="0.25">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c r="BI128" s="66"/>
      <c r="BJ128" s="66"/>
      <c r="BK128" s="66"/>
    </row>
    <row r="129" spans="2:63" x14ac:dyDescent="0.25">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c r="BI129" s="66"/>
      <c r="BJ129" s="66"/>
      <c r="BK129" s="66"/>
    </row>
    <row r="130" spans="2:63" x14ac:dyDescent="0.25">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c r="BI130" s="66"/>
      <c r="BJ130" s="66"/>
      <c r="BK130" s="66"/>
    </row>
    <row r="131" spans="2:63" x14ac:dyDescent="0.25">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c r="BI131" s="66"/>
      <c r="BJ131" s="66"/>
      <c r="BK131" s="66"/>
    </row>
    <row r="132" spans="2:63" x14ac:dyDescent="0.25">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c r="BI132" s="66"/>
      <c r="BJ132" s="66"/>
      <c r="BK132" s="66"/>
    </row>
    <row r="133" spans="2:63" x14ac:dyDescent="0.25">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c r="BI133" s="66"/>
      <c r="BJ133" s="66"/>
      <c r="BK133" s="66"/>
    </row>
    <row r="134" spans="2:63" x14ac:dyDescent="0.25">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c r="BI134" s="66"/>
      <c r="BJ134" s="66"/>
      <c r="BK134" s="66"/>
    </row>
    <row r="135" spans="2:63" x14ac:dyDescent="0.25">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c r="BI135" s="66"/>
      <c r="BJ135" s="66"/>
      <c r="BK135" s="66"/>
    </row>
    <row r="136" spans="2:63" x14ac:dyDescent="0.25">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c r="BI136" s="66"/>
      <c r="BJ136" s="66"/>
      <c r="BK136" s="66"/>
    </row>
    <row r="137" spans="2:63" x14ac:dyDescent="0.25">
      <c r="B137" s="66"/>
      <c r="C137" s="66"/>
      <c r="D137" s="66"/>
      <c r="E137" s="66"/>
      <c r="F137" s="66"/>
      <c r="G137" s="66"/>
      <c r="H137" s="66"/>
      <c r="I137" s="66"/>
    </row>
    <row r="138" spans="2:63" x14ac:dyDescent="0.25">
      <c r="B138" s="66"/>
      <c r="C138" s="66"/>
      <c r="D138" s="66"/>
      <c r="E138" s="66"/>
      <c r="F138" s="66"/>
      <c r="G138" s="66"/>
      <c r="H138" s="66"/>
      <c r="I138" s="66"/>
    </row>
    <row r="139" spans="2:63" x14ac:dyDescent="0.25">
      <c r="B139" s="66"/>
      <c r="C139" s="66"/>
      <c r="D139" s="66"/>
      <c r="E139" s="66"/>
      <c r="F139" s="66"/>
      <c r="G139" s="66"/>
      <c r="H139" s="66"/>
      <c r="I139" s="66"/>
    </row>
    <row r="140" spans="2:63" x14ac:dyDescent="0.25">
      <c r="B140" s="66"/>
      <c r="C140" s="66"/>
      <c r="D140" s="66"/>
      <c r="E140" s="66"/>
      <c r="F140" s="66"/>
      <c r="G140" s="66"/>
      <c r="H140" s="66"/>
      <c r="I140" s="66"/>
    </row>
  </sheetData>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M248"/>
  <sheetViews>
    <sheetView zoomScale="40" zoomScaleNormal="40" workbookViewId="0">
      <selection activeCell="V27" sqref="V27:AA35"/>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row>
    <row r="2" spans="1:91" ht="18" customHeight="1" x14ac:dyDescent="0.25">
      <c r="A2" s="66"/>
      <c r="B2" s="497" t="s">
        <v>279</v>
      </c>
      <c r="C2" s="498"/>
      <c r="D2" s="498"/>
      <c r="E2" s="498"/>
      <c r="F2" s="498"/>
      <c r="G2" s="498"/>
      <c r="H2" s="498"/>
      <c r="I2" s="498"/>
      <c r="J2" s="439" t="s">
        <v>15</v>
      </c>
      <c r="K2" s="439"/>
      <c r="L2" s="439"/>
      <c r="M2" s="439"/>
      <c r="N2" s="439"/>
      <c r="O2" s="439"/>
      <c r="P2" s="439"/>
      <c r="Q2" s="439"/>
      <c r="R2" s="439"/>
      <c r="S2" s="439"/>
      <c r="T2" s="439"/>
      <c r="U2" s="439"/>
      <c r="V2" s="439"/>
      <c r="W2" s="439"/>
      <c r="X2" s="439"/>
      <c r="Y2" s="439"/>
      <c r="Z2" s="439"/>
      <c r="AA2" s="439"/>
      <c r="AB2" s="439"/>
      <c r="AC2" s="439"/>
      <c r="AD2" s="439"/>
      <c r="AE2" s="439"/>
      <c r="AF2" s="439"/>
      <c r="AG2" s="439"/>
      <c r="AH2" s="439"/>
      <c r="AI2" s="439"/>
      <c r="AJ2" s="439"/>
      <c r="AK2" s="439"/>
      <c r="AL2" s="439"/>
      <c r="AM2" s="439"/>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row>
    <row r="3" spans="1:91" ht="18.75" customHeight="1" x14ac:dyDescent="0.25">
      <c r="A3" s="66"/>
      <c r="B3" s="498"/>
      <c r="C3" s="498"/>
      <c r="D3" s="498"/>
      <c r="E3" s="498"/>
      <c r="F3" s="498"/>
      <c r="G3" s="498"/>
      <c r="H3" s="498"/>
      <c r="I3" s="498"/>
      <c r="J3" s="439"/>
      <c r="K3" s="439"/>
      <c r="L3" s="439"/>
      <c r="M3" s="439"/>
      <c r="N3" s="439"/>
      <c r="O3" s="439"/>
      <c r="P3" s="439"/>
      <c r="Q3" s="439"/>
      <c r="R3" s="439"/>
      <c r="S3" s="439"/>
      <c r="T3" s="439"/>
      <c r="U3" s="439"/>
      <c r="V3" s="439"/>
      <c r="W3" s="439"/>
      <c r="X3" s="439"/>
      <c r="Y3" s="439"/>
      <c r="Z3" s="439"/>
      <c r="AA3" s="439"/>
      <c r="AB3" s="439"/>
      <c r="AC3" s="439"/>
      <c r="AD3" s="439"/>
      <c r="AE3" s="439"/>
      <c r="AF3" s="439"/>
      <c r="AG3" s="439"/>
      <c r="AH3" s="439"/>
      <c r="AI3" s="439"/>
      <c r="AJ3" s="439"/>
      <c r="AK3" s="439"/>
      <c r="AL3" s="439"/>
      <c r="AM3" s="439"/>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row>
    <row r="4" spans="1:91" ht="15" customHeight="1" x14ac:dyDescent="0.25">
      <c r="A4" s="66"/>
      <c r="B4" s="498"/>
      <c r="C4" s="498"/>
      <c r="D4" s="498"/>
      <c r="E4" s="498"/>
      <c r="F4" s="498"/>
      <c r="G4" s="498"/>
      <c r="H4" s="498"/>
      <c r="I4" s="498"/>
      <c r="J4" s="439"/>
      <c r="K4" s="439"/>
      <c r="L4" s="439"/>
      <c r="M4" s="439"/>
      <c r="N4" s="439"/>
      <c r="O4" s="439"/>
      <c r="P4" s="439"/>
      <c r="Q4" s="439"/>
      <c r="R4" s="439"/>
      <c r="S4" s="439"/>
      <c r="T4" s="439"/>
      <c r="U4" s="439"/>
      <c r="V4" s="439"/>
      <c r="W4" s="439"/>
      <c r="X4" s="439"/>
      <c r="Y4" s="439"/>
      <c r="Z4" s="439"/>
      <c r="AA4" s="439"/>
      <c r="AB4" s="439"/>
      <c r="AC4" s="439"/>
      <c r="AD4" s="439"/>
      <c r="AE4" s="439"/>
      <c r="AF4" s="439"/>
      <c r="AG4" s="439"/>
      <c r="AH4" s="439"/>
      <c r="AI4" s="439"/>
      <c r="AJ4" s="439"/>
      <c r="AK4" s="439"/>
      <c r="AL4" s="439"/>
      <c r="AM4" s="439"/>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row>
    <row r="5" spans="1:91"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row>
    <row r="6" spans="1:91" ht="15" customHeight="1" x14ac:dyDescent="0.25">
      <c r="A6" s="66"/>
      <c r="B6" s="386" t="s">
        <v>264</v>
      </c>
      <c r="C6" s="386"/>
      <c r="D6" s="387"/>
      <c r="E6" s="481" t="s">
        <v>265</v>
      </c>
      <c r="F6" s="482"/>
      <c r="G6" s="482"/>
      <c r="H6" s="482"/>
      <c r="I6" s="499"/>
      <c r="J6" s="29" t="str">
        <f>IF(AND('Riesgos de Gestión'!$AF$13="Muy Alta",'Riesgos de Gestión'!$AH$13="Leve"),CONCATENATE("R1C",'Riesgos de Gestión'!$V$13),"")</f>
        <v/>
      </c>
      <c r="K6" s="30" t="str">
        <f>IF(AND('Riesgos de Gestión'!$AF$14="Muy Alta",'Riesgos de Gestión'!$AH$14="Leve"),CONCATENATE("R1C",'Riesgos de Gestión'!$V$14),"")</f>
        <v/>
      </c>
      <c r="L6" s="30" t="str">
        <f>IF(AND('Riesgos de Gestión'!$AF$15="Muy Alta",'Riesgos de Gestión'!$AH$15="Leve"),CONCATENATE("R1C",'Riesgos de Gestión'!$V$15),"")</f>
        <v/>
      </c>
      <c r="M6" s="30" t="str">
        <f>IF(AND('Riesgos de Gestión'!$AF$16="Muy Alta",'Riesgos de Gestión'!$AH$16="Leve"),CONCATENATE("R1C",'Riesgos de Gestión'!$V$16),"")</f>
        <v/>
      </c>
      <c r="N6" s="30" t="str">
        <f>IF(AND('Riesgos de Gestión'!$AF$17="Muy Alta",'Riesgos de Gestión'!$AH$17="Leve"),CONCATENATE("R1C",'Riesgos de Gestión'!$V$17),"")</f>
        <v/>
      </c>
      <c r="O6" s="31" t="str">
        <f>IF(AND('Riesgos de Gestión'!$AF$18="Muy Alta",'Riesgos de Gestión'!$AH$18="Leve"),CONCATENATE("R1C",'Riesgos de Gestión'!$V$18),"")</f>
        <v/>
      </c>
      <c r="P6" s="29" t="str">
        <f>IF(AND('Riesgos de Gestión'!$AF$13="Muy Alta",'Riesgos de Gestión'!$AH$13="Menor"),CONCATENATE("R1C",'Riesgos de Gestión'!$V$13),"")</f>
        <v/>
      </c>
      <c r="Q6" s="30" t="str">
        <f>IF(AND('Riesgos de Gestión'!$AF$14="Muy Alta",'Riesgos de Gestión'!$AH$14="Menor"),CONCATENATE("R1C",'Riesgos de Gestión'!$V$14),"")</f>
        <v/>
      </c>
      <c r="R6" s="30" t="str">
        <f>IF(AND('Riesgos de Gestión'!$AF$15="Muy Alta",'Riesgos de Gestión'!$AH$15="Menor"),CONCATENATE("R1C",'Riesgos de Gestión'!$V$15),"")</f>
        <v/>
      </c>
      <c r="S6" s="30" t="str">
        <f>IF(AND('Riesgos de Gestión'!$AF$16="Muy Alta",'Riesgos de Gestión'!$AH$16="Menor"),CONCATENATE("R1C",'Riesgos de Gestión'!$V$16),"")</f>
        <v/>
      </c>
      <c r="T6" s="30" t="str">
        <f>IF(AND('Riesgos de Gestión'!$AF$17="Muy Alta",'Riesgos de Gestión'!$AH$17="Menor"),CONCATENATE("R1C",'Riesgos de Gestión'!$V$17),"")</f>
        <v/>
      </c>
      <c r="U6" s="31" t="str">
        <f>IF(AND('Riesgos de Gestión'!$AF$18="Muy Alta",'Riesgos de Gestión'!$AH$18="Menor"),CONCATENATE("R1C",'Riesgos de Gestión'!$V$18),"")</f>
        <v/>
      </c>
      <c r="V6" s="29" t="str">
        <f>IF(AND('Riesgos de Gestión'!$AF$13="Muy Alta",'Riesgos de Gestión'!$AH$13="Moderado"),CONCATENATE("R1C",'Riesgos de Gestión'!$V$13),"")</f>
        <v/>
      </c>
      <c r="W6" s="30" t="str">
        <f>IF(AND('Riesgos de Gestión'!$AF$14="Muy Alta",'Riesgos de Gestión'!$AH$14="Moderado"),CONCATENATE("R1C",'Riesgos de Gestión'!$V$14),"")</f>
        <v/>
      </c>
      <c r="X6" s="30" t="str">
        <f>IF(AND('Riesgos de Gestión'!$AF$15="Muy Alta",'Riesgos de Gestión'!$AH$15="Moderado"),CONCATENATE("R1C",'Riesgos de Gestión'!$V$15),"")</f>
        <v/>
      </c>
      <c r="Y6" s="30" t="str">
        <f>IF(AND('Riesgos de Gestión'!$AF$16="Muy Alta",'Riesgos de Gestión'!$AH$16="Moderado"),CONCATENATE("R1C",'Riesgos de Gestión'!$V$16),"")</f>
        <v/>
      </c>
      <c r="Z6" s="30" t="str">
        <f>IF(AND('Riesgos de Gestión'!$AF$17="Muy Alta",'Riesgos de Gestión'!$AH$17="Moderado"),CONCATENATE("R1C",'Riesgos de Gestión'!$V$17),"")</f>
        <v/>
      </c>
      <c r="AA6" s="31" t="str">
        <f>IF(AND('Riesgos de Gestión'!$AF$18="Muy Alta",'Riesgos de Gestión'!$AH$18="Moderado"),CONCATENATE("R1C",'Riesgos de Gestión'!$V$18),"")</f>
        <v/>
      </c>
      <c r="AB6" s="29" t="str">
        <f>IF(AND('Riesgos de Gestión'!$AF$13="Muy Alta",'Riesgos de Gestión'!$AH$13="Mayor"),CONCATENATE("R1C",'Riesgos de Gestión'!$V$13),"")</f>
        <v/>
      </c>
      <c r="AC6" s="30" t="str">
        <f>IF(AND('Riesgos de Gestión'!$AF$14="Muy Alta",'Riesgos de Gestión'!$AH$14="Mayor"),CONCATENATE("R1C",'Riesgos de Gestión'!$V$14),"")</f>
        <v/>
      </c>
      <c r="AD6" s="30" t="str">
        <f>IF(AND('Riesgos de Gestión'!$AF$15="Muy Alta",'Riesgos de Gestión'!$AH$15="Mayor"),CONCATENATE("R1C",'Riesgos de Gestión'!$V$15),"")</f>
        <v/>
      </c>
      <c r="AE6" s="30" t="str">
        <f>IF(AND('Riesgos de Gestión'!$AF$16="Muy Alta",'Riesgos de Gestión'!$AH$16="Mayor"),CONCATENATE("R1C",'Riesgos de Gestión'!$V$16),"")</f>
        <v/>
      </c>
      <c r="AF6" s="30" t="str">
        <f>IF(AND('Riesgos de Gestión'!$AF$17="Muy Alta",'Riesgos de Gestión'!$AH$17="Mayor"),CONCATENATE("R1C",'Riesgos de Gestión'!$V$17),"")</f>
        <v/>
      </c>
      <c r="AG6" s="31" t="str">
        <f>IF(AND('Riesgos de Gestión'!$AF$18="Muy Alta",'Riesgos de Gestión'!$AH$18="Mayor"),CONCATENATE("R1C",'Riesgos de Gestión'!$V$18),"")</f>
        <v/>
      </c>
      <c r="AH6" s="32" t="str">
        <f>IF(AND('Riesgos de Gestión'!$AF$13="Muy Alta",'Riesgos de Gestión'!$AH$13="Catastrófico"),CONCATENATE("R1C",'Riesgos de Gestión'!$V$13),"")</f>
        <v/>
      </c>
      <c r="AI6" s="33" t="str">
        <f>IF(AND('Riesgos de Gestión'!$AF$14="Muy Alta",'Riesgos de Gestión'!$AH$14="Catastrófico"),CONCATENATE("R1C",'Riesgos de Gestión'!$V$14),"")</f>
        <v/>
      </c>
      <c r="AJ6" s="33" t="str">
        <f>IF(AND('Riesgos de Gestión'!$AF$15="Muy Alta",'Riesgos de Gestión'!$AH$15="Catastrófico"),CONCATENATE("R1C",'Riesgos de Gestión'!$V$15),"")</f>
        <v/>
      </c>
      <c r="AK6" s="33" t="str">
        <f>IF(AND('Riesgos de Gestión'!$AF$16="Muy Alta",'Riesgos de Gestión'!$AH$16="Catastrófico"),CONCATENATE("R1C",'Riesgos de Gestión'!$V$16),"")</f>
        <v/>
      </c>
      <c r="AL6" s="33" t="str">
        <f>IF(AND('Riesgos de Gestión'!$AF$17="Muy Alta",'Riesgos de Gestión'!$AH$17="Catastrófico"),CONCATENATE("R1C",'Riesgos de Gestión'!$V$17),"")</f>
        <v/>
      </c>
      <c r="AM6" s="34" t="str">
        <f>IF(AND('Riesgos de Gestión'!$AF$18="Muy Alta",'Riesgos de Gestión'!$AH$18="Catastrófico"),CONCATENATE("R1C",'Riesgos de Gestión'!$V$18),"")</f>
        <v/>
      </c>
      <c r="AN6" s="66"/>
      <c r="AO6" s="488" t="s">
        <v>266</v>
      </c>
      <c r="AP6" s="489"/>
      <c r="AQ6" s="489"/>
      <c r="AR6" s="489"/>
      <c r="AS6" s="489"/>
      <c r="AT6" s="490"/>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row>
    <row r="7" spans="1:91" ht="15" customHeight="1" x14ac:dyDescent="0.25">
      <c r="A7" s="66"/>
      <c r="B7" s="386"/>
      <c r="C7" s="386"/>
      <c r="D7" s="387"/>
      <c r="E7" s="485"/>
      <c r="F7" s="484"/>
      <c r="G7" s="484"/>
      <c r="H7" s="484"/>
      <c r="I7" s="500"/>
      <c r="J7" s="35" t="str">
        <f>IF(AND('Riesgos de Gestión'!$AF$19="Muy Alta",'Riesgos de Gestión'!$AH$19="Leve"),CONCATENATE("R2C",'Riesgos de Gestión'!$V$19),"")</f>
        <v/>
      </c>
      <c r="K7" s="36" t="str">
        <f>IF(AND('Riesgos de Gestión'!$AF$20="Muy Alta",'Riesgos de Gestión'!$AH$20="Leve"),CONCATENATE("R2C",'Riesgos de Gestión'!$V$20),"")</f>
        <v/>
      </c>
      <c r="L7" s="36" t="str">
        <f>IF(AND('Riesgos de Gestión'!$AF$21="Muy Alta",'Riesgos de Gestión'!$AH$21="Leve"),CONCATENATE("R2C",'Riesgos de Gestión'!$V$21),"")</f>
        <v/>
      </c>
      <c r="M7" s="36" t="str">
        <f>IF(AND('Riesgos de Gestión'!$AF$22="Muy Alta",'Riesgos de Gestión'!$AH$22="Leve"),CONCATENATE("R2C",'Riesgos de Gestión'!$V$22),"")</f>
        <v/>
      </c>
      <c r="N7" s="36" t="str">
        <f>IF(AND('Riesgos de Gestión'!$AF$23="Muy Alta",'Riesgos de Gestión'!$AH$23="Leve"),CONCATENATE("R2C",'Riesgos de Gestión'!$V$23),"")</f>
        <v/>
      </c>
      <c r="O7" s="37" t="str">
        <f>IF(AND('Riesgos de Gestión'!$AF$24="Muy Alta",'Riesgos de Gestión'!$AH$24="Leve"),CONCATENATE("R2C",'Riesgos de Gestión'!$V$24),"")</f>
        <v/>
      </c>
      <c r="P7" s="35" t="str">
        <f>IF(AND('Riesgos de Gestión'!$AF$19="Muy Alta",'Riesgos de Gestión'!$AH$19="Menor"),CONCATENATE("R2C",'Riesgos de Gestión'!$V$19),"")</f>
        <v/>
      </c>
      <c r="Q7" s="36" t="str">
        <f>IF(AND('Riesgos de Gestión'!$AF$20="Muy Alta",'Riesgos de Gestión'!$AH$20="Menor"),CONCATENATE("R2C",'Riesgos de Gestión'!$V$20),"")</f>
        <v/>
      </c>
      <c r="R7" s="36" t="str">
        <f>IF(AND('Riesgos de Gestión'!$AF$21="Muy Alta",'Riesgos de Gestión'!$AH$21="Menor"),CONCATENATE("R2C",'Riesgos de Gestión'!$V$21),"")</f>
        <v/>
      </c>
      <c r="S7" s="36" t="str">
        <f>IF(AND('Riesgos de Gestión'!$AF$22="Muy Alta",'Riesgos de Gestión'!$AH$22="Menor"),CONCATENATE("R2C",'Riesgos de Gestión'!$V$22),"")</f>
        <v/>
      </c>
      <c r="T7" s="36" t="str">
        <f>IF(AND('Riesgos de Gestión'!$AF$23="Muy Alta",'Riesgos de Gestión'!$AH$23="Menor"),CONCATENATE("R2C",'Riesgos de Gestión'!$V$23),"")</f>
        <v/>
      </c>
      <c r="U7" s="37" t="str">
        <f>IF(AND('Riesgos de Gestión'!$AF$24="Muy Alta",'Riesgos de Gestión'!$AH$24="Menor"),CONCATENATE("R2C",'Riesgos de Gestión'!$V$24),"")</f>
        <v/>
      </c>
      <c r="V7" s="35" t="str">
        <f>IF(AND('Riesgos de Gestión'!$AF$19="Muy Alta",'Riesgos de Gestión'!$AH$19="Moderado"),CONCATENATE("R2C",'Riesgos de Gestión'!$V$19),"")</f>
        <v/>
      </c>
      <c r="W7" s="36" t="str">
        <f>IF(AND('Riesgos de Gestión'!$AF$20="Muy Alta",'Riesgos de Gestión'!$AH$20="Moderado"),CONCATENATE("R2C",'Riesgos de Gestión'!$V$20),"")</f>
        <v/>
      </c>
      <c r="X7" s="36" t="str">
        <f>IF(AND('Riesgos de Gestión'!$AF$21="Muy Alta",'Riesgos de Gestión'!$AH$21="Moderado"),CONCATENATE("R2C",'Riesgos de Gestión'!$V$21),"")</f>
        <v/>
      </c>
      <c r="Y7" s="36" t="str">
        <f>IF(AND('Riesgos de Gestión'!$AF$22="Muy Alta",'Riesgos de Gestión'!$AH$22="Moderado"),CONCATENATE("R2C",'Riesgos de Gestión'!$V$22),"")</f>
        <v/>
      </c>
      <c r="Z7" s="36" t="str">
        <f>IF(AND('Riesgos de Gestión'!$AF$23="Muy Alta",'Riesgos de Gestión'!$AH$23="Moderado"),CONCATENATE("R2C",'Riesgos de Gestión'!$V$23),"")</f>
        <v/>
      </c>
      <c r="AA7" s="37" t="str">
        <f>IF(AND('Riesgos de Gestión'!$AF$24="Muy Alta",'Riesgos de Gestión'!$AH$24="Moderado"),CONCATENATE("R2C",'Riesgos de Gestión'!$V$24),"")</f>
        <v/>
      </c>
      <c r="AB7" s="35" t="str">
        <f>IF(AND('Riesgos de Gestión'!$AF$19="Muy Alta",'Riesgos de Gestión'!$AH$19="Mayor"),CONCATENATE("R2C",'Riesgos de Gestión'!$V$19),"")</f>
        <v/>
      </c>
      <c r="AC7" s="36" t="str">
        <f>IF(AND('Riesgos de Gestión'!$AF$20="Muy Alta",'Riesgos de Gestión'!$AH$20="Mayor"),CONCATENATE("R2C",'Riesgos de Gestión'!$V$20),"")</f>
        <v/>
      </c>
      <c r="AD7" s="36" t="str">
        <f>IF(AND('Riesgos de Gestión'!$AF$21="Muy Alta",'Riesgos de Gestión'!$AH$21="Mayor"),CONCATENATE("R2C",'Riesgos de Gestión'!$V$21),"")</f>
        <v/>
      </c>
      <c r="AE7" s="36" t="str">
        <f>IF(AND('Riesgos de Gestión'!$AF$22="Muy Alta",'Riesgos de Gestión'!$AH$22="Mayor"),CONCATENATE("R2C",'Riesgos de Gestión'!$V$22),"")</f>
        <v/>
      </c>
      <c r="AF7" s="36" t="str">
        <f>IF(AND('Riesgos de Gestión'!$AF$23="Muy Alta",'Riesgos de Gestión'!$AH$23="Mayor"),CONCATENATE("R2C",'Riesgos de Gestión'!$V$23),"")</f>
        <v/>
      </c>
      <c r="AG7" s="37" t="str">
        <f>IF(AND('Riesgos de Gestión'!$AF$24="Muy Alta",'Riesgos de Gestión'!$AH$24="Mayor"),CONCATENATE("R2C",'Riesgos de Gestión'!$V$24),"")</f>
        <v/>
      </c>
      <c r="AH7" s="38" t="str">
        <f>IF(AND('Riesgos de Gestión'!$AF$19="Muy Alta",'Riesgos de Gestión'!$AH$19="Catastrófico"),CONCATENATE("R2C",'Riesgos de Gestión'!$V$19),"")</f>
        <v/>
      </c>
      <c r="AI7" s="39" t="str">
        <f>IF(AND('Riesgos de Gestión'!$AF$20="Muy Alta",'Riesgos de Gestión'!$AH$20="Catastrófico"),CONCATENATE("R2C",'Riesgos de Gestión'!$V$20),"")</f>
        <v/>
      </c>
      <c r="AJ7" s="39" t="str">
        <f>IF(AND('Riesgos de Gestión'!$AF$21="Muy Alta",'Riesgos de Gestión'!$AH$21="Catastrófico"),CONCATENATE("R2C",'Riesgos de Gestión'!$V$21),"")</f>
        <v/>
      </c>
      <c r="AK7" s="39" t="str">
        <f>IF(AND('Riesgos de Gestión'!$AF$22="Muy Alta",'Riesgos de Gestión'!$AH$22="Catastrófico"),CONCATENATE("R2C",'Riesgos de Gestión'!$V$22),"")</f>
        <v/>
      </c>
      <c r="AL7" s="39" t="str">
        <f>IF(AND('Riesgos de Gestión'!$AF$23="Muy Alta",'Riesgos de Gestión'!$AH$23="Catastrófico"),CONCATENATE("R2C",'Riesgos de Gestión'!$V$23),"")</f>
        <v/>
      </c>
      <c r="AM7" s="40" t="str">
        <f>IF(AND('Riesgos de Gestión'!$AF$24="Muy Alta",'Riesgos de Gestión'!$AH$24="Catastrófico"),CONCATENATE("R2C",'Riesgos de Gestión'!$V$24),"")</f>
        <v/>
      </c>
      <c r="AN7" s="66"/>
      <c r="AO7" s="491"/>
      <c r="AP7" s="492"/>
      <c r="AQ7" s="492"/>
      <c r="AR7" s="492"/>
      <c r="AS7" s="492"/>
      <c r="AT7" s="493"/>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row>
    <row r="8" spans="1:91" ht="15" customHeight="1" x14ac:dyDescent="0.25">
      <c r="A8" s="66"/>
      <c r="B8" s="386"/>
      <c r="C8" s="386"/>
      <c r="D8" s="387"/>
      <c r="E8" s="485"/>
      <c r="F8" s="484"/>
      <c r="G8" s="484"/>
      <c r="H8" s="484"/>
      <c r="I8" s="500"/>
      <c r="J8" s="35" t="str">
        <f>IF(AND('Riesgos de Gestión'!$AF$25="Muy Alta",'Riesgos de Gestión'!$AH$25="Leve"),CONCATENATE("R3C",'Riesgos de Gestión'!$V$25),"")</f>
        <v/>
      </c>
      <c r="K8" s="36" t="str">
        <f>IF(AND('Riesgos de Gestión'!$AF$26="Muy Alta",'Riesgos de Gestión'!$AH$26="Leve"),CONCATENATE("R3C",'Riesgos de Gestión'!$V$26),"")</f>
        <v/>
      </c>
      <c r="L8" s="36" t="str">
        <f>IF(AND('Riesgos de Gestión'!$AF$27="Muy Alta",'Riesgos de Gestión'!$AH$27="Leve"),CONCATENATE("R3C",'Riesgos de Gestión'!$V$27),"")</f>
        <v/>
      </c>
      <c r="M8" s="36" t="str">
        <f>IF(AND('Riesgos de Gestión'!$AF$28="Muy Alta",'Riesgos de Gestión'!$AH$28="Leve"),CONCATENATE("R3C",'Riesgos de Gestión'!$V$28),"")</f>
        <v/>
      </c>
      <c r="N8" s="36" t="str">
        <f>IF(AND('Riesgos de Gestión'!$AF$29="Muy Alta",'Riesgos de Gestión'!$AH$29="Leve"),CONCATENATE("R3C",'Riesgos de Gestión'!$V$29),"")</f>
        <v/>
      </c>
      <c r="O8" s="37" t="str">
        <f>IF(AND('Riesgos de Gestión'!$AF$30="Muy Alta",'Riesgos de Gestión'!$AH$30="Leve"),CONCATENATE("R3C",'Riesgos de Gestión'!$V$30),"")</f>
        <v/>
      </c>
      <c r="P8" s="35" t="str">
        <f>IF(AND('Riesgos de Gestión'!$AF$25="Muy Alta",'Riesgos de Gestión'!$AH$25="Menor"),CONCATENATE("R3C",'Riesgos de Gestión'!$V$25),"")</f>
        <v/>
      </c>
      <c r="Q8" s="36" t="str">
        <f>IF(AND('Riesgos de Gestión'!$AF$26="Muy Alta",'Riesgos de Gestión'!$AH$26="Menor"),CONCATENATE("R3C",'Riesgos de Gestión'!$V$26),"")</f>
        <v/>
      </c>
      <c r="R8" s="36" t="str">
        <f>IF(AND('Riesgos de Gestión'!$AF$27="Muy Alta",'Riesgos de Gestión'!$AH$27="Menor"),CONCATENATE("R3C",'Riesgos de Gestión'!$V$27),"")</f>
        <v/>
      </c>
      <c r="S8" s="36" t="str">
        <f>IF(AND('Riesgos de Gestión'!$AF$28="Muy Alta",'Riesgos de Gestión'!$AH$28="Menor"),CONCATENATE("R3C",'Riesgos de Gestión'!$V$28),"")</f>
        <v/>
      </c>
      <c r="T8" s="36" t="str">
        <f>IF(AND('Riesgos de Gestión'!$AF$29="Muy Alta",'Riesgos de Gestión'!$AH$29="Menor"),CONCATENATE("R3C",'Riesgos de Gestión'!$V$29),"")</f>
        <v/>
      </c>
      <c r="U8" s="37" t="str">
        <f>IF(AND('Riesgos de Gestión'!$AF$30="Muy Alta",'Riesgos de Gestión'!$AH$30="Menor"),CONCATENATE("R3C",'Riesgos de Gestión'!$V$30),"")</f>
        <v/>
      </c>
      <c r="V8" s="35" t="str">
        <f>IF(AND('Riesgos de Gestión'!$AF$25="Muy Alta",'Riesgos de Gestión'!$AH$25="Moderado"),CONCATENATE("R3C",'Riesgos de Gestión'!$V$25),"")</f>
        <v/>
      </c>
      <c r="W8" s="36" t="str">
        <f>IF(AND('Riesgos de Gestión'!$AF$26="Muy Alta",'Riesgos de Gestión'!$AH$26="Moderado"),CONCATENATE("R3C",'Riesgos de Gestión'!$V$26),"")</f>
        <v/>
      </c>
      <c r="X8" s="36" t="str">
        <f>IF(AND('Riesgos de Gestión'!$AF$27="Muy Alta",'Riesgos de Gestión'!$AH$27="Moderado"),CONCATENATE("R3C",'Riesgos de Gestión'!$V$27),"")</f>
        <v/>
      </c>
      <c r="Y8" s="36" t="str">
        <f>IF(AND('Riesgos de Gestión'!$AF$28="Muy Alta",'Riesgos de Gestión'!$AH$28="Moderado"),CONCATENATE("R3C",'Riesgos de Gestión'!$V$28),"")</f>
        <v/>
      </c>
      <c r="Z8" s="36" t="str">
        <f>IF(AND('Riesgos de Gestión'!$AF$29="Muy Alta",'Riesgos de Gestión'!$AH$29="Moderado"),CONCATENATE("R3C",'Riesgos de Gestión'!$V$29),"")</f>
        <v/>
      </c>
      <c r="AA8" s="37" t="str">
        <f>IF(AND('Riesgos de Gestión'!$AF$30="Muy Alta",'Riesgos de Gestión'!$AH$30="Moderado"),CONCATENATE("R3C",'Riesgos de Gestión'!$V$30),"")</f>
        <v/>
      </c>
      <c r="AB8" s="35" t="str">
        <f>IF(AND('Riesgos de Gestión'!$AF$25="Muy Alta",'Riesgos de Gestión'!$AH$25="Mayor"),CONCATENATE("R3C",'Riesgos de Gestión'!$V$25),"")</f>
        <v/>
      </c>
      <c r="AC8" s="36" t="str">
        <f>IF(AND('Riesgos de Gestión'!$AF$26="Muy Alta",'Riesgos de Gestión'!$AH$26="Mayor"),CONCATENATE("R3C",'Riesgos de Gestión'!$V$26),"")</f>
        <v/>
      </c>
      <c r="AD8" s="36" t="str">
        <f>IF(AND('Riesgos de Gestión'!$AF$27="Muy Alta",'Riesgos de Gestión'!$AH$27="Mayor"),CONCATENATE("R3C",'Riesgos de Gestión'!$V$27),"")</f>
        <v/>
      </c>
      <c r="AE8" s="36" t="str">
        <f>IF(AND('Riesgos de Gestión'!$AF$28="Muy Alta",'Riesgos de Gestión'!$AH$28="Mayor"),CONCATENATE("R3C",'Riesgos de Gestión'!$V$28),"")</f>
        <v/>
      </c>
      <c r="AF8" s="36" t="str">
        <f>IF(AND('Riesgos de Gestión'!$AF$29="Muy Alta",'Riesgos de Gestión'!$AH$29="Mayor"),CONCATENATE("R3C",'Riesgos de Gestión'!$V$29),"")</f>
        <v/>
      </c>
      <c r="AG8" s="37" t="str">
        <f>IF(AND('Riesgos de Gestión'!$AF$30="Muy Alta",'Riesgos de Gestión'!$AH$30="Mayor"),CONCATENATE("R3C",'Riesgos de Gestión'!$V$30),"")</f>
        <v/>
      </c>
      <c r="AH8" s="38" t="str">
        <f>IF(AND('Riesgos de Gestión'!$AF$25="Muy Alta",'Riesgos de Gestión'!$AH$25="Catastrófico"),CONCATENATE("R3C",'Riesgos de Gestión'!$V$25),"")</f>
        <v/>
      </c>
      <c r="AI8" s="39" t="str">
        <f>IF(AND('Riesgos de Gestión'!$AF$26="Muy Alta",'Riesgos de Gestión'!$AH$26="Catastrófico"),CONCATENATE("R3C",'Riesgos de Gestión'!$V$26),"")</f>
        <v/>
      </c>
      <c r="AJ8" s="39" t="str">
        <f>IF(AND('Riesgos de Gestión'!$AF$27="Muy Alta",'Riesgos de Gestión'!$AH$27="Catastrófico"),CONCATENATE("R3C",'Riesgos de Gestión'!$V$27),"")</f>
        <v/>
      </c>
      <c r="AK8" s="39" t="str">
        <f>IF(AND('Riesgos de Gestión'!$AF$28="Muy Alta",'Riesgos de Gestión'!$AH$28="Catastrófico"),CONCATENATE("R3C",'Riesgos de Gestión'!$V$28),"")</f>
        <v/>
      </c>
      <c r="AL8" s="39" t="str">
        <f>IF(AND('Riesgos de Gestión'!$AF$29="Muy Alta",'Riesgos de Gestión'!$AH$29="Catastrófico"),CONCATENATE("R3C",'Riesgos de Gestión'!$V$29),"")</f>
        <v/>
      </c>
      <c r="AM8" s="40" t="str">
        <f>IF(AND('Riesgos de Gestión'!$AF$30="Muy Alta",'Riesgos de Gestión'!$AH$30="Catastrófico"),CONCATENATE("R3C",'Riesgos de Gestión'!$V$30),"")</f>
        <v/>
      </c>
      <c r="AN8" s="66"/>
      <c r="AO8" s="491"/>
      <c r="AP8" s="492"/>
      <c r="AQ8" s="492"/>
      <c r="AR8" s="492"/>
      <c r="AS8" s="492"/>
      <c r="AT8" s="493"/>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row>
    <row r="9" spans="1:91" ht="15" customHeight="1" x14ac:dyDescent="0.25">
      <c r="A9" s="66"/>
      <c r="B9" s="386"/>
      <c r="C9" s="386"/>
      <c r="D9" s="387"/>
      <c r="E9" s="485"/>
      <c r="F9" s="484"/>
      <c r="G9" s="484"/>
      <c r="H9" s="484"/>
      <c r="I9" s="500"/>
      <c r="J9" s="35" t="str">
        <f>IF(AND('Riesgos de Gestión'!$AF$31="Muy Alta",'Riesgos de Gestión'!$AH$31="Leve"),CONCATENATE("R4C",'Riesgos de Gestión'!$V$31),"")</f>
        <v/>
      </c>
      <c r="K9" s="36" t="str">
        <f>IF(AND('Riesgos de Gestión'!$AF$32="Muy Alta",'Riesgos de Gestión'!$AH$32="Leve"),CONCATENATE("R4C",'Riesgos de Gestión'!$V$32),"")</f>
        <v/>
      </c>
      <c r="L9" s="36" t="str">
        <f>IF(AND('Riesgos de Gestión'!$AF$33="Muy Alta",'Riesgos de Gestión'!$AH$33="Leve"),CONCATENATE("R4C",'Riesgos de Gestión'!$V$33),"")</f>
        <v/>
      </c>
      <c r="M9" s="36" t="str">
        <f>IF(AND('Riesgos de Gestión'!$AF$34="Muy Alta",'Riesgos de Gestión'!$AH$34="Leve"),CONCATENATE("R4C",'Riesgos de Gestión'!$V$34),"")</f>
        <v/>
      </c>
      <c r="N9" s="36" t="str">
        <f>IF(AND('Riesgos de Gestión'!$AF$35="Muy Alta",'Riesgos de Gestión'!$AH$35="Leve"),CONCATENATE("R4C",'Riesgos de Gestión'!$V$35),"")</f>
        <v/>
      </c>
      <c r="O9" s="37" t="str">
        <f>IF(AND('Riesgos de Gestión'!$AF$36="Muy Alta",'Riesgos de Gestión'!$AH$36="Leve"),CONCATENATE("R4C",'Riesgos de Gestión'!$V$36),"")</f>
        <v/>
      </c>
      <c r="P9" s="35" t="str">
        <f>IF(AND('Riesgos de Gestión'!$AF$31="Muy Alta",'Riesgos de Gestión'!$AH$31="Menor"),CONCATENATE("R4C",'Riesgos de Gestión'!$V$31),"")</f>
        <v/>
      </c>
      <c r="Q9" s="36" t="str">
        <f>IF(AND('Riesgos de Gestión'!$AF$32="Muy Alta",'Riesgos de Gestión'!$AH$32="Menor"),CONCATENATE("R4C",'Riesgos de Gestión'!$V$32),"")</f>
        <v/>
      </c>
      <c r="R9" s="36" t="str">
        <f>IF(AND('Riesgos de Gestión'!$AF$33="Muy Alta",'Riesgos de Gestión'!$AH$33="Menor"),CONCATENATE("R4C",'Riesgos de Gestión'!$V$33),"")</f>
        <v/>
      </c>
      <c r="S9" s="36" t="str">
        <f>IF(AND('Riesgos de Gestión'!$AF$34="Muy Alta",'Riesgos de Gestión'!$AH$34="Menor"),CONCATENATE("R4C",'Riesgos de Gestión'!$V$34),"")</f>
        <v/>
      </c>
      <c r="T9" s="36" t="str">
        <f>IF(AND('Riesgos de Gestión'!$AF$35="Muy Alta",'Riesgos de Gestión'!$AH$35="Menor"),CONCATENATE("R4C",'Riesgos de Gestión'!$V$35),"")</f>
        <v/>
      </c>
      <c r="U9" s="37" t="str">
        <f>IF(AND('Riesgos de Gestión'!$AF$36="Muy Alta",'Riesgos de Gestión'!$AH$36="Menor"),CONCATENATE("R4C",'Riesgos de Gestión'!$V$36),"")</f>
        <v/>
      </c>
      <c r="V9" s="35" t="str">
        <f>IF(AND('Riesgos de Gestión'!$AF$31="Muy Alta",'Riesgos de Gestión'!$AH$31="Moderado"),CONCATENATE("R4C",'Riesgos de Gestión'!$V$31),"")</f>
        <v/>
      </c>
      <c r="W9" s="36" t="str">
        <f>IF(AND('Riesgos de Gestión'!$AF$32="Muy Alta",'Riesgos de Gestión'!$AH$32="Moderado"),CONCATENATE("R4C",'Riesgos de Gestión'!$V$32),"")</f>
        <v/>
      </c>
      <c r="X9" s="36" t="str">
        <f>IF(AND('Riesgos de Gestión'!$AF$33="Muy Alta",'Riesgos de Gestión'!$AH$33="Moderado"),CONCATENATE("R4C",'Riesgos de Gestión'!$V$33),"")</f>
        <v/>
      </c>
      <c r="Y9" s="36" t="str">
        <f>IF(AND('Riesgos de Gestión'!$AF$34="Muy Alta",'Riesgos de Gestión'!$AH$34="Moderado"),CONCATENATE("R4C",'Riesgos de Gestión'!$V$34),"")</f>
        <v/>
      </c>
      <c r="Z9" s="36" t="str">
        <f>IF(AND('Riesgos de Gestión'!$AF$35="Muy Alta",'Riesgos de Gestión'!$AH$35="Moderado"),CONCATENATE("R4C",'Riesgos de Gestión'!$V$35),"")</f>
        <v/>
      </c>
      <c r="AA9" s="37" t="str">
        <f>IF(AND('Riesgos de Gestión'!$AF$36="Muy Alta",'Riesgos de Gestión'!$AH$36="Moderado"),CONCATENATE("R4C",'Riesgos de Gestión'!$V$36),"")</f>
        <v/>
      </c>
      <c r="AB9" s="35" t="str">
        <f>IF(AND('Riesgos de Gestión'!$AF$31="Muy Alta",'Riesgos de Gestión'!$AH$31="Mayor"),CONCATENATE("R4C",'Riesgos de Gestión'!$V$31),"")</f>
        <v/>
      </c>
      <c r="AC9" s="36" t="str">
        <f>IF(AND('Riesgos de Gestión'!$AF$32="Muy Alta",'Riesgos de Gestión'!$AH$32="Mayor"),CONCATENATE("R4C",'Riesgos de Gestión'!$V$32),"")</f>
        <v/>
      </c>
      <c r="AD9" s="36" t="str">
        <f>IF(AND('Riesgos de Gestión'!$AF$33="Muy Alta",'Riesgos de Gestión'!$AH$33="Mayor"),CONCATENATE("R4C",'Riesgos de Gestión'!$V$33),"")</f>
        <v/>
      </c>
      <c r="AE9" s="36" t="str">
        <f>IF(AND('Riesgos de Gestión'!$AF$34="Muy Alta",'Riesgos de Gestión'!$AH$34="Mayor"),CONCATENATE("R4C",'Riesgos de Gestión'!$V$34),"")</f>
        <v/>
      </c>
      <c r="AF9" s="36" t="str">
        <f>IF(AND('Riesgos de Gestión'!$AF$35="Muy Alta",'Riesgos de Gestión'!$AH$35="Mayor"),CONCATENATE("R4C",'Riesgos de Gestión'!$V$35),"")</f>
        <v/>
      </c>
      <c r="AG9" s="37" t="str">
        <f>IF(AND('Riesgos de Gestión'!$AF$36="Muy Alta",'Riesgos de Gestión'!$AH$36="Mayor"),CONCATENATE("R4C",'Riesgos de Gestión'!$V$36),"")</f>
        <v/>
      </c>
      <c r="AH9" s="38" t="str">
        <f>IF(AND('Riesgos de Gestión'!$AF$31="Muy Alta",'Riesgos de Gestión'!$AH$31="Catastrófico"),CONCATENATE("R4C",'Riesgos de Gestión'!$V$31),"")</f>
        <v/>
      </c>
      <c r="AI9" s="39" t="str">
        <f>IF(AND('Riesgos de Gestión'!$AF$32="Muy Alta",'Riesgos de Gestión'!$AH$32="Catastrófico"),CONCATENATE("R4C",'Riesgos de Gestión'!$V$32),"")</f>
        <v/>
      </c>
      <c r="AJ9" s="39" t="str">
        <f>IF(AND('Riesgos de Gestión'!$AF$33="Muy Alta",'Riesgos de Gestión'!$AH$33="Catastrófico"),CONCATENATE("R4C",'Riesgos de Gestión'!$V$33),"")</f>
        <v/>
      </c>
      <c r="AK9" s="39" t="str">
        <f>IF(AND('Riesgos de Gestión'!$AF$34="Muy Alta",'Riesgos de Gestión'!$AH$34="Catastrófico"),CONCATENATE("R4C",'Riesgos de Gestión'!$V$34),"")</f>
        <v/>
      </c>
      <c r="AL9" s="39" t="str">
        <f>IF(AND('Riesgos de Gestión'!$AF$35="Muy Alta",'Riesgos de Gestión'!$AH$35="Catastrófico"),CONCATENATE("R4C",'Riesgos de Gestión'!$V$35),"")</f>
        <v/>
      </c>
      <c r="AM9" s="40" t="str">
        <f>IF(AND('Riesgos de Gestión'!$AF$36="Muy Alta",'Riesgos de Gestión'!$AH$36="Catastrófico"),CONCATENATE("R4C",'Riesgos de Gestión'!$V$36),"")</f>
        <v/>
      </c>
      <c r="AN9" s="66"/>
      <c r="AO9" s="491"/>
      <c r="AP9" s="492"/>
      <c r="AQ9" s="492"/>
      <c r="AR9" s="492"/>
      <c r="AS9" s="492"/>
      <c r="AT9" s="493"/>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row>
    <row r="10" spans="1:91" ht="15" customHeight="1" x14ac:dyDescent="0.25">
      <c r="A10" s="66"/>
      <c r="B10" s="386"/>
      <c r="C10" s="386"/>
      <c r="D10" s="387"/>
      <c r="E10" s="485"/>
      <c r="F10" s="484"/>
      <c r="G10" s="484"/>
      <c r="H10" s="484"/>
      <c r="I10" s="500"/>
      <c r="J10" s="35" t="str">
        <f>IF(AND('Riesgos de Gestión'!$AF$37="Muy Alta",'Riesgos de Gestión'!$AH$37="Leve"),CONCATENATE("R5C",'Riesgos de Gestión'!$V$37),"")</f>
        <v/>
      </c>
      <c r="K10" s="36" t="str">
        <f>IF(AND('Riesgos de Gestión'!$AF$38="Muy Alta",'Riesgos de Gestión'!$AH$38="Leve"),CONCATENATE("R5C",'Riesgos de Gestión'!$V$38),"")</f>
        <v/>
      </c>
      <c r="L10" s="36" t="str">
        <f>IF(AND('Riesgos de Gestión'!$AF$39="Muy Alta",'Riesgos de Gestión'!$AH$39="Leve"),CONCATENATE("R5C",'Riesgos de Gestión'!$V$39),"")</f>
        <v/>
      </c>
      <c r="M10" s="36" t="str">
        <f>IF(AND('Riesgos de Gestión'!$AF$40="Muy Alta",'Riesgos de Gestión'!$AH$40="Leve"),CONCATENATE("R5C",'Riesgos de Gestión'!$V$40),"")</f>
        <v/>
      </c>
      <c r="N10" s="36" t="str">
        <f>IF(AND('Riesgos de Gestión'!$AF$41="Muy Alta",'Riesgos de Gestión'!$AH$41="Leve"),CONCATENATE("R5C",'Riesgos de Gestión'!$V$41),"")</f>
        <v/>
      </c>
      <c r="O10" s="37" t="str">
        <f>IF(AND('Riesgos de Gestión'!$AF$42="Muy Alta",'Riesgos de Gestión'!$AH$42="Leve"),CONCATENATE("R5C",'Riesgos de Gestión'!$V$42),"")</f>
        <v/>
      </c>
      <c r="P10" s="35" t="str">
        <f>IF(AND('Riesgos de Gestión'!$AF$37="Muy Alta",'Riesgos de Gestión'!$AH$37="Menor"),CONCATENATE("R5C",'Riesgos de Gestión'!$V$37),"")</f>
        <v/>
      </c>
      <c r="Q10" s="36" t="str">
        <f>IF(AND('Riesgos de Gestión'!$AF$38="Muy Alta",'Riesgos de Gestión'!$AH$38="Menor"),CONCATENATE("R5C",'Riesgos de Gestión'!$V$38),"")</f>
        <v/>
      </c>
      <c r="R10" s="36" t="str">
        <f>IF(AND('Riesgos de Gestión'!$AF$39="Muy Alta",'Riesgos de Gestión'!$AH$39="Menor"),CONCATENATE("R5C",'Riesgos de Gestión'!$V$39),"")</f>
        <v/>
      </c>
      <c r="S10" s="36" t="str">
        <f>IF(AND('Riesgos de Gestión'!$AF$40="Muy Alta",'Riesgos de Gestión'!$AH$40="Menor"),CONCATENATE("R5C",'Riesgos de Gestión'!$V$40),"")</f>
        <v/>
      </c>
      <c r="T10" s="36" t="str">
        <f>IF(AND('Riesgos de Gestión'!$AF$41="Muy Alta",'Riesgos de Gestión'!$AH$41="Menor"),CONCATENATE("R5C",'Riesgos de Gestión'!$V$41),"")</f>
        <v/>
      </c>
      <c r="U10" s="37" t="str">
        <f>IF(AND('Riesgos de Gestión'!$AF$42="Muy Alta",'Riesgos de Gestión'!$AH$42="Menor"),CONCATENATE("R5C",'Riesgos de Gestión'!$V$42),"")</f>
        <v/>
      </c>
      <c r="V10" s="35" t="str">
        <f>IF(AND('Riesgos de Gestión'!$AF$37="Muy Alta",'Riesgos de Gestión'!$AH$37="Moderado"),CONCATENATE("R5C",'Riesgos de Gestión'!$V$37),"")</f>
        <v/>
      </c>
      <c r="W10" s="36" t="str">
        <f>IF(AND('Riesgos de Gestión'!$AF$38="Muy Alta",'Riesgos de Gestión'!$AH$38="Moderado"),CONCATENATE("R5C",'Riesgos de Gestión'!$V$38),"")</f>
        <v/>
      </c>
      <c r="X10" s="36" t="str">
        <f>IF(AND('Riesgos de Gestión'!$AF$39="Muy Alta",'Riesgos de Gestión'!$AH$39="Moderado"),CONCATENATE("R5C",'Riesgos de Gestión'!$V$39),"")</f>
        <v/>
      </c>
      <c r="Y10" s="36" t="str">
        <f>IF(AND('Riesgos de Gestión'!$AF$40="Muy Alta",'Riesgos de Gestión'!$AH$40="Moderado"),CONCATENATE("R5C",'Riesgos de Gestión'!$V$40),"")</f>
        <v/>
      </c>
      <c r="Z10" s="36" t="str">
        <f>IF(AND('Riesgos de Gestión'!$AF$41="Muy Alta",'Riesgos de Gestión'!$AH$41="Moderado"),CONCATENATE("R5C",'Riesgos de Gestión'!$V$41),"")</f>
        <v/>
      </c>
      <c r="AA10" s="37" t="str">
        <f>IF(AND('Riesgos de Gestión'!$AF$42="Muy Alta",'Riesgos de Gestión'!$AH$42="Moderado"),CONCATENATE("R5C",'Riesgos de Gestión'!$V$42),"")</f>
        <v/>
      </c>
      <c r="AB10" s="35" t="str">
        <f>IF(AND('Riesgos de Gestión'!$AF$37="Muy Alta",'Riesgos de Gestión'!$AH$37="Mayor"),CONCATENATE("R5C",'Riesgos de Gestión'!$V$37),"")</f>
        <v/>
      </c>
      <c r="AC10" s="36" t="str">
        <f>IF(AND('Riesgos de Gestión'!$AF$38="Muy Alta",'Riesgos de Gestión'!$AH$38="Mayor"),CONCATENATE("R5C",'Riesgos de Gestión'!$V$38),"")</f>
        <v/>
      </c>
      <c r="AD10" s="36" t="str">
        <f>IF(AND('Riesgos de Gestión'!$AF$39="Muy Alta",'Riesgos de Gestión'!$AH$39="Mayor"),CONCATENATE("R5C",'Riesgos de Gestión'!$V$39),"")</f>
        <v/>
      </c>
      <c r="AE10" s="36" t="str">
        <f>IF(AND('Riesgos de Gestión'!$AF$40="Muy Alta",'Riesgos de Gestión'!$AH$40="Mayor"),CONCATENATE("R5C",'Riesgos de Gestión'!$V$40),"")</f>
        <v/>
      </c>
      <c r="AF10" s="36" t="str">
        <f>IF(AND('Riesgos de Gestión'!$AF$41="Muy Alta",'Riesgos de Gestión'!$AH$41="Mayor"),CONCATENATE("R5C",'Riesgos de Gestión'!$V$41),"")</f>
        <v/>
      </c>
      <c r="AG10" s="37" t="str">
        <f>IF(AND('Riesgos de Gestión'!$AF$42="Muy Alta",'Riesgos de Gestión'!$AH$42="Mayor"),CONCATENATE("R5C",'Riesgos de Gestión'!$V$42),"")</f>
        <v/>
      </c>
      <c r="AH10" s="38" t="str">
        <f>IF(AND('Riesgos de Gestión'!$AF$37="Muy Alta",'Riesgos de Gestión'!$AH$37="Catastrófico"),CONCATENATE("R5C",'Riesgos de Gestión'!$V$37),"")</f>
        <v/>
      </c>
      <c r="AI10" s="39" t="str">
        <f>IF(AND('Riesgos de Gestión'!$AF$38="Muy Alta",'Riesgos de Gestión'!$AH$38="Catastrófico"),CONCATENATE("R5C",'Riesgos de Gestión'!$V$38),"")</f>
        <v/>
      </c>
      <c r="AJ10" s="39" t="str">
        <f>IF(AND('Riesgos de Gestión'!$AF$39="Muy Alta",'Riesgos de Gestión'!$AH$39="Catastrófico"),CONCATENATE("R5C",'Riesgos de Gestión'!$V$39),"")</f>
        <v/>
      </c>
      <c r="AK10" s="39" t="str">
        <f>IF(AND('Riesgos de Gestión'!$AF$40="Muy Alta",'Riesgos de Gestión'!$AH$40="Catastrófico"),CONCATENATE("R5C",'Riesgos de Gestión'!$V$40),"")</f>
        <v/>
      </c>
      <c r="AL10" s="39" t="str">
        <f>IF(AND('Riesgos de Gestión'!$AF$41="Muy Alta",'Riesgos de Gestión'!$AH$41="Catastrófico"),CONCATENATE("R5C",'Riesgos de Gestión'!$V$41),"")</f>
        <v/>
      </c>
      <c r="AM10" s="40" t="str">
        <f>IF(AND('Riesgos de Gestión'!$AF$42="Muy Alta",'Riesgos de Gestión'!$AH$42="Catastrófico"),CONCATENATE("R5C",'Riesgos de Gestión'!$V$42),"")</f>
        <v/>
      </c>
      <c r="AN10" s="66"/>
      <c r="AO10" s="491"/>
      <c r="AP10" s="492"/>
      <c r="AQ10" s="492"/>
      <c r="AR10" s="492"/>
      <c r="AS10" s="492"/>
      <c r="AT10" s="493"/>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row>
    <row r="11" spans="1:91" ht="15" customHeight="1" x14ac:dyDescent="0.25">
      <c r="A11" s="66"/>
      <c r="B11" s="386"/>
      <c r="C11" s="386"/>
      <c r="D11" s="387"/>
      <c r="E11" s="485"/>
      <c r="F11" s="484"/>
      <c r="G11" s="484"/>
      <c r="H11" s="484"/>
      <c r="I11" s="500"/>
      <c r="J11" s="35" t="str">
        <f>IF(AND('Riesgos de Gestión'!$AF$43="Muy Alta",'Riesgos de Gestión'!$AH$43="Leve"),CONCATENATE("R6C",'Riesgos de Gestión'!$V$43),"")</f>
        <v/>
      </c>
      <c r="K11" s="36" t="str">
        <f>IF(AND('Riesgos de Gestión'!$AF$44="Muy Alta",'Riesgos de Gestión'!$AH$44="Leve"),CONCATENATE("R6C",'Riesgos de Gestión'!$V$44),"")</f>
        <v/>
      </c>
      <c r="L11" s="36" t="str">
        <f>IF(AND('Riesgos de Gestión'!$AF$45="Muy Alta",'Riesgos de Gestión'!$AH$45="Leve"),CONCATENATE("R6C",'Riesgos de Gestión'!$V$45),"")</f>
        <v/>
      </c>
      <c r="M11" s="36" t="str">
        <f>IF(AND('Riesgos de Gestión'!$AF$46="Muy Alta",'Riesgos de Gestión'!$AH$46="Leve"),CONCATENATE("R6C",'Riesgos de Gestión'!$V$46),"")</f>
        <v/>
      </c>
      <c r="N11" s="36" t="str">
        <f>IF(AND('Riesgos de Gestión'!$AF$47="Muy Alta",'Riesgos de Gestión'!$AH$47="Leve"),CONCATENATE("R6C",'Riesgos de Gestión'!$V$47),"")</f>
        <v/>
      </c>
      <c r="O11" s="37" t="str">
        <f>IF(AND('Riesgos de Gestión'!$AF$48="Muy Alta",'Riesgos de Gestión'!$AH$48="Leve"),CONCATENATE("R6C",'Riesgos de Gestión'!$V$48),"")</f>
        <v/>
      </c>
      <c r="P11" s="35" t="str">
        <f>IF(AND('Riesgos de Gestión'!$AF$43="Muy Alta",'Riesgos de Gestión'!$AH$43="Menor"),CONCATENATE("R6C",'Riesgos de Gestión'!$V$43),"")</f>
        <v/>
      </c>
      <c r="Q11" s="36" t="str">
        <f>IF(AND('Riesgos de Gestión'!$AF$44="Muy Alta",'Riesgos de Gestión'!$AH$44="Menor"),CONCATENATE("R6C",'Riesgos de Gestión'!$V$44),"")</f>
        <v/>
      </c>
      <c r="R11" s="36" t="str">
        <f>IF(AND('Riesgos de Gestión'!$AF$45="Muy Alta",'Riesgos de Gestión'!$AH$45="Menor"),CONCATENATE("R6C",'Riesgos de Gestión'!$V$45),"")</f>
        <v/>
      </c>
      <c r="S11" s="36" t="str">
        <f>IF(AND('Riesgos de Gestión'!$AF$46="Muy Alta",'Riesgos de Gestión'!$AH$46="Menor"),CONCATENATE("R6C",'Riesgos de Gestión'!$V$46),"")</f>
        <v/>
      </c>
      <c r="T11" s="36" t="str">
        <f>IF(AND('Riesgos de Gestión'!$AF$47="Muy Alta",'Riesgos de Gestión'!$AH$47="Menor"),CONCATENATE("R6C",'Riesgos de Gestión'!$V$47),"")</f>
        <v/>
      </c>
      <c r="U11" s="37" t="str">
        <f>IF(AND('Riesgos de Gestión'!$AF$48="Muy Alta",'Riesgos de Gestión'!$AH$48="Menor"),CONCATENATE("R6C",'Riesgos de Gestión'!$V$48),"")</f>
        <v/>
      </c>
      <c r="V11" s="35" t="str">
        <f>IF(AND('Riesgos de Gestión'!$AF$43="Muy Alta",'Riesgos de Gestión'!$AH$43="Moderado"),CONCATENATE("R6C",'Riesgos de Gestión'!$V$43),"")</f>
        <v/>
      </c>
      <c r="W11" s="36" t="str">
        <f>IF(AND('Riesgos de Gestión'!$AF$44="Muy Alta",'Riesgos de Gestión'!$AH$44="Moderado"),CONCATENATE("R6C",'Riesgos de Gestión'!$V$44),"")</f>
        <v/>
      </c>
      <c r="X11" s="36" t="str">
        <f>IF(AND('Riesgos de Gestión'!$AF$45="Muy Alta",'Riesgos de Gestión'!$AH$45="Moderado"),CONCATENATE("R6C",'Riesgos de Gestión'!$V$45),"")</f>
        <v/>
      </c>
      <c r="Y11" s="36" t="str">
        <f>IF(AND('Riesgos de Gestión'!$AF$46="Muy Alta",'Riesgos de Gestión'!$AH$46="Moderado"),CONCATENATE("R6C",'Riesgos de Gestión'!$V$46),"")</f>
        <v/>
      </c>
      <c r="Z11" s="36" t="str">
        <f>IF(AND('Riesgos de Gestión'!$AF$47="Muy Alta",'Riesgos de Gestión'!$AH$47="Moderado"),CONCATENATE("R6C",'Riesgos de Gestión'!$V$47),"")</f>
        <v/>
      </c>
      <c r="AA11" s="37" t="str">
        <f>IF(AND('Riesgos de Gestión'!$AF$48="Muy Alta",'Riesgos de Gestión'!$AH$48="Moderado"),CONCATENATE("R6C",'Riesgos de Gestión'!$V$48),"")</f>
        <v/>
      </c>
      <c r="AB11" s="35" t="str">
        <f>IF(AND('Riesgos de Gestión'!$AF$43="Muy Alta",'Riesgos de Gestión'!$AH$43="Mayor"),CONCATENATE("R6C",'Riesgos de Gestión'!$V$43),"")</f>
        <v/>
      </c>
      <c r="AC11" s="36" t="str">
        <f>IF(AND('Riesgos de Gestión'!$AF$44="Muy Alta",'Riesgos de Gestión'!$AH$44="Mayor"),CONCATENATE("R6C",'Riesgos de Gestión'!$V$44),"")</f>
        <v/>
      </c>
      <c r="AD11" s="36" t="str">
        <f>IF(AND('Riesgos de Gestión'!$AF$45="Muy Alta",'Riesgos de Gestión'!$AH$45="Mayor"),CONCATENATE("R6C",'Riesgos de Gestión'!$V$45),"")</f>
        <v/>
      </c>
      <c r="AE11" s="36" t="str">
        <f>IF(AND('Riesgos de Gestión'!$AF$46="Muy Alta",'Riesgos de Gestión'!$AH$46="Mayor"),CONCATENATE("R6C",'Riesgos de Gestión'!$V$46),"")</f>
        <v/>
      </c>
      <c r="AF11" s="36" t="str">
        <f>IF(AND('Riesgos de Gestión'!$AF$47="Muy Alta",'Riesgos de Gestión'!$AH$47="Mayor"),CONCATENATE("R6C",'Riesgos de Gestión'!$V$47),"")</f>
        <v/>
      </c>
      <c r="AG11" s="37" t="str">
        <f>IF(AND('Riesgos de Gestión'!$AF$48="Muy Alta",'Riesgos de Gestión'!$AH$48="Mayor"),CONCATENATE("R6C",'Riesgos de Gestión'!$V$48),"")</f>
        <v/>
      </c>
      <c r="AH11" s="38" t="str">
        <f>IF(AND('Riesgos de Gestión'!$AF$43="Muy Alta",'Riesgos de Gestión'!$AH$43="Catastrófico"),CONCATENATE("R6C",'Riesgos de Gestión'!$V$43),"")</f>
        <v/>
      </c>
      <c r="AI11" s="39" t="str">
        <f>IF(AND('Riesgos de Gestión'!$AF$44="Muy Alta",'Riesgos de Gestión'!$AH$44="Catastrófico"),CONCATENATE("R6C",'Riesgos de Gestión'!$V$44),"")</f>
        <v/>
      </c>
      <c r="AJ11" s="39" t="str">
        <f>IF(AND('Riesgos de Gestión'!$AF$45="Muy Alta",'Riesgos de Gestión'!$AH$45="Catastrófico"),CONCATENATE("R6C",'Riesgos de Gestión'!$V$45),"")</f>
        <v/>
      </c>
      <c r="AK11" s="39" t="str">
        <f>IF(AND('Riesgos de Gestión'!$AF$46="Muy Alta",'Riesgos de Gestión'!$AH$46="Catastrófico"),CONCATENATE("R6C",'Riesgos de Gestión'!$V$46),"")</f>
        <v/>
      </c>
      <c r="AL11" s="39" t="str">
        <f>IF(AND('Riesgos de Gestión'!$AF$47="Muy Alta",'Riesgos de Gestión'!$AH$47="Catastrófico"),CONCATENATE("R6C",'Riesgos de Gestión'!$V$47),"")</f>
        <v/>
      </c>
      <c r="AM11" s="40" t="str">
        <f>IF(AND('Riesgos de Gestión'!$AF$48="Muy Alta",'Riesgos de Gestión'!$AH$48="Catastrófico"),CONCATENATE("R6C",'Riesgos de Gestión'!$V$48),"")</f>
        <v/>
      </c>
      <c r="AN11" s="66"/>
      <c r="AO11" s="491"/>
      <c r="AP11" s="492"/>
      <c r="AQ11" s="492"/>
      <c r="AR11" s="492"/>
      <c r="AS11" s="492"/>
      <c r="AT11" s="493"/>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row>
    <row r="12" spans="1:91" ht="15" customHeight="1" x14ac:dyDescent="0.25">
      <c r="A12" s="66"/>
      <c r="B12" s="386"/>
      <c r="C12" s="386"/>
      <c r="D12" s="387"/>
      <c r="E12" s="485"/>
      <c r="F12" s="484"/>
      <c r="G12" s="484"/>
      <c r="H12" s="484"/>
      <c r="I12" s="500"/>
      <c r="J12" s="35" t="str">
        <f>IF(AND('Riesgos de Gestión'!$AF$49="Muy Alta",'Riesgos de Gestión'!$AH$49="Leve"),CONCATENATE("R7C",'Riesgos de Gestión'!$V$49),"")</f>
        <v/>
      </c>
      <c r="K12" s="36" t="str">
        <f>IF(AND('Riesgos de Gestión'!$AF$50="Muy Alta",'Riesgos de Gestión'!$AH$50="Leve"),CONCATENATE("R7C",'Riesgos de Gestión'!$V$50),"")</f>
        <v/>
      </c>
      <c r="L12" s="36" t="str">
        <f>IF(AND('Riesgos de Gestión'!$AF$51="Muy Alta",'Riesgos de Gestión'!$AH$51="Leve"),CONCATENATE("R7C",'Riesgos de Gestión'!$V$51),"")</f>
        <v/>
      </c>
      <c r="M12" s="36" t="str">
        <f>IF(AND('Riesgos de Gestión'!$AF$52="Muy Alta",'Riesgos de Gestión'!$AH$52="Leve"),CONCATENATE("R7C",'Riesgos de Gestión'!$V$52),"")</f>
        <v/>
      </c>
      <c r="N12" s="36" t="str">
        <f>IF(AND('Riesgos de Gestión'!$AF$53="Muy Alta",'Riesgos de Gestión'!$AH$53="Leve"),CONCATENATE("R7C",'Riesgos de Gestión'!$V$53),"")</f>
        <v/>
      </c>
      <c r="O12" s="37" t="str">
        <f>IF(AND('Riesgos de Gestión'!$AF$54="Muy Alta",'Riesgos de Gestión'!$AH$54="Leve"),CONCATENATE("R7C",'Riesgos de Gestión'!$V$54),"")</f>
        <v/>
      </c>
      <c r="P12" s="35" t="str">
        <f>IF(AND('Riesgos de Gestión'!$AF$49="Muy Alta",'Riesgos de Gestión'!$AH$49="Menor"),CONCATENATE("R7C",'Riesgos de Gestión'!$V$49),"")</f>
        <v/>
      </c>
      <c r="Q12" s="36" t="str">
        <f>IF(AND('Riesgos de Gestión'!$AF$50="Muy Alta",'Riesgos de Gestión'!$AH$50="Menor"),CONCATENATE("R7C",'Riesgos de Gestión'!$V$50),"")</f>
        <v/>
      </c>
      <c r="R12" s="36" t="str">
        <f>IF(AND('Riesgos de Gestión'!$AF$51="Muy Alta",'Riesgos de Gestión'!$AH$51="Menor"),CONCATENATE("R7C",'Riesgos de Gestión'!$V$51),"")</f>
        <v/>
      </c>
      <c r="S12" s="36" t="str">
        <f>IF(AND('Riesgos de Gestión'!$AF$52="Muy Alta",'Riesgos de Gestión'!$AH$52="Menor"),CONCATENATE("R7C",'Riesgos de Gestión'!$V$52),"")</f>
        <v/>
      </c>
      <c r="T12" s="36" t="str">
        <f>IF(AND('Riesgos de Gestión'!$AF$53="Muy Alta",'Riesgos de Gestión'!$AH$53="Menor"),CONCATENATE("R7C",'Riesgos de Gestión'!$V$53),"")</f>
        <v/>
      </c>
      <c r="U12" s="37" t="str">
        <f>IF(AND('Riesgos de Gestión'!$AF$54="Muy Alta",'Riesgos de Gestión'!$AH$54="Menor"),CONCATENATE("R7C",'Riesgos de Gestión'!$V$54),"")</f>
        <v/>
      </c>
      <c r="V12" s="35" t="str">
        <f>IF(AND('Riesgos de Gestión'!$AF$49="Muy Alta",'Riesgos de Gestión'!$AH$49="Moderado"),CONCATENATE("R7C",'Riesgos de Gestión'!$V$49),"")</f>
        <v/>
      </c>
      <c r="W12" s="36" t="str">
        <f>IF(AND('Riesgos de Gestión'!$AF$50="Muy Alta",'Riesgos de Gestión'!$AH$50="Moderado"),CONCATENATE("R7C",'Riesgos de Gestión'!$V$50),"")</f>
        <v/>
      </c>
      <c r="X12" s="36" t="str">
        <f>IF(AND('Riesgos de Gestión'!$AF$51="Muy Alta",'Riesgos de Gestión'!$AH$51="Moderado"),CONCATENATE("R7C",'Riesgos de Gestión'!$V$51),"")</f>
        <v/>
      </c>
      <c r="Y12" s="36" t="str">
        <f>IF(AND('Riesgos de Gestión'!$AF$52="Muy Alta",'Riesgos de Gestión'!$AH$52="Moderado"),CONCATENATE("R7C",'Riesgos de Gestión'!$V$52),"")</f>
        <v/>
      </c>
      <c r="Z12" s="36" t="str">
        <f>IF(AND('Riesgos de Gestión'!$AF$53="Muy Alta",'Riesgos de Gestión'!$AH$53="Moderado"),CONCATENATE("R7C",'Riesgos de Gestión'!$V$53),"")</f>
        <v/>
      </c>
      <c r="AA12" s="37" t="str">
        <f>IF(AND('Riesgos de Gestión'!$AF$54="Muy Alta",'Riesgos de Gestión'!$AH$54="Moderado"),CONCATENATE("R7C",'Riesgos de Gestión'!$V$54),"")</f>
        <v/>
      </c>
      <c r="AB12" s="35" t="str">
        <f>IF(AND('Riesgos de Gestión'!$AF$49="Muy Alta",'Riesgos de Gestión'!$AH$49="Mayor"),CONCATENATE("R7C",'Riesgos de Gestión'!$V$49),"")</f>
        <v/>
      </c>
      <c r="AC12" s="36" t="str">
        <f>IF(AND('Riesgos de Gestión'!$AF$50="Muy Alta",'Riesgos de Gestión'!$AH$50="Mayor"),CONCATENATE("R7C",'Riesgos de Gestión'!$V$50),"")</f>
        <v/>
      </c>
      <c r="AD12" s="36" t="str">
        <f>IF(AND('Riesgos de Gestión'!$AF$51="Muy Alta",'Riesgos de Gestión'!$AH$51="Mayor"),CONCATENATE("R7C",'Riesgos de Gestión'!$V$51),"")</f>
        <v/>
      </c>
      <c r="AE12" s="36" t="str">
        <f>IF(AND('Riesgos de Gestión'!$AF$52="Muy Alta",'Riesgos de Gestión'!$AH$52="Mayor"),CONCATENATE("R7C",'Riesgos de Gestión'!$V$52),"")</f>
        <v/>
      </c>
      <c r="AF12" s="36" t="str">
        <f>IF(AND('Riesgos de Gestión'!$AF$53="Muy Alta",'Riesgos de Gestión'!$AH$53="Mayor"),CONCATENATE("R7C",'Riesgos de Gestión'!$V$53),"")</f>
        <v/>
      </c>
      <c r="AG12" s="37" t="str">
        <f>IF(AND('Riesgos de Gestión'!$AF$54="Muy Alta",'Riesgos de Gestión'!$AH$54="Mayor"),CONCATENATE("R7C",'Riesgos de Gestión'!$V$54),"")</f>
        <v/>
      </c>
      <c r="AH12" s="38" t="str">
        <f>IF(AND('Riesgos de Gestión'!$AF$49="Muy Alta",'Riesgos de Gestión'!$AH$49="Catastrófico"),CONCATENATE("R7C",'Riesgos de Gestión'!$V$49),"")</f>
        <v/>
      </c>
      <c r="AI12" s="39" t="str">
        <f>IF(AND('Riesgos de Gestión'!$AF$50="Muy Alta",'Riesgos de Gestión'!$AH$50="Catastrófico"),CONCATENATE("R7C",'Riesgos de Gestión'!$V$50),"")</f>
        <v/>
      </c>
      <c r="AJ12" s="39" t="str">
        <f>IF(AND('Riesgos de Gestión'!$AF$51="Muy Alta",'Riesgos de Gestión'!$AH$51="Catastrófico"),CONCATENATE("R7C",'Riesgos de Gestión'!$V$51),"")</f>
        <v/>
      </c>
      <c r="AK12" s="39" t="str">
        <f>IF(AND('Riesgos de Gestión'!$AF$52="Muy Alta",'Riesgos de Gestión'!$AH$52="Catastrófico"),CONCATENATE("R7C",'Riesgos de Gestión'!$V$52),"")</f>
        <v/>
      </c>
      <c r="AL12" s="39" t="str">
        <f>IF(AND('Riesgos de Gestión'!$AF$53="Muy Alta",'Riesgos de Gestión'!$AH$53="Catastrófico"),CONCATENATE("R7C",'Riesgos de Gestión'!$V$53),"")</f>
        <v/>
      </c>
      <c r="AM12" s="40" t="str">
        <f>IF(AND('Riesgos de Gestión'!$AF$54="Muy Alta",'Riesgos de Gestión'!$AH$54="Catastrófico"),CONCATENATE("R7C",'Riesgos de Gestión'!$V$54),"")</f>
        <v/>
      </c>
      <c r="AN12" s="66"/>
      <c r="AO12" s="491"/>
      <c r="AP12" s="492"/>
      <c r="AQ12" s="492"/>
      <c r="AR12" s="492"/>
      <c r="AS12" s="492"/>
      <c r="AT12" s="493"/>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row>
    <row r="13" spans="1:91" ht="15" customHeight="1" x14ac:dyDescent="0.25">
      <c r="A13" s="66"/>
      <c r="B13" s="386"/>
      <c r="C13" s="386"/>
      <c r="D13" s="387"/>
      <c r="E13" s="485"/>
      <c r="F13" s="484"/>
      <c r="G13" s="484"/>
      <c r="H13" s="484"/>
      <c r="I13" s="500"/>
      <c r="J13" s="35" t="str">
        <f>IF(AND('Riesgos de Gestión'!$AF$55="Muy Alta",'Riesgos de Gestión'!$AH$55="Leve"),CONCATENATE("R8C",'Riesgos de Gestión'!$V$55),"")</f>
        <v/>
      </c>
      <c r="K13" s="36" t="str">
        <f>IF(AND('Riesgos de Gestión'!$AF$56="Muy Alta",'Riesgos de Gestión'!$AH$56="Leve"),CONCATENATE("R8C",'Riesgos de Gestión'!$V$56),"")</f>
        <v/>
      </c>
      <c r="L13" s="36" t="str">
        <f>IF(AND('Riesgos de Gestión'!$AF$57="Muy Alta",'Riesgos de Gestión'!$AH$57="Leve"),CONCATENATE("R8C",'Riesgos de Gestión'!$V$57),"")</f>
        <v/>
      </c>
      <c r="M13" s="36" t="str">
        <f>IF(AND('Riesgos de Gestión'!$AF$58="Muy Alta",'Riesgos de Gestión'!$AH$58="Leve"),CONCATENATE("R8C",'Riesgos de Gestión'!$V$58),"")</f>
        <v/>
      </c>
      <c r="N13" s="36" t="str">
        <f>IF(AND('Riesgos de Gestión'!$AF$59="Muy Alta",'Riesgos de Gestión'!$AH$59="Leve"),CONCATENATE("R8C",'Riesgos de Gestión'!$V$59),"")</f>
        <v/>
      </c>
      <c r="O13" s="37" t="str">
        <f>IF(AND('Riesgos de Gestión'!$AF$60="Muy Alta",'Riesgos de Gestión'!$AH$60="Leve"),CONCATENATE("R8C",'Riesgos de Gestión'!$V$60),"")</f>
        <v/>
      </c>
      <c r="P13" s="35" t="str">
        <f>IF(AND('Riesgos de Gestión'!$AF$55="Muy Alta",'Riesgos de Gestión'!$AH$55="Menor"),CONCATENATE("R8C",'Riesgos de Gestión'!$V$55),"")</f>
        <v/>
      </c>
      <c r="Q13" s="36" t="str">
        <f>IF(AND('Riesgos de Gestión'!$AF$56="Muy Alta",'Riesgos de Gestión'!$AH$56="Menor"),CONCATENATE("R8C",'Riesgos de Gestión'!$V$56),"")</f>
        <v/>
      </c>
      <c r="R13" s="36" t="str">
        <f>IF(AND('Riesgos de Gestión'!$AF$57="Muy Alta",'Riesgos de Gestión'!$AH$57="Menor"),CONCATENATE("R8C",'Riesgos de Gestión'!$V$57),"")</f>
        <v/>
      </c>
      <c r="S13" s="36" t="str">
        <f>IF(AND('Riesgos de Gestión'!$AF$58="Muy Alta",'Riesgos de Gestión'!$AH$58="Menor"),CONCATENATE("R8C",'Riesgos de Gestión'!$V$58),"")</f>
        <v/>
      </c>
      <c r="T13" s="36" t="str">
        <f>IF(AND('Riesgos de Gestión'!$AF$59="Muy Alta",'Riesgos de Gestión'!$AH$59="Menor"),CONCATENATE("R8C",'Riesgos de Gestión'!$V$59),"")</f>
        <v/>
      </c>
      <c r="U13" s="37" t="str">
        <f>IF(AND('Riesgos de Gestión'!$AF$60="Muy Alta",'Riesgos de Gestión'!$AH$60="Menor"),CONCATENATE("R8C",'Riesgos de Gestión'!$V$60),"")</f>
        <v/>
      </c>
      <c r="V13" s="35" t="str">
        <f>IF(AND('Riesgos de Gestión'!$AF$55="Muy Alta",'Riesgos de Gestión'!$AH$55="Moderado"),CONCATENATE("R8C",'Riesgos de Gestión'!$V$55),"")</f>
        <v/>
      </c>
      <c r="W13" s="36" t="str">
        <f>IF(AND('Riesgos de Gestión'!$AF$56="Muy Alta",'Riesgos de Gestión'!$AH$56="Moderado"),CONCATENATE("R8C",'Riesgos de Gestión'!$V$56),"")</f>
        <v/>
      </c>
      <c r="X13" s="36" t="str">
        <f>IF(AND('Riesgos de Gestión'!$AF$57="Muy Alta",'Riesgos de Gestión'!$AH$57="Moderado"),CONCATENATE("R8C",'Riesgos de Gestión'!$V$57),"")</f>
        <v/>
      </c>
      <c r="Y13" s="36" t="str">
        <f>IF(AND('Riesgos de Gestión'!$AF$58="Muy Alta",'Riesgos de Gestión'!$AH$58="Moderado"),CONCATENATE("R8C",'Riesgos de Gestión'!$V$58),"")</f>
        <v/>
      </c>
      <c r="Z13" s="36" t="str">
        <f>IF(AND('Riesgos de Gestión'!$AF$59="Muy Alta",'Riesgos de Gestión'!$AH$59="Moderado"),CONCATENATE("R8C",'Riesgos de Gestión'!$V$59),"")</f>
        <v/>
      </c>
      <c r="AA13" s="37" t="str">
        <f>IF(AND('Riesgos de Gestión'!$AF$60="Muy Alta",'Riesgos de Gestión'!$AH$60="Moderado"),CONCATENATE("R8C",'Riesgos de Gestión'!$V$60),"")</f>
        <v/>
      </c>
      <c r="AB13" s="35" t="str">
        <f>IF(AND('Riesgos de Gestión'!$AF$55="Muy Alta",'Riesgos de Gestión'!$AH$55="Mayor"),CONCATENATE("R8C",'Riesgos de Gestión'!$V$55),"")</f>
        <v/>
      </c>
      <c r="AC13" s="36" t="str">
        <f>IF(AND('Riesgos de Gestión'!$AF$56="Muy Alta",'Riesgos de Gestión'!$AH$56="Mayor"),CONCATENATE("R8C",'Riesgos de Gestión'!$V$56),"")</f>
        <v/>
      </c>
      <c r="AD13" s="36" t="str">
        <f>IF(AND('Riesgos de Gestión'!$AF$57="Muy Alta",'Riesgos de Gestión'!$AH$57="Mayor"),CONCATENATE("R8C",'Riesgos de Gestión'!$V$57),"")</f>
        <v/>
      </c>
      <c r="AE13" s="36" t="str">
        <f>IF(AND('Riesgos de Gestión'!$AF$58="Muy Alta",'Riesgos de Gestión'!$AH$58="Mayor"),CONCATENATE("R8C",'Riesgos de Gestión'!$V$58),"")</f>
        <v/>
      </c>
      <c r="AF13" s="36" t="str">
        <f>IF(AND('Riesgos de Gestión'!$AF$59="Muy Alta",'Riesgos de Gestión'!$AH$59="Mayor"),CONCATENATE("R8C",'Riesgos de Gestión'!$V$59),"")</f>
        <v/>
      </c>
      <c r="AG13" s="37" t="str">
        <f>IF(AND('Riesgos de Gestión'!$AF$60="Muy Alta",'Riesgos de Gestión'!$AH$60="Mayor"),CONCATENATE("R8C",'Riesgos de Gestión'!$V$60),"")</f>
        <v/>
      </c>
      <c r="AH13" s="38" t="str">
        <f>IF(AND('Riesgos de Gestión'!$AF$55="Muy Alta",'Riesgos de Gestión'!$AH$55="Catastrófico"),CONCATENATE("R8C",'Riesgos de Gestión'!$V$55),"")</f>
        <v/>
      </c>
      <c r="AI13" s="39" t="str">
        <f>IF(AND('Riesgos de Gestión'!$AF$56="Muy Alta",'Riesgos de Gestión'!$AH$56="Catastrófico"),CONCATENATE("R8C",'Riesgos de Gestión'!$V$56),"")</f>
        <v/>
      </c>
      <c r="AJ13" s="39" t="str">
        <f>IF(AND('Riesgos de Gestión'!$AF$57="Muy Alta",'Riesgos de Gestión'!$AH$57="Catastrófico"),CONCATENATE("R8C",'Riesgos de Gestión'!$V$57),"")</f>
        <v/>
      </c>
      <c r="AK13" s="39" t="str">
        <f>IF(AND('Riesgos de Gestión'!$AF$58="Muy Alta",'Riesgos de Gestión'!$AH$58="Catastrófico"),CONCATENATE("R8C",'Riesgos de Gestión'!$V$58),"")</f>
        <v/>
      </c>
      <c r="AL13" s="39" t="str">
        <f>IF(AND('Riesgos de Gestión'!$AF$59="Muy Alta",'Riesgos de Gestión'!$AH$59="Catastrófico"),CONCATENATE("R8C",'Riesgos de Gestión'!$V$59),"")</f>
        <v/>
      </c>
      <c r="AM13" s="40" t="str">
        <f>IF(AND('Riesgos de Gestión'!$AF$60="Muy Alta",'Riesgos de Gestión'!$AH$60="Catastrófico"),CONCATENATE("R8C",'Riesgos de Gestión'!$V$60),"")</f>
        <v/>
      </c>
      <c r="AN13" s="66"/>
      <c r="AO13" s="491"/>
      <c r="AP13" s="492"/>
      <c r="AQ13" s="492"/>
      <c r="AR13" s="492"/>
      <c r="AS13" s="492"/>
      <c r="AT13" s="493"/>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row>
    <row r="14" spans="1:91" ht="15" customHeight="1" x14ac:dyDescent="0.25">
      <c r="A14" s="66"/>
      <c r="B14" s="386"/>
      <c r="C14" s="386"/>
      <c r="D14" s="387"/>
      <c r="E14" s="485"/>
      <c r="F14" s="484"/>
      <c r="G14" s="484"/>
      <c r="H14" s="484"/>
      <c r="I14" s="500"/>
      <c r="J14" s="35" t="str">
        <f>IF(AND('Riesgos de Gestión'!$AF$61="Muy Alta",'Riesgos de Gestión'!$AH$61="Leve"),CONCATENATE("R9C",'Riesgos de Gestión'!$V$61),"")</f>
        <v/>
      </c>
      <c r="K14" s="36" t="str">
        <f>IF(AND('Riesgos de Gestión'!$AF$62="Muy Alta",'Riesgos de Gestión'!$AH$62="Leve"),CONCATENATE("R9C",'Riesgos de Gestión'!$V$62),"")</f>
        <v/>
      </c>
      <c r="L14" s="36" t="str">
        <f>IF(AND('Riesgos de Gestión'!$AF$63="Muy Alta",'Riesgos de Gestión'!$AH$63="Leve"),CONCATENATE("R9C",'Riesgos de Gestión'!$V$63),"")</f>
        <v/>
      </c>
      <c r="M14" s="36" t="str">
        <f>IF(AND('Riesgos de Gestión'!$AF$64="Muy Alta",'Riesgos de Gestión'!$AH$64="Leve"),CONCATENATE("R9C",'Riesgos de Gestión'!$V$64),"")</f>
        <v/>
      </c>
      <c r="N14" s="36" t="str">
        <f>IF(AND('Riesgos de Gestión'!$AF$65="Muy Alta",'Riesgos de Gestión'!$AH$65="Leve"),CONCATENATE("R9C",'Riesgos de Gestión'!$V$65),"")</f>
        <v/>
      </c>
      <c r="O14" s="37" t="str">
        <f>IF(AND('Riesgos de Gestión'!$AF$66="Muy Alta",'Riesgos de Gestión'!$AH$66="Leve"),CONCATENATE("R9C",'Riesgos de Gestión'!$V$66),"")</f>
        <v/>
      </c>
      <c r="P14" s="35" t="str">
        <f>IF(AND('Riesgos de Gestión'!$AF$61="Muy Alta",'Riesgos de Gestión'!$AH$61="Menor"),CONCATENATE("R9C",'Riesgos de Gestión'!$V$61),"")</f>
        <v/>
      </c>
      <c r="Q14" s="36" t="str">
        <f>IF(AND('Riesgos de Gestión'!$AF$62="Muy Alta",'Riesgos de Gestión'!$AH$62="Menor"),CONCATENATE("R9C",'Riesgos de Gestión'!$V$62),"")</f>
        <v/>
      </c>
      <c r="R14" s="36" t="str">
        <f>IF(AND('Riesgos de Gestión'!$AF$63="Muy Alta",'Riesgos de Gestión'!$AH$63="Menor"),CONCATENATE("R9C",'Riesgos de Gestión'!$V$63),"")</f>
        <v/>
      </c>
      <c r="S14" s="36" t="str">
        <f>IF(AND('Riesgos de Gestión'!$AF$64="Muy Alta",'Riesgos de Gestión'!$AH$64="Menor"),CONCATENATE("R9C",'Riesgos de Gestión'!$V$64),"")</f>
        <v/>
      </c>
      <c r="T14" s="36" t="str">
        <f>IF(AND('Riesgos de Gestión'!$AF$65="Muy Alta",'Riesgos de Gestión'!$AH$65="Menor"),CONCATENATE("R9C",'Riesgos de Gestión'!$V$65),"")</f>
        <v/>
      </c>
      <c r="U14" s="37" t="str">
        <f>IF(AND('Riesgos de Gestión'!$AF$66="Muy Alta",'Riesgos de Gestión'!$AH$66="Menor"),CONCATENATE("R9C",'Riesgos de Gestión'!$V$66),"")</f>
        <v/>
      </c>
      <c r="V14" s="35" t="str">
        <f>IF(AND('Riesgos de Gestión'!$AF$61="Muy Alta",'Riesgos de Gestión'!$AH$61="Moderado"),CONCATENATE("R9C",'Riesgos de Gestión'!$V$61),"")</f>
        <v/>
      </c>
      <c r="W14" s="36" t="str">
        <f>IF(AND('Riesgos de Gestión'!$AF$62="Muy Alta",'Riesgos de Gestión'!$AH$62="Moderado"),CONCATENATE("R9C",'Riesgos de Gestión'!$V$62),"")</f>
        <v/>
      </c>
      <c r="X14" s="36" t="str">
        <f>IF(AND('Riesgos de Gestión'!$AF$63="Muy Alta",'Riesgos de Gestión'!$AH$63="Moderado"),CONCATENATE("R9C",'Riesgos de Gestión'!$V$63),"")</f>
        <v/>
      </c>
      <c r="Y14" s="36" t="str">
        <f>IF(AND('Riesgos de Gestión'!$AF$64="Muy Alta",'Riesgos de Gestión'!$AH$64="Moderado"),CONCATENATE("R9C",'Riesgos de Gestión'!$V$64),"")</f>
        <v/>
      </c>
      <c r="Z14" s="36" t="str">
        <f>IF(AND('Riesgos de Gestión'!$AF$65="Muy Alta",'Riesgos de Gestión'!$AH$65="Moderado"),CONCATENATE("R9C",'Riesgos de Gestión'!$V$65),"")</f>
        <v/>
      </c>
      <c r="AA14" s="37" t="str">
        <f>IF(AND('Riesgos de Gestión'!$AF$66="Muy Alta",'Riesgos de Gestión'!$AH$66="Moderado"),CONCATENATE("R9C",'Riesgos de Gestión'!$V$66),"")</f>
        <v/>
      </c>
      <c r="AB14" s="35" t="str">
        <f>IF(AND('Riesgos de Gestión'!$AF$61="Muy Alta",'Riesgos de Gestión'!$AH$61="Mayor"),CONCATENATE("R9C",'Riesgos de Gestión'!$V$61),"")</f>
        <v/>
      </c>
      <c r="AC14" s="36" t="str">
        <f>IF(AND('Riesgos de Gestión'!$AF$62="Muy Alta",'Riesgos de Gestión'!$AH$62="Mayor"),CONCATENATE("R9C",'Riesgos de Gestión'!$V$62),"")</f>
        <v/>
      </c>
      <c r="AD14" s="36" t="str">
        <f>IF(AND('Riesgos de Gestión'!$AF$63="Muy Alta",'Riesgos de Gestión'!$AH$63="Mayor"),CONCATENATE("R9C",'Riesgos de Gestión'!$V$63),"")</f>
        <v/>
      </c>
      <c r="AE14" s="36" t="str">
        <f>IF(AND('Riesgos de Gestión'!$AF$64="Muy Alta",'Riesgos de Gestión'!$AH$64="Mayor"),CONCATENATE("R9C",'Riesgos de Gestión'!$V$64),"")</f>
        <v/>
      </c>
      <c r="AF14" s="36" t="str">
        <f>IF(AND('Riesgos de Gestión'!$AF$65="Muy Alta",'Riesgos de Gestión'!$AH$65="Mayor"),CONCATENATE("R9C",'Riesgos de Gestión'!$V$65),"")</f>
        <v/>
      </c>
      <c r="AG14" s="37" t="str">
        <f>IF(AND('Riesgos de Gestión'!$AF$66="Muy Alta",'Riesgos de Gestión'!$AH$66="Mayor"),CONCATENATE("R9C",'Riesgos de Gestión'!$V$66),"")</f>
        <v/>
      </c>
      <c r="AH14" s="38" t="str">
        <f>IF(AND('Riesgos de Gestión'!$AF$61="Muy Alta",'Riesgos de Gestión'!$AH$61="Catastrófico"),CONCATENATE("R9C",'Riesgos de Gestión'!$V$61),"")</f>
        <v/>
      </c>
      <c r="AI14" s="39" t="str">
        <f>IF(AND('Riesgos de Gestión'!$AF$62="Muy Alta",'Riesgos de Gestión'!$AH$62="Catastrófico"),CONCATENATE("R9C",'Riesgos de Gestión'!$V$62),"")</f>
        <v/>
      </c>
      <c r="AJ14" s="39" t="str">
        <f>IF(AND('Riesgos de Gestión'!$AF$63="Muy Alta",'Riesgos de Gestión'!$AH$63="Catastrófico"),CONCATENATE("R9C",'Riesgos de Gestión'!$V$63),"")</f>
        <v/>
      </c>
      <c r="AK14" s="39" t="str">
        <f>IF(AND('Riesgos de Gestión'!$AF$64="Muy Alta",'Riesgos de Gestión'!$AH$64="Catastrófico"),CONCATENATE("R9C",'Riesgos de Gestión'!$V$64),"")</f>
        <v/>
      </c>
      <c r="AL14" s="39" t="str">
        <f>IF(AND('Riesgos de Gestión'!$AF$65="Muy Alta",'Riesgos de Gestión'!$AH$65="Catastrófico"),CONCATENATE("R9C",'Riesgos de Gestión'!$V$65),"")</f>
        <v/>
      </c>
      <c r="AM14" s="40" t="str">
        <f>IF(AND('Riesgos de Gestión'!$AF$66="Muy Alta",'Riesgos de Gestión'!$AH$66="Catastrófico"),CONCATENATE("R9C",'Riesgos de Gestión'!$V$66),"")</f>
        <v/>
      </c>
      <c r="AN14" s="66"/>
      <c r="AO14" s="491"/>
      <c r="AP14" s="492"/>
      <c r="AQ14" s="492"/>
      <c r="AR14" s="492"/>
      <c r="AS14" s="492"/>
      <c r="AT14" s="493"/>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row>
    <row r="15" spans="1:91" ht="15.75" customHeight="1" thickBot="1" x14ac:dyDescent="0.3">
      <c r="A15" s="66"/>
      <c r="B15" s="386"/>
      <c r="C15" s="386"/>
      <c r="D15" s="387"/>
      <c r="E15" s="486"/>
      <c r="F15" s="487"/>
      <c r="G15" s="487"/>
      <c r="H15" s="487"/>
      <c r="I15" s="501"/>
      <c r="J15" s="41" t="str">
        <f>IF(AND('Riesgos de Gestión'!$AF$67="Muy Alta",'Riesgos de Gestión'!$AH$67="Leve"),CONCATENATE("R10C",'Riesgos de Gestión'!$V$67),"")</f>
        <v/>
      </c>
      <c r="K15" s="42" t="str">
        <f>IF(AND('Riesgos de Gestión'!$AF$68="Muy Alta",'Riesgos de Gestión'!$AH$68="Leve"),CONCATENATE("R10C",'Riesgos de Gestión'!$V$68),"")</f>
        <v/>
      </c>
      <c r="L15" s="42" t="str">
        <f>IF(AND('Riesgos de Gestión'!$AF$69="Muy Alta",'Riesgos de Gestión'!$AH$69="Leve"),CONCATENATE("R10C",'Riesgos de Gestión'!$V$69),"")</f>
        <v/>
      </c>
      <c r="M15" s="42" t="str">
        <f>IF(AND('Riesgos de Gestión'!$AF$70="Muy Alta",'Riesgos de Gestión'!$AH$70="Leve"),CONCATENATE("R10C",'Riesgos de Gestión'!$V$70),"")</f>
        <v/>
      </c>
      <c r="N15" s="42" t="str">
        <f>IF(AND('Riesgos de Gestión'!$AF$71="Muy Alta",'Riesgos de Gestión'!$AH$71="Leve"),CONCATENATE("R10C",'Riesgos de Gestión'!$V$71),"")</f>
        <v/>
      </c>
      <c r="O15" s="43" t="str">
        <f>IF(AND('Riesgos de Gestión'!$AF$72="Muy Alta",'Riesgos de Gestión'!$AH$72="Leve"),CONCATENATE("R10C",'Riesgos de Gestión'!$V$72),"")</f>
        <v/>
      </c>
      <c r="P15" s="35" t="str">
        <f>IF(AND('Riesgos de Gestión'!$AF$67="Muy Alta",'Riesgos de Gestión'!$AH$67="Menor"),CONCATENATE("R10C",'Riesgos de Gestión'!$V$67),"")</f>
        <v/>
      </c>
      <c r="Q15" s="36" t="str">
        <f>IF(AND('Riesgos de Gestión'!$AF$68="Muy Alta",'Riesgos de Gestión'!$AH$68="Menor"),CONCATENATE("R10C",'Riesgos de Gestión'!$V$68),"")</f>
        <v/>
      </c>
      <c r="R15" s="36" t="str">
        <f>IF(AND('Riesgos de Gestión'!$AF$69="Muy Alta",'Riesgos de Gestión'!$AH$69="Menor"),CONCATENATE("R10C",'Riesgos de Gestión'!$V$69),"")</f>
        <v/>
      </c>
      <c r="S15" s="36" t="str">
        <f>IF(AND('Riesgos de Gestión'!$AF$70="Muy Alta",'Riesgos de Gestión'!$AH$70="Menor"),CONCATENATE("R10C",'Riesgos de Gestión'!$V$70),"")</f>
        <v/>
      </c>
      <c r="T15" s="36" t="str">
        <f>IF(AND('Riesgos de Gestión'!$AF$71="Muy Alta",'Riesgos de Gestión'!$AH$71="Menor"),CONCATENATE("R10C",'Riesgos de Gestión'!$V$71),"")</f>
        <v/>
      </c>
      <c r="U15" s="37" t="str">
        <f>IF(AND('Riesgos de Gestión'!$AF$72="Muy Alta",'Riesgos de Gestión'!$AH$72="Menor"),CONCATENATE("R10C",'Riesgos de Gestión'!$V$72),"")</f>
        <v/>
      </c>
      <c r="V15" s="41" t="str">
        <f>IF(AND('Riesgos de Gestión'!$AF$67="Muy Alta",'Riesgos de Gestión'!$AH$67="Moderado"),CONCATENATE("R10C",'Riesgos de Gestión'!$V$67),"")</f>
        <v/>
      </c>
      <c r="W15" s="42" t="str">
        <f>IF(AND('Riesgos de Gestión'!$AF$68="Muy Alta",'Riesgos de Gestión'!$AH$68="Moderado"),CONCATENATE("R10C",'Riesgos de Gestión'!$V$68),"")</f>
        <v/>
      </c>
      <c r="X15" s="42" t="str">
        <f>IF(AND('Riesgos de Gestión'!$AF$69="Muy Alta",'Riesgos de Gestión'!$AH$69="Moderado"),CONCATENATE("R10C",'Riesgos de Gestión'!$V$69),"")</f>
        <v/>
      </c>
      <c r="Y15" s="42" t="str">
        <f>IF(AND('Riesgos de Gestión'!$AF$70="Muy Alta",'Riesgos de Gestión'!$AH$70="Moderado"),CONCATENATE("R10C",'Riesgos de Gestión'!$V$70),"")</f>
        <v/>
      </c>
      <c r="Z15" s="42" t="str">
        <f>IF(AND('Riesgos de Gestión'!$AF$71="Muy Alta",'Riesgos de Gestión'!$AH$71="Moderado"),CONCATENATE("R10C",'Riesgos de Gestión'!$V$71),"")</f>
        <v/>
      </c>
      <c r="AA15" s="43" t="str">
        <f>IF(AND('Riesgos de Gestión'!$AF$72="Muy Alta",'Riesgos de Gestión'!$AH$72="Moderado"),CONCATENATE("R10C",'Riesgos de Gestión'!$V$72),"")</f>
        <v/>
      </c>
      <c r="AB15" s="35" t="str">
        <f>IF(AND('Riesgos de Gestión'!$AF$67="Muy Alta",'Riesgos de Gestión'!$AH$67="Mayor"),CONCATENATE("R10C",'Riesgos de Gestión'!$V$67),"")</f>
        <v/>
      </c>
      <c r="AC15" s="36" t="str">
        <f>IF(AND('Riesgos de Gestión'!$AF$68="Muy Alta",'Riesgos de Gestión'!$AH$68="Mayor"),CONCATENATE("R10C",'Riesgos de Gestión'!$V$68),"")</f>
        <v/>
      </c>
      <c r="AD15" s="36" t="str">
        <f>IF(AND('Riesgos de Gestión'!$AF$69="Muy Alta",'Riesgos de Gestión'!$AH$69="Mayor"),CONCATENATE("R10C",'Riesgos de Gestión'!$V$69),"")</f>
        <v/>
      </c>
      <c r="AE15" s="36" t="str">
        <f>IF(AND('Riesgos de Gestión'!$AF$70="Muy Alta",'Riesgos de Gestión'!$AH$70="Mayor"),CONCATENATE("R10C",'Riesgos de Gestión'!$V$70),"")</f>
        <v/>
      </c>
      <c r="AF15" s="36" t="str">
        <f>IF(AND('Riesgos de Gestión'!$AF$71="Muy Alta",'Riesgos de Gestión'!$AH$71="Mayor"),CONCATENATE("R10C",'Riesgos de Gestión'!$V$71),"")</f>
        <v/>
      </c>
      <c r="AG15" s="37" t="str">
        <f>IF(AND('Riesgos de Gestión'!$AF$72="Muy Alta",'Riesgos de Gestión'!$AH$72="Mayor"),CONCATENATE("R10C",'Riesgos de Gestión'!$V$72),"")</f>
        <v/>
      </c>
      <c r="AH15" s="44" t="str">
        <f>IF(AND('Riesgos de Gestión'!$AF$67="Muy Alta",'Riesgos de Gestión'!$AH$67="Catastrófico"),CONCATENATE("R10C",'Riesgos de Gestión'!$V$67),"")</f>
        <v/>
      </c>
      <c r="AI15" s="45" t="str">
        <f>IF(AND('Riesgos de Gestión'!$AF$68="Muy Alta",'Riesgos de Gestión'!$AH$68="Catastrófico"),CONCATENATE("R10C",'Riesgos de Gestión'!$V$68),"")</f>
        <v/>
      </c>
      <c r="AJ15" s="45" t="str">
        <f>IF(AND('Riesgos de Gestión'!$AF$69="Muy Alta",'Riesgos de Gestión'!$AH$69="Catastrófico"),CONCATENATE("R10C",'Riesgos de Gestión'!$V$69),"")</f>
        <v/>
      </c>
      <c r="AK15" s="45" t="str">
        <f>IF(AND('Riesgos de Gestión'!$AF$70="Muy Alta",'Riesgos de Gestión'!$AH$70="Catastrófico"),CONCATENATE("R10C",'Riesgos de Gestión'!$V$70),"")</f>
        <v/>
      </c>
      <c r="AL15" s="45" t="str">
        <f>IF(AND('Riesgos de Gestión'!$AF$71="Muy Alta",'Riesgos de Gestión'!$AH$71="Catastrófico"),CONCATENATE("R10C",'Riesgos de Gestión'!$V$71),"")</f>
        <v/>
      </c>
      <c r="AM15" s="46" t="str">
        <f>IF(AND('Riesgos de Gestión'!$AF$72="Muy Alta",'Riesgos de Gestión'!$AH$72="Catastrófico"),CONCATENATE("R10C",'Riesgos de Gestión'!$V$72),"")</f>
        <v/>
      </c>
      <c r="AN15" s="66"/>
      <c r="AO15" s="494"/>
      <c r="AP15" s="495"/>
      <c r="AQ15" s="495"/>
      <c r="AR15" s="495"/>
      <c r="AS15" s="495"/>
      <c r="AT15" s="49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row>
    <row r="16" spans="1:91" ht="15" customHeight="1" x14ac:dyDescent="0.25">
      <c r="A16" s="66"/>
      <c r="B16" s="386"/>
      <c r="C16" s="386"/>
      <c r="D16" s="387"/>
      <c r="E16" s="481" t="s">
        <v>267</v>
      </c>
      <c r="F16" s="482"/>
      <c r="G16" s="482"/>
      <c r="H16" s="482"/>
      <c r="I16" s="482"/>
      <c r="J16" s="47" t="str">
        <f>IF(AND('Riesgos de Gestión'!$AF$13="Alta",'Riesgos de Gestión'!$AH$13="Leve"),CONCATENATE("R1C",'Riesgos de Gestión'!$V$13),"")</f>
        <v/>
      </c>
      <c r="K16" s="48" t="str">
        <f>IF(AND('Riesgos de Gestión'!$AF$14="Alta",'Riesgos de Gestión'!$AH$14="Leve"),CONCATENATE("R1C",'Riesgos de Gestión'!$V$14),"")</f>
        <v/>
      </c>
      <c r="L16" s="48" t="str">
        <f>IF(AND('Riesgos de Gestión'!$AF$15="Alta",'Riesgos de Gestión'!$AH$15="Leve"),CONCATENATE("R1C",'Riesgos de Gestión'!$V$15),"")</f>
        <v/>
      </c>
      <c r="M16" s="48" t="str">
        <f>IF(AND('Riesgos de Gestión'!$AF$16="Alta",'Riesgos de Gestión'!$AH$16="Leve"),CONCATENATE("R1C",'Riesgos de Gestión'!$V$16),"")</f>
        <v/>
      </c>
      <c r="N16" s="48" t="str">
        <f>IF(AND('Riesgos de Gestión'!$AF$17="Alta",'Riesgos de Gestión'!$AH$17="Leve"),CONCATENATE("R1C",'Riesgos de Gestión'!$V$17),"")</f>
        <v/>
      </c>
      <c r="O16" s="49" t="str">
        <f>IF(AND('Riesgos de Gestión'!$AF$18="Alta",'Riesgos de Gestión'!$AH$18="Leve"),CONCATENATE("R1C",'Riesgos de Gestión'!$V$18),"")</f>
        <v/>
      </c>
      <c r="P16" s="47" t="str">
        <f>IF(AND('Riesgos de Gestión'!$AF$13="Alta",'Riesgos de Gestión'!$AH$13="Menor"),CONCATENATE("R1C",'Riesgos de Gestión'!$V$13),"")</f>
        <v/>
      </c>
      <c r="Q16" s="48" t="str">
        <f>IF(AND('Riesgos de Gestión'!$AF$14="Alta",'Riesgos de Gestión'!$AH$14="Menor"),CONCATENATE("R1C",'Riesgos de Gestión'!$V$14),"")</f>
        <v/>
      </c>
      <c r="R16" s="48" t="str">
        <f>IF(AND('Riesgos de Gestión'!$AF$15="Alta",'Riesgos de Gestión'!$AH$15="Menor"),CONCATENATE("R1C",'Riesgos de Gestión'!$V$15),"")</f>
        <v/>
      </c>
      <c r="S16" s="48" t="str">
        <f>IF(AND('Riesgos de Gestión'!$AF$16="Alta",'Riesgos de Gestión'!$AH$16="Menor"),CONCATENATE("R1C",'Riesgos de Gestión'!$V$16),"")</f>
        <v/>
      </c>
      <c r="T16" s="48" t="str">
        <f>IF(AND('Riesgos de Gestión'!$AF$17="Alta",'Riesgos de Gestión'!$AH$17="Menor"),CONCATENATE("R1C",'Riesgos de Gestión'!$V$17),"")</f>
        <v/>
      </c>
      <c r="U16" s="49" t="str">
        <f>IF(AND('Riesgos de Gestión'!$AF$18="Alta",'Riesgos de Gestión'!$AH$18="Menor"),CONCATENATE("R1C",'Riesgos de Gestión'!$V$18),"")</f>
        <v/>
      </c>
      <c r="V16" s="29" t="str">
        <f>IF(AND('Riesgos de Gestión'!$AF$13="Alta",'Riesgos de Gestión'!$AH$13="Moderado"),CONCATENATE("R1C",'Riesgos de Gestión'!$V$13),"")</f>
        <v/>
      </c>
      <c r="W16" s="30" t="str">
        <f>IF(AND('Riesgos de Gestión'!$AF$14="Alta",'Riesgos de Gestión'!$AH$14="Moderado"),CONCATENATE("R1C",'Riesgos de Gestión'!$V$14),"")</f>
        <v/>
      </c>
      <c r="X16" s="30" t="str">
        <f>IF(AND('Riesgos de Gestión'!$AF$15="Alta",'Riesgos de Gestión'!$AH$15="Moderado"),CONCATENATE("R1C",'Riesgos de Gestión'!$V$15),"")</f>
        <v/>
      </c>
      <c r="Y16" s="30" t="str">
        <f>IF(AND('Riesgos de Gestión'!$AF$16="Alta",'Riesgos de Gestión'!$AH$16="Moderado"),CONCATENATE("R1C",'Riesgos de Gestión'!$V$16),"")</f>
        <v/>
      </c>
      <c r="Z16" s="30" t="str">
        <f>IF(AND('Riesgos de Gestión'!$AF$17="Alta",'Riesgos de Gestión'!$AH$17="Moderado"),CONCATENATE("R1C",'Riesgos de Gestión'!$V$17),"")</f>
        <v/>
      </c>
      <c r="AA16" s="31" t="str">
        <f>IF(AND('Riesgos de Gestión'!$AF$18="Alta",'Riesgos de Gestión'!$AH$18="Moderado"),CONCATENATE("R1C",'Riesgos de Gestión'!$V$18),"")</f>
        <v/>
      </c>
      <c r="AB16" s="29" t="str">
        <f>IF(AND('Riesgos de Gestión'!$AF$13="Alta",'Riesgos de Gestión'!$AH$13="Mayor"),CONCATENATE("R1C",'Riesgos de Gestión'!$V$13),"")</f>
        <v/>
      </c>
      <c r="AC16" s="30" t="str">
        <f>IF(AND('Riesgos de Gestión'!$AF$14="Alta",'Riesgos de Gestión'!$AH$14="Mayor"),CONCATENATE("R1C",'Riesgos de Gestión'!$V$14),"")</f>
        <v/>
      </c>
      <c r="AD16" s="30" t="str">
        <f>IF(AND('Riesgos de Gestión'!$AF$15="Alta",'Riesgos de Gestión'!$AH$15="Mayor"),CONCATENATE("R1C",'Riesgos de Gestión'!$V$15),"")</f>
        <v/>
      </c>
      <c r="AE16" s="30" t="str">
        <f>IF(AND('Riesgos de Gestión'!$AF$16="Alta",'Riesgos de Gestión'!$AH$16="Mayor"),CONCATENATE("R1C",'Riesgos de Gestión'!$V$16),"")</f>
        <v/>
      </c>
      <c r="AF16" s="30" t="str">
        <f>IF(AND('Riesgos de Gestión'!$AF$17="Alta",'Riesgos de Gestión'!$AH$17="Mayor"),CONCATENATE("R1C",'Riesgos de Gestión'!$V$17),"")</f>
        <v/>
      </c>
      <c r="AG16" s="31" t="str">
        <f>IF(AND('Riesgos de Gestión'!$AF$18="Alta",'Riesgos de Gestión'!$AH$18="Mayor"),CONCATENATE("R1C",'Riesgos de Gestión'!$V$18),"")</f>
        <v/>
      </c>
      <c r="AH16" s="32" t="str">
        <f>IF(AND('Riesgos de Gestión'!$AF$13="Alta",'Riesgos de Gestión'!$AH$13="Catastrófico"),CONCATENATE("R1C",'Riesgos de Gestión'!$V$13),"")</f>
        <v/>
      </c>
      <c r="AI16" s="33" t="str">
        <f>IF(AND('Riesgos de Gestión'!$AF$14="Alta",'Riesgos de Gestión'!$AH$14="Catastrófico"),CONCATENATE("R1C",'Riesgos de Gestión'!$V$14),"")</f>
        <v/>
      </c>
      <c r="AJ16" s="33" t="str">
        <f>IF(AND('Riesgos de Gestión'!$AF$15="Alta",'Riesgos de Gestión'!$AH$15="Catastrófico"),CONCATENATE("R1C",'Riesgos de Gestión'!$V$15),"")</f>
        <v/>
      </c>
      <c r="AK16" s="33" t="str">
        <f>IF(AND('Riesgos de Gestión'!$AF$16="Alta",'Riesgos de Gestión'!$AH$16="Catastrófico"),CONCATENATE("R1C",'Riesgos de Gestión'!$V$16),"")</f>
        <v/>
      </c>
      <c r="AL16" s="33" t="str">
        <f>IF(AND('Riesgos de Gestión'!$AF$17="Alta",'Riesgos de Gestión'!$AH$17="Catastrófico"),CONCATENATE("R1C",'Riesgos de Gestión'!$V$17),"")</f>
        <v/>
      </c>
      <c r="AM16" s="34" t="str">
        <f>IF(AND('Riesgos de Gestión'!$AF$18="Alta",'Riesgos de Gestión'!$AH$18="Catastrófico"),CONCATENATE("R1C",'Riesgos de Gestión'!$V$18),"")</f>
        <v/>
      </c>
      <c r="AN16" s="66"/>
      <c r="AO16" s="472" t="s">
        <v>268</v>
      </c>
      <c r="AP16" s="473"/>
      <c r="AQ16" s="473"/>
      <c r="AR16" s="473"/>
      <c r="AS16" s="473"/>
      <c r="AT16" s="474"/>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row>
    <row r="17" spans="1:76" ht="15" customHeight="1" x14ac:dyDescent="0.25">
      <c r="A17" s="66"/>
      <c r="B17" s="386"/>
      <c r="C17" s="386"/>
      <c r="D17" s="387"/>
      <c r="E17" s="483"/>
      <c r="F17" s="484"/>
      <c r="G17" s="484"/>
      <c r="H17" s="484"/>
      <c r="I17" s="484"/>
      <c r="J17" s="50" t="str">
        <f>IF(AND('Riesgos de Gestión'!$AF$19="Alta",'Riesgos de Gestión'!$AH$19="Leve"),CONCATENATE("R2C",'Riesgos de Gestión'!$V$19),"")</f>
        <v/>
      </c>
      <c r="K17" s="51" t="str">
        <f>IF(AND('Riesgos de Gestión'!$AF$20="Alta",'Riesgos de Gestión'!$AH$20="Leve"),CONCATENATE("R2C",'Riesgos de Gestión'!$V$20),"")</f>
        <v/>
      </c>
      <c r="L17" s="51" t="str">
        <f>IF(AND('Riesgos de Gestión'!$AF$21="Alta",'Riesgos de Gestión'!$AH$21="Leve"),CONCATENATE("R2C",'Riesgos de Gestión'!$V$21),"")</f>
        <v/>
      </c>
      <c r="M17" s="51" t="str">
        <f>IF(AND('Riesgos de Gestión'!$AF$22="Alta",'Riesgos de Gestión'!$AH$22="Leve"),CONCATENATE("R2C",'Riesgos de Gestión'!$V$22),"")</f>
        <v/>
      </c>
      <c r="N17" s="51" t="str">
        <f>IF(AND('Riesgos de Gestión'!$AF$23="Alta",'Riesgos de Gestión'!$AH$23="Leve"),CONCATENATE("R2C",'Riesgos de Gestión'!$V$23),"")</f>
        <v/>
      </c>
      <c r="O17" s="52" t="str">
        <f>IF(AND('Riesgos de Gestión'!$AF$24="Alta",'Riesgos de Gestión'!$AH$24="Leve"),CONCATENATE("R2C",'Riesgos de Gestión'!$V$24),"")</f>
        <v/>
      </c>
      <c r="P17" s="50" t="str">
        <f>IF(AND('Riesgos de Gestión'!$AF$19="Alta",'Riesgos de Gestión'!$AH$19="Menor"),CONCATENATE("R2C",'Riesgos de Gestión'!$V$19),"")</f>
        <v/>
      </c>
      <c r="Q17" s="51" t="str">
        <f>IF(AND('Riesgos de Gestión'!$AF$20="Alta",'Riesgos de Gestión'!$AH$20="Menor"),CONCATENATE("R2C",'Riesgos de Gestión'!$V$20),"")</f>
        <v/>
      </c>
      <c r="R17" s="51" t="str">
        <f>IF(AND('Riesgos de Gestión'!$AF$21="Alta",'Riesgos de Gestión'!$AH$21="Menor"),CONCATENATE("R2C",'Riesgos de Gestión'!$V$21),"")</f>
        <v/>
      </c>
      <c r="S17" s="51" t="str">
        <f>IF(AND('Riesgos de Gestión'!$AF$22="Alta",'Riesgos de Gestión'!$AH$22="Menor"),CONCATENATE("R2C",'Riesgos de Gestión'!$V$22),"")</f>
        <v/>
      </c>
      <c r="T17" s="51" t="str">
        <f>IF(AND('Riesgos de Gestión'!$AF$23="Alta",'Riesgos de Gestión'!$AH$23="Menor"),CONCATENATE("R2C",'Riesgos de Gestión'!$V$23),"")</f>
        <v/>
      </c>
      <c r="U17" s="52" t="str">
        <f>IF(AND('Riesgos de Gestión'!$AF$24="Alta",'Riesgos de Gestión'!$AH$24="Menor"),CONCATENATE("R2C",'Riesgos de Gestión'!$V$24),"")</f>
        <v/>
      </c>
      <c r="V17" s="35" t="str">
        <f>IF(AND('Riesgos de Gestión'!$AF$19="Alta",'Riesgos de Gestión'!$AH$19="Moderado"),CONCATENATE("R2C",'Riesgos de Gestión'!$V$19),"")</f>
        <v/>
      </c>
      <c r="W17" s="36" t="str">
        <f>IF(AND('Riesgos de Gestión'!$AF$20="Alta",'Riesgos de Gestión'!$AH$20="Moderado"),CONCATENATE("R2C",'Riesgos de Gestión'!$V$20),"")</f>
        <v/>
      </c>
      <c r="X17" s="36" t="str">
        <f>IF(AND('Riesgos de Gestión'!$AF$21="Alta",'Riesgos de Gestión'!$AH$21="Moderado"),CONCATENATE("R2C",'Riesgos de Gestión'!$V$21),"")</f>
        <v/>
      </c>
      <c r="Y17" s="36" t="str">
        <f>IF(AND('Riesgos de Gestión'!$AF$22="Alta",'Riesgos de Gestión'!$AH$22="Moderado"),CONCATENATE("R2C",'Riesgos de Gestión'!$V$22),"")</f>
        <v/>
      </c>
      <c r="Z17" s="36" t="str">
        <f>IF(AND('Riesgos de Gestión'!$AF$23="Alta",'Riesgos de Gestión'!$AH$23="Moderado"),CONCATENATE("R2C",'Riesgos de Gestión'!$V$23),"")</f>
        <v/>
      </c>
      <c r="AA17" s="37" t="str">
        <f>IF(AND('Riesgos de Gestión'!$AF$24="Alta",'Riesgos de Gestión'!$AH$24="Moderado"),CONCATENATE("R2C",'Riesgos de Gestión'!$V$24),"")</f>
        <v/>
      </c>
      <c r="AB17" s="35" t="str">
        <f>IF(AND('Riesgos de Gestión'!$AF$19="Alta",'Riesgos de Gestión'!$AH$19="Mayor"),CONCATENATE("R2C",'Riesgos de Gestión'!$V$19),"")</f>
        <v/>
      </c>
      <c r="AC17" s="36" t="str">
        <f>IF(AND('Riesgos de Gestión'!$AF$20="Alta",'Riesgos de Gestión'!$AH$20="Mayor"),CONCATENATE("R2C",'Riesgos de Gestión'!$V$20),"")</f>
        <v/>
      </c>
      <c r="AD17" s="36" t="str">
        <f>IF(AND('Riesgos de Gestión'!$AF$21="Alta",'Riesgos de Gestión'!$AH$21="Mayor"),CONCATENATE("R2C",'Riesgos de Gestión'!$V$21),"")</f>
        <v/>
      </c>
      <c r="AE17" s="36" t="str">
        <f>IF(AND('Riesgos de Gestión'!$AF$22="Alta",'Riesgos de Gestión'!$AH$22="Mayor"),CONCATENATE("R2C",'Riesgos de Gestión'!$V$22),"")</f>
        <v/>
      </c>
      <c r="AF17" s="36" t="str">
        <f>IF(AND('Riesgos de Gestión'!$AF$23="Alta",'Riesgos de Gestión'!$AH$23="Mayor"),CONCATENATE("R2C",'Riesgos de Gestión'!$V$23),"")</f>
        <v/>
      </c>
      <c r="AG17" s="37" t="str">
        <f>IF(AND('Riesgos de Gestión'!$AF$24="Alta",'Riesgos de Gestión'!$AH$24="Mayor"),CONCATENATE("R2C",'Riesgos de Gestión'!$V$24),"")</f>
        <v/>
      </c>
      <c r="AH17" s="38" t="str">
        <f>IF(AND('Riesgos de Gestión'!$AF$19="Alta",'Riesgos de Gestión'!$AH$19="Catastrófico"),CONCATENATE("R2C",'Riesgos de Gestión'!$V$19),"")</f>
        <v/>
      </c>
      <c r="AI17" s="39" t="str">
        <f>IF(AND('Riesgos de Gestión'!$AF$20="Alta",'Riesgos de Gestión'!$AH$20="Catastrófico"),CONCATENATE("R2C",'Riesgos de Gestión'!$V$20),"")</f>
        <v/>
      </c>
      <c r="AJ17" s="39" t="str">
        <f>IF(AND('Riesgos de Gestión'!$AF$21="Alta",'Riesgos de Gestión'!$AH$21="Catastrófico"),CONCATENATE("R2C",'Riesgos de Gestión'!$V$21),"")</f>
        <v/>
      </c>
      <c r="AK17" s="39" t="str">
        <f>IF(AND('Riesgos de Gestión'!$AF$22="Alta",'Riesgos de Gestión'!$AH$22="Catastrófico"),CONCATENATE("R2C",'Riesgos de Gestión'!$V$22),"")</f>
        <v/>
      </c>
      <c r="AL17" s="39" t="str">
        <f>IF(AND('Riesgos de Gestión'!$AF$23="Alta",'Riesgos de Gestión'!$AH$23="Catastrófico"),CONCATENATE("R2C",'Riesgos de Gestión'!$V$23),"")</f>
        <v/>
      </c>
      <c r="AM17" s="40" t="str">
        <f>IF(AND('Riesgos de Gestión'!$AF$24="Alta",'Riesgos de Gestión'!$AH$24="Catastrófico"),CONCATENATE("R2C",'Riesgos de Gestión'!$V$24),"")</f>
        <v/>
      </c>
      <c r="AN17" s="66"/>
      <c r="AO17" s="475"/>
      <c r="AP17" s="476"/>
      <c r="AQ17" s="476"/>
      <c r="AR17" s="476"/>
      <c r="AS17" s="476"/>
      <c r="AT17" s="477"/>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row>
    <row r="18" spans="1:76" ht="15" customHeight="1" x14ac:dyDescent="0.25">
      <c r="A18" s="66"/>
      <c r="B18" s="386"/>
      <c r="C18" s="386"/>
      <c r="D18" s="387"/>
      <c r="E18" s="485"/>
      <c r="F18" s="484"/>
      <c r="G18" s="484"/>
      <c r="H18" s="484"/>
      <c r="I18" s="484"/>
      <c r="J18" s="50" t="str">
        <f>IF(AND('Riesgos de Gestión'!$AF$25="Alta",'Riesgos de Gestión'!$AH$25="Leve"),CONCATENATE("R3C",'Riesgos de Gestión'!$V$25),"")</f>
        <v/>
      </c>
      <c r="K18" s="51" t="str">
        <f>IF(AND('Riesgos de Gestión'!$AF$26="Alta",'Riesgos de Gestión'!$AH$26="Leve"),CONCATENATE("R3C",'Riesgos de Gestión'!$V$26),"")</f>
        <v/>
      </c>
      <c r="L18" s="51" t="str">
        <f>IF(AND('Riesgos de Gestión'!$AF$27="Alta",'Riesgos de Gestión'!$AH$27="Leve"),CONCATENATE("R3C",'Riesgos de Gestión'!$V$27),"")</f>
        <v/>
      </c>
      <c r="M18" s="51" t="str">
        <f>IF(AND('Riesgos de Gestión'!$AF$28="Alta",'Riesgos de Gestión'!$AH$28="Leve"),CONCATENATE("R3C",'Riesgos de Gestión'!$V$28),"")</f>
        <v/>
      </c>
      <c r="N18" s="51" t="str">
        <f>IF(AND('Riesgos de Gestión'!$AF$29="Alta",'Riesgos de Gestión'!$AH$29="Leve"),CONCATENATE("R3C",'Riesgos de Gestión'!$V$29),"")</f>
        <v/>
      </c>
      <c r="O18" s="52" t="str">
        <f>IF(AND('Riesgos de Gestión'!$AF$30="Alta",'Riesgos de Gestión'!$AH$30="Leve"),CONCATENATE("R3C",'Riesgos de Gestión'!$V$30),"")</f>
        <v/>
      </c>
      <c r="P18" s="50" t="str">
        <f>IF(AND('Riesgos de Gestión'!$AF$25="Alta",'Riesgos de Gestión'!$AH$25="Menor"),CONCATENATE("R3C",'Riesgos de Gestión'!$V$25),"")</f>
        <v/>
      </c>
      <c r="Q18" s="51" t="str">
        <f>IF(AND('Riesgos de Gestión'!$AF$26="Alta",'Riesgos de Gestión'!$AH$26="Menor"),CONCATENATE("R3C",'Riesgos de Gestión'!$V$26),"")</f>
        <v/>
      </c>
      <c r="R18" s="51" t="str">
        <f>IF(AND('Riesgos de Gestión'!$AF$27="Alta",'Riesgos de Gestión'!$AH$27="Menor"),CONCATENATE("R3C",'Riesgos de Gestión'!$V$27),"")</f>
        <v/>
      </c>
      <c r="S18" s="51" t="str">
        <f>IF(AND('Riesgos de Gestión'!$AF$28="Alta",'Riesgos de Gestión'!$AH$28="Menor"),CONCATENATE("R3C",'Riesgos de Gestión'!$V$28),"")</f>
        <v/>
      </c>
      <c r="T18" s="51" t="str">
        <f>IF(AND('Riesgos de Gestión'!$AF$29="Alta",'Riesgos de Gestión'!$AH$29="Menor"),CONCATENATE("R3C",'Riesgos de Gestión'!$V$29),"")</f>
        <v/>
      </c>
      <c r="U18" s="52" t="str">
        <f>IF(AND('Riesgos de Gestión'!$AF$30="Alta",'Riesgos de Gestión'!$AH$30="Menor"),CONCATENATE("R3C",'Riesgos de Gestión'!$V$30),"")</f>
        <v/>
      </c>
      <c r="V18" s="35" t="str">
        <f>IF(AND('Riesgos de Gestión'!$AF$25="Alta",'Riesgos de Gestión'!$AH$25="Moderado"),CONCATENATE("R3C",'Riesgos de Gestión'!$V$25),"")</f>
        <v/>
      </c>
      <c r="W18" s="36" t="str">
        <f>IF(AND('Riesgos de Gestión'!$AF$26="Alta",'Riesgos de Gestión'!$AH$26="Moderado"),CONCATENATE("R3C",'Riesgos de Gestión'!$V$26),"")</f>
        <v/>
      </c>
      <c r="X18" s="36" t="str">
        <f>IF(AND('Riesgos de Gestión'!$AF$27="Alta",'Riesgos de Gestión'!$AH$27="Moderado"),CONCATENATE("R3C",'Riesgos de Gestión'!$V$27),"")</f>
        <v/>
      </c>
      <c r="Y18" s="36" t="str">
        <f>IF(AND('Riesgos de Gestión'!$AF$28="Alta",'Riesgos de Gestión'!$AH$28="Moderado"),CONCATENATE("R3C",'Riesgos de Gestión'!$V$28),"")</f>
        <v/>
      </c>
      <c r="Z18" s="36" t="str">
        <f>IF(AND('Riesgos de Gestión'!$AF$29="Alta",'Riesgos de Gestión'!$AH$29="Moderado"),CONCATENATE("R3C",'Riesgos de Gestión'!$V$29),"")</f>
        <v/>
      </c>
      <c r="AA18" s="37" t="str">
        <f>IF(AND('Riesgos de Gestión'!$AF$30="Alta",'Riesgos de Gestión'!$AH$30="Moderado"),CONCATENATE("R3C",'Riesgos de Gestión'!$V$30),"")</f>
        <v/>
      </c>
      <c r="AB18" s="35" t="str">
        <f>IF(AND('Riesgos de Gestión'!$AF$25="Alta",'Riesgos de Gestión'!$AH$25="Mayor"),CONCATENATE("R3C",'Riesgos de Gestión'!$V$25),"")</f>
        <v/>
      </c>
      <c r="AC18" s="36" t="str">
        <f>IF(AND('Riesgos de Gestión'!$AF$26="Alta",'Riesgos de Gestión'!$AH$26="Mayor"),CONCATENATE("R3C",'Riesgos de Gestión'!$V$26),"")</f>
        <v/>
      </c>
      <c r="AD18" s="36" t="str">
        <f>IF(AND('Riesgos de Gestión'!$AF$27="Alta",'Riesgos de Gestión'!$AH$27="Mayor"),CONCATENATE("R3C",'Riesgos de Gestión'!$V$27),"")</f>
        <v/>
      </c>
      <c r="AE18" s="36" t="str">
        <f>IF(AND('Riesgos de Gestión'!$AF$28="Alta",'Riesgos de Gestión'!$AH$28="Mayor"),CONCATENATE("R3C",'Riesgos de Gestión'!$V$28),"")</f>
        <v/>
      </c>
      <c r="AF18" s="36" t="str">
        <f>IF(AND('Riesgos de Gestión'!$AF$29="Alta",'Riesgos de Gestión'!$AH$29="Mayor"),CONCATENATE("R3C",'Riesgos de Gestión'!$V$29),"")</f>
        <v/>
      </c>
      <c r="AG18" s="37" t="str">
        <f>IF(AND('Riesgos de Gestión'!$AF$30="Alta",'Riesgos de Gestión'!$AH$30="Mayor"),CONCATENATE("R3C",'Riesgos de Gestión'!$V$30),"")</f>
        <v/>
      </c>
      <c r="AH18" s="38" t="str">
        <f>IF(AND('Riesgos de Gestión'!$AF$25="Alta",'Riesgos de Gestión'!$AH$25="Catastrófico"),CONCATENATE("R3C",'Riesgos de Gestión'!$V$25),"")</f>
        <v/>
      </c>
      <c r="AI18" s="39" t="str">
        <f>IF(AND('Riesgos de Gestión'!$AF$26="Alta",'Riesgos de Gestión'!$AH$26="Catastrófico"),CONCATENATE("R3C",'Riesgos de Gestión'!$V$26),"")</f>
        <v/>
      </c>
      <c r="AJ18" s="39" t="str">
        <f>IF(AND('Riesgos de Gestión'!$AF$27="Alta",'Riesgos de Gestión'!$AH$27="Catastrófico"),CONCATENATE("R3C",'Riesgos de Gestión'!$V$27),"")</f>
        <v/>
      </c>
      <c r="AK18" s="39" t="str">
        <f>IF(AND('Riesgos de Gestión'!$AF$28="Alta",'Riesgos de Gestión'!$AH$28="Catastrófico"),CONCATENATE("R3C",'Riesgos de Gestión'!$V$28),"")</f>
        <v/>
      </c>
      <c r="AL18" s="39" t="str">
        <f>IF(AND('Riesgos de Gestión'!$AF$29="Alta",'Riesgos de Gestión'!$AH$29="Catastrófico"),CONCATENATE("R3C",'Riesgos de Gestión'!$V$29),"")</f>
        <v/>
      </c>
      <c r="AM18" s="40" t="str">
        <f>IF(AND('Riesgos de Gestión'!$AF$30="Alta",'Riesgos de Gestión'!$AH$30="Catastrófico"),CONCATENATE("R3C",'Riesgos de Gestión'!$V$30),"")</f>
        <v/>
      </c>
      <c r="AN18" s="66"/>
      <c r="AO18" s="475"/>
      <c r="AP18" s="476"/>
      <c r="AQ18" s="476"/>
      <c r="AR18" s="476"/>
      <c r="AS18" s="476"/>
      <c r="AT18" s="477"/>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row>
    <row r="19" spans="1:76" ht="15" customHeight="1" x14ac:dyDescent="0.25">
      <c r="A19" s="66"/>
      <c r="B19" s="386"/>
      <c r="C19" s="386"/>
      <c r="D19" s="387"/>
      <c r="E19" s="485"/>
      <c r="F19" s="484"/>
      <c r="G19" s="484"/>
      <c r="H19" s="484"/>
      <c r="I19" s="484"/>
      <c r="J19" s="50" t="str">
        <f>IF(AND('Riesgos de Gestión'!$AF$31="Alta",'Riesgos de Gestión'!$AH$31="Leve"),CONCATENATE("R4C",'Riesgos de Gestión'!$V$31),"")</f>
        <v/>
      </c>
      <c r="K19" s="51" t="str">
        <f>IF(AND('Riesgos de Gestión'!$AF$32="Alta",'Riesgos de Gestión'!$AH$32="Leve"),CONCATENATE("R4C",'Riesgos de Gestión'!$V$32),"")</f>
        <v/>
      </c>
      <c r="L19" s="51" t="str">
        <f>IF(AND('Riesgos de Gestión'!$AF$33="Alta",'Riesgos de Gestión'!$AH$33="Leve"),CONCATENATE("R4C",'Riesgos de Gestión'!$V$33),"")</f>
        <v/>
      </c>
      <c r="M19" s="51" t="str">
        <f>IF(AND('Riesgos de Gestión'!$AF$34="Alta",'Riesgos de Gestión'!$AH$34="Leve"),CONCATENATE("R4C",'Riesgos de Gestión'!$V$34),"")</f>
        <v/>
      </c>
      <c r="N19" s="51" t="str">
        <f>IF(AND('Riesgos de Gestión'!$AF$35="Alta",'Riesgos de Gestión'!$AH$35="Leve"),CONCATENATE("R4C",'Riesgos de Gestión'!$V$35),"")</f>
        <v/>
      </c>
      <c r="O19" s="52" t="str">
        <f>IF(AND('Riesgos de Gestión'!$AF$36="Alta",'Riesgos de Gestión'!$AH$36="Leve"),CONCATENATE("R4C",'Riesgos de Gestión'!$V$36),"")</f>
        <v/>
      </c>
      <c r="P19" s="50" t="str">
        <f>IF(AND('Riesgos de Gestión'!$AF$31="Alta",'Riesgos de Gestión'!$AH$31="Menor"),CONCATENATE("R4C",'Riesgos de Gestión'!$V$31),"")</f>
        <v/>
      </c>
      <c r="Q19" s="51" t="str">
        <f>IF(AND('Riesgos de Gestión'!$AF$32="Alta",'Riesgos de Gestión'!$AH$32="Menor"),CONCATENATE("R4C",'Riesgos de Gestión'!$V$32),"")</f>
        <v/>
      </c>
      <c r="R19" s="51" t="str">
        <f>IF(AND('Riesgos de Gestión'!$AF$33="Alta",'Riesgos de Gestión'!$AH$33="Menor"),CONCATENATE("R4C",'Riesgos de Gestión'!$V$33),"")</f>
        <v/>
      </c>
      <c r="S19" s="51" t="str">
        <f>IF(AND('Riesgos de Gestión'!$AF$34="Alta",'Riesgos de Gestión'!$AH$34="Menor"),CONCATENATE("R4C",'Riesgos de Gestión'!$V$34),"")</f>
        <v/>
      </c>
      <c r="T19" s="51" t="str">
        <f>IF(AND('Riesgos de Gestión'!$AF$35="Alta",'Riesgos de Gestión'!$AH$35="Menor"),CONCATENATE("R4C",'Riesgos de Gestión'!$V$35),"")</f>
        <v/>
      </c>
      <c r="U19" s="52" t="str">
        <f>IF(AND('Riesgos de Gestión'!$AF$36="Alta",'Riesgos de Gestión'!$AH$36="Menor"),CONCATENATE("R4C",'Riesgos de Gestión'!$V$36),"")</f>
        <v/>
      </c>
      <c r="V19" s="35" t="str">
        <f>IF(AND('Riesgos de Gestión'!$AF$31="Alta",'Riesgos de Gestión'!$AH$31="Moderado"),CONCATENATE("R4C",'Riesgos de Gestión'!$V$31),"")</f>
        <v/>
      </c>
      <c r="W19" s="36" t="str">
        <f>IF(AND('Riesgos de Gestión'!$AF$32="Alta",'Riesgos de Gestión'!$AH$32="Moderado"),CONCATENATE("R4C",'Riesgos de Gestión'!$V$32),"")</f>
        <v/>
      </c>
      <c r="X19" s="36" t="str">
        <f>IF(AND('Riesgos de Gestión'!$AF$33="Alta",'Riesgos de Gestión'!$AH$33="Moderado"),CONCATENATE("R4C",'Riesgos de Gestión'!$V$33),"")</f>
        <v/>
      </c>
      <c r="Y19" s="36" t="str">
        <f>IF(AND('Riesgos de Gestión'!$AF$34="Alta",'Riesgos de Gestión'!$AH$34="Moderado"),CONCATENATE("R4C",'Riesgos de Gestión'!$V$34),"")</f>
        <v/>
      </c>
      <c r="Z19" s="36" t="str">
        <f>IF(AND('Riesgos de Gestión'!$AF$35="Alta",'Riesgos de Gestión'!$AH$35="Moderado"),CONCATENATE("R4C",'Riesgos de Gestión'!$V$35),"")</f>
        <v/>
      </c>
      <c r="AA19" s="37" t="str">
        <f>IF(AND('Riesgos de Gestión'!$AF$36="Alta",'Riesgos de Gestión'!$AH$36="Moderado"),CONCATENATE("R4C",'Riesgos de Gestión'!$V$36),"")</f>
        <v/>
      </c>
      <c r="AB19" s="35" t="str">
        <f>IF(AND('Riesgos de Gestión'!$AF$31="Alta",'Riesgos de Gestión'!$AH$31="Mayor"),CONCATENATE("R4C",'Riesgos de Gestión'!$V$31),"")</f>
        <v/>
      </c>
      <c r="AC19" s="36" t="str">
        <f>IF(AND('Riesgos de Gestión'!$AF$32="Alta",'Riesgos de Gestión'!$AH$32="Mayor"),CONCATENATE("R4C",'Riesgos de Gestión'!$V$32),"")</f>
        <v/>
      </c>
      <c r="AD19" s="36" t="str">
        <f>IF(AND('Riesgos de Gestión'!$AF$33="Alta",'Riesgos de Gestión'!$AH$33="Mayor"),CONCATENATE("R4C",'Riesgos de Gestión'!$V$33),"")</f>
        <v/>
      </c>
      <c r="AE19" s="36" t="str">
        <f>IF(AND('Riesgos de Gestión'!$AF$34="Alta",'Riesgos de Gestión'!$AH$34="Mayor"),CONCATENATE("R4C",'Riesgos de Gestión'!$V$34),"")</f>
        <v/>
      </c>
      <c r="AF19" s="36" t="str">
        <f>IF(AND('Riesgos de Gestión'!$AF$35="Alta",'Riesgos de Gestión'!$AH$35="Mayor"),CONCATENATE("R4C",'Riesgos de Gestión'!$V$35),"")</f>
        <v/>
      </c>
      <c r="AG19" s="37" t="str">
        <f>IF(AND('Riesgos de Gestión'!$AF$36="Alta",'Riesgos de Gestión'!$AH$36="Mayor"),CONCATENATE("R4C",'Riesgos de Gestión'!$V$36),"")</f>
        <v/>
      </c>
      <c r="AH19" s="38" t="str">
        <f>IF(AND('Riesgos de Gestión'!$AF$31="Alta",'Riesgos de Gestión'!$AH$31="Catastrófico"),CONCATENATE("R4C",'Riesgos de Gestión'!$V$31),"")</f>
        <v/>
      </c>
      <c r="AI19" s="39" t="str">
        <f>IF(AND('Riesgos de Gestión'!$AF$32="Alta",'Riesgos de Gestión'!$AH$32="Catastrófico"),CONCATENATE("R4C",'Riesgos de Gestión'!$V$32),"")</f>
        <v/>
      </c>
      <c r="AJ19" s="39" t="str">
        <f>IF(AND('Riesgos de Gestión'!$AF$33="Alta",'Riesgos de Gestión'!$AH$33="Catastrófico"),CONCATENATE("R4C",'Riesgos de Gestión'!$V$33),"")</f>
        <v/>
      </c>
      <c r="AK19" s="39" t="str">
        <f>IF(AND('Riesgos de Gestión'!$AF$34="Alta",'Riesgos de Gestión'!$AH$34="Catastrófico"),CONCATENATE("R4C",'Riesgos de Gestión'!$V$34),"")</f>
        <v/>
      </c>
      <c r="AL19" s="39" t="str">
        <f>IF(AND('Riesgos de Gestión'!$AF$35="Alta",'Riesgos de Gestión'!$AH$35="Catastrófico"),CONCATENATE("R4C",'Riesgos de Gestión'!$V$35),"")</f>
        <v/>
      </c>
      <c r="AM19" s="40" t="str">
        <f>IF(AND('Riesgos de Gestión'!$AF$36="Alta",'Riesgos de Gestión'!$AH$36="Catastrófico"),CONCATENATE("R4C",'Riesgos de Gestión'!$V$36),"")</f>
        <v/>
      </c>
      <c r="AN19" s="66"/>
      <c r="AO19" s="475"/>
      <c r="AP19" s="476"/>
      <c r="AQ19" s="476"/>
      <c r="AR19" s="476"/>
      <c r="AS19" s="476"/>
      <c r="AT19" s="477"/>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row>
    <row r="20" spans="1:76" ht="15" customHeight="1" x14ac:dyDescent="0.25">
      <c r="A20" s="66"/>
      <c r="B20" s="386"/>
      <c r="C20" s="386"/>
      <c r="D20" s="387"/>
      <c r="E20" s="485"/>
      <c r="F20" s="484"/>
      <c r="G20" s="484"/>
      <c r="H20" s="484"/>
      <c r="I20" s="484"/>
      <c r="J20" s="50" t="str">
        <f>IF(AND('Riesgos de Gestión'!$AF$37="Alta",'Riesgos de Gestión'!$AH$37="Leve"),CONCATENATE("R5C",'Riesgos de Gestión'!$V$37),"")</f>
        <v/>
      </c>
      <c r="K20" s="51" t="str">
        <f>IF(AND('Riesgos de Gestión'!$AF$38="Alta",'Riesgos de Gestión'!$AH$38="Leve"),CONCATENATE("R5C",'Riesgos de Gestión'!$V$38),"")</f>
        <v/>
      </c>
      <c r="L20" s="51" t="str">
        <f>IF(AND('Riesgos de Gestión'!$AF$39="Alta",'Riesgos de Gestión'!$AH$39="Leve"),CONCATENATE("R5C",'Riesgos de Gestión'!$V$39),"")</f>
        <v/>
      </c>
      <c r="M20" s="51" t="str">
        <f>IF(AND('Riesgos de Gestión'!$AF$40="Alta",'Riesgos de Gestión'!$AH$40="Leve"),CONCATENATE("R5C",'Riesgos de Gestión'!$V$40),"")</f>
        <v/>
      </c>
      <c r="N20" s="51" t="str">
        <f>IF(AND('Riesgos de Gestión'!$AF$41="Alta",'Riesgos de Gestión'!$AH$41="Leve"),CONCATENATE("R5C",'Riesgos de Gestión'!$V$41),"")</f>
        <v/>
      </c>
      <c r="O20" s="52" t="str">
        <f>IF(AND('Riesgos de Gestión'!$AF$42="Alta",'Riesgos de Gestión'!$AH$42="Leve"),CONCATENATE("R5C",'Riesgos de Gestión'!$V$42),"")</f>
        <v/>
      </c>
      <c r="P20" s="50" t="str">
        <f>IF(AND('Riesgos de Gestión'!$AF$37="Alta",'Riesgos de Gestión'!$AH$37="Menor"),CONCATENATE("R5C",'Riesgos de Gestión'!$V$37),"")</f>
        <v/>
      </c>
      <c r="Q20" s="51" t="str">
        <f>IF(AND('Riesgos de Gestión'!$AF$38="Alta",'Riesgos de Gestión'!$AH$38="Menor"),CONCATENATE("R5C",'Riesgos de Gestión'!$V$38),"")</f>
        <v/>
      </c>
      <c r="R20" s="51" t="str">
        <f>IF(AND('Riesgos de Gestión'!$AF$39="Alta",'Riesgos de Gestión'!$AH$39="Menor"),CONCATENATE("R5C",'Riesgos de Gestión'!$V$39),"")</f>
        <v/>
      </c>
      <c r="S20" s="51" t="str">
        <f>IF(AND('Riesgos de Gestión'!$AF$40="Alta",'Riesgos de Gestión'!$AH$40="Menor"),CONCATENATE("R5C",'Riesgos de Gestión'!$V$40),"")</f>
        <v/>
      </c>
      <c r="T20" s="51" t="str">
        <f>IF(AND('Riesgos de Gestión'!$AF$41="Alta",'Riesgos de Gestión'!$AH$41="Menor"),CONCATENATE("R5C",'Riesgos de Gestión'!$V$41),"")</f>
        <v/>
      </c>
      <c r="U20" s="52" t="str">
        <f>IF(AND('Riesgos de Gestión'!$AF$42="Alta",'Riesgos de Gestión'!$AH$42="Menor"),CONCATENATE("R5C",'Riesgos de Gestión'!$V$42),"")</f>
        <v/>
      </c>
      <c r="V20" s="35" t="str">
        <f>IF(AND('Riesgos de Gestión'!$AF$37="Alta",'Riesgos de Gestión'!$AH$37="Moderado"),CONCATENATE("R5C",'Riesgos de Gestión'!$V$37),"")</f>
        <v/>
      </c>
      <c r="W20" s="36" t="str">
        <f>IF(AND('Riesgos de Gestión'!$AF$38="Alta",'Riesgos de Gestión'!$AH$38="Moderado"),CONCATENATE("R5C",'Riesgos de Gestión'!$V$38),"")</f>
        <v/>
      </c>
      <c r="X20" s="36" t="str">
        <f>IF(AND('Riesgos de Gestión'!$AF$39="Alta",'Riesgos de Gestión'!$AH$39="Moderado"),CONCATENATE("R5C",'Riesgos de Gestión'!$V$39),"")</f>
        <v/>
      </c>
      <c r="Y20" s="36" t="str">
        <f>IF(AND('Riesgos de Gestión'!$AF$40="Alta",'Riesgos de Gestión'!$AH$40="Moderado"),CONCATENATE("R5C",'Riesgos de Gestión'!$V$40),"")</f>
        <v/>
      </c>
      <c r="Z20" s="36" t="str">
        <f>IF(AND('Riesgos de Gestión'!$AF$41="Alta",'Riesgos de Gestión'!$AH$41="Moderado"),CONCATENATE("R5C",'Riesgos de Gestión'!$V$41),"")</f>
        <v/>
      </c>
      <c r="AA20" s="37" t="str">
        <f>IF(AND('Riesgos de Gestión'!$AF$42="Alta",'Riesgos de Gestión'!$AH$42="Moderado"),CONCATENATE("R5C",'Riesgos de Gestión'!$V$42),"")</f>
        <v/>
      </c>
      <c r="AB20" s="35" t="str">
        <f>IF(AND('Riesgos de Gestión'!$AF$37="Alta",'Riesgos de Gestión'!$AH$37="Mayor"),CONCATENATE("R5C",'Riesgos de Gestión'!$V$37),"")</f>
        <v/>
      </c>
      <c r="AC20" s="36" t="str">
        <f>IF(AND('Riesgos de Gestión'!$AF$38="Alta",'Riesgos de Gestión'!$AH$38="Mayor"),CONCATENATE("R5C",'Riesgos de Gestión'!$V$38),"")</f>
        <v/>
      </c>
      <c r="AD20" s="36" t="str">
        <f>IF(AND('Riesgos de Gestión'!$AF$39="Alta",'Riesgos de Gestión'!$AH$39="Mayor"),CONCATENATE("R5C",'Riesgos de Gestión'!$V$39),"")</f>
        <v/>
      </c>
      <c r="AE20" s="36" t="str">
        <f>IF(AND('Riesgos de Gestión'!$AF$40="Alta",'Riesgos de Gestión'!$AH$40="Mayor"),CONCATENATE("R5C",'Riesgos de Gestión'!$V$40),"")</f>
        <v/>
      </c>
      <c r="AF20" s="36" t="str">
        <f>IF(AND('Riesgos de Gestión'!$AF$41="Alta",'Riesgos de Gestión'!$AH$41="Mayor"),CONCATENATE("R5C",'Riesgos de Gestión'!$V$41),"")</f>
        <v/>
      </c>
      <c r="AG20" s="37" t="str">
        <f>IF(AND('Riesgos de Gestión'!$AF$42="Alta",'Riesgos de Gestión'!$AH$42="Mayor"),CONCATENATE("R5C",'Riesgos de Gestión'!$V$42),"")</f>
        <v/>
      </c>
      <c r="AH20" s="38" t="str">
        <f>IF(AND('Riesgos de Gestión'!$AF$37="Alta",'Riesgos de Gestión'!$AH$37="Catastrófico"),CONCATENATE("R5C",'Riesgos de Gestión'!$V$37),"")</f>
        <v/>
      </c>
      <c r="AI20" s="39" t="str">
        <f>IF(AND('Riesgos de Gestión'!$AF$38="Alta",'Riesgos de Gestión'!$AH$38="Catastrófico"),CONCATENATE("R5C",'Riesgos de Gestión'!$V$38),"")</f>
        <v/>
      </c>
      <c r="AJ20" s="39" t="str">
        <f>IF(AND('Riesgos de Gestión'!$AF$39="Alta",'Riesgos de Gestión'!$AH$39="Catastrófico"),CONCATENATE("R5C",'Riesgos de Gestión'!$V$39),"")</f>
        <v/>
      </c>
      <c r="AK20" s="39" t="str">
        <f>IF(AND('Riesgos de Gestión'!$AF$40="Alta",'Riesgos de Gestión'!$AH$40="Catastrófico"),CONCATENATE("R5C",'Riesgos de Gestión'!$V$40),"")</f>
        <v/>
      </c>
      <c r="AL20" s="39" t="str">
        <f>IF(AND('Riesgos de Gestión'!$AF$41="Alta",'Riesgos de Gestión'!$AH$41="Catastrófico"),CONCATENATE("R5C",'Riesgos de Gestión'!$V$41),"")</f>
        <v/>
      </c>
      <c r="AM20" s="40" t="str">
        <f>IF(AND('Riesgos de Gestión'!$AF$42="Alta",'Riesgos de Gestión'!$AH$42="Catastrófico"),CONCATENATE("R5C",'Riesgos de Gestión'!$V$42),"")</f>
        <v/>
      </c>
      <c r="AN20" s="66"/>
      <c r="AO20" s="475"/>
      <c r="AP20" s="476"/>
      <c r="AQ20" s="476"/>
      <c r="AR20" s="476"/>
      <c r="AS20" s="476"/>
      <c r="AT20" s="477"/>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row>
    <row r="21" spans="1:76" ht="15" customHeight="1" x14ac:dyDescent="0.25">
      <c r="A21" s="66"/>
      <c r="B21" s="386"/>
      <c r="C21" s="386"/>
      <c r="D21" s="387"/>
      <c r="E21" s="485"/>
      <c r="F21" s="484"/>
      <c r="G21" s="484"/>
      <c r="H21" s="484"/>
      <c r="I21" s="484"/>
      <c r="J21" s="50" t="str">
        <f>IF(AND('Riesgos de Gestión'!$AF$43="Alta",'Riesgos de Gestión'!$AH$43="Leve"),CONCATENATE("R6C",'Riesgos de Gestión'!$V$43),"")</f>
        <v/>
      </c>
      <c r="K21" s="51" t="str">
        <f>IF(AND('Riesgos de Gestión'!$AF$44="Alta",'Riesgos de Gestión'!$AH$44="Leve"),CONCATENATE("R6C",'Riesgos de Gestión'!$V$44),"")</f>
        <v/>
      </c>
      <c r="L21" s="51" t="str">
        <f>IF(AND('Riesgos de Gestión'!$AF$45="Alta",'Riesgos de Gestión'!$AH$45="Leve"),CONCATENATE("R6C",'Riesgos de Gestión'!$V$45),"")</f>
        <v/>
      </c>
      <c r="M21" s="51" t="str">
        <f>IF(AND('Riesgos de Gestión'!$AF$46="Alta",'Riesgos de Gestión'!$AH$46="Leve"),CONCATENATE("R6C",'Riesgos de Gestión'!$V$46),"")</f>
        <v/>
      </c>
      <c r="N21" s="51" t="str">
        <f>IF(AND('Riesgos de Gestión'!$AF$47="Alta",'Riesgos de Gestión'!$AH$47="Leve"),CONCATENATE("R6C",'Riesgos de Gestión'!$V$47),"")</f>
        <v/>
      </c>
      <c r="O21" s="52" t="str">
        <f>IF(AND('Riesgos de Gestión'!$AF$48="Alta",'Riesgos de Gestión'!$AH$48="Leve"),CONCATENATE("R6C",'Riesgos de Gestión'!$V$48),"")</f>
        <v/>
      </c>
      <c r="P21" s="50" t="str">
        <f>IF(AND('Riesgos de Gestión'!$AF$43="Alta",'Riesgos de Gestión'!$AH$43="Menor"),CONCATENATE("R6C",'Riesgos de Gestión'!$V$43),"")</f>
        <v/>
      </c>
      <c r="Q21" s="51" t="str">
        <f>IF(AND('Riesgos de Gestión'!$AF$44="Alta",'Riesgos de Gestión'!$AH$44="Menor"),CONCATENATE("R6C",'Riesgos de Gestión'!$V$44),"")</f>
        <v/>
      </c>
      <c r="R21" s="51" t="str">
        <f>IF(AND('Riesgos de Gestión'!$AF$45="Alta",'Riesgos de Gestión'!$AH$45="Menor"),CONCATENATE("R6C",'Riesgos de Gestión'!$V$45),"")</f>
        <v/>
      </c>
      <c r="S21" s="51" t="str">
        <f>IF(AND('Riesgos de Gestión'!$AF$46="Alta",'Riesgos de Gestión'!$AH$46="Menor"),CONCATENATE("R6C",'Riesgos de Gestión'!$V$46),"")</f>
        <v/>
      </c>
      <c r="T21" s="51" t="str">
        <f>IF(AND('Riesgos de Gestión'!$AF$47="Alta",'Riesgos de Gestión'!$AH$47="Menor"),CONCATENATE("R6C",'Riesgos de Gestión'!$V$47),"")</f>
        <v/>
      </c>
      <c r="U21" s="52" t="str">
        <f>IF(AND('Riesgos de Gestión'!$AF$48="Alta",'Riesgos de Gestión'!$AH$48="Menor"),CONCATENATE("R6C",'Riesgos de Gestión'!$V$48),"")</f>
        <v/>
      </c>
      <c r="V21" s="35" t="str">
        <f>IF(AND('Riesgos de Gestión'!$AF$43="Alta",'Riesgos de Gestión'!$AH$43="Moderado"),CONCATENATE("R6C",'Riesgos de Gestión'!$V$43),"")</f>
        <v/>
      </c>
      <c r="W21" s="36" t="str">
        <f>IF(AND('Riesgos de Gestión'!$AF$44="Alta",'Riesgos de Gestión'!$AH$44="Moderado"),CONCATENATE("R6C",'Riesgos de Gestión'!$V$44),"")</f>
        <v/>
      </c>
      <c r="X21" s="36" t="str">
        <f>IF(AND('Riesgos de Gestión'!$AF$45="Alta",'Riesgos de Gestión'!$AH$45="Moderado"),CONCATENATE("R6C",'Riesgos de Gestión'!$V$45),"")</f>
        <v/>
      </c>
      <c r="Y21" s="36" t="str">
        <f>IF(AND('Riesgos de Gestión'!$AF$46="Alta",'Riesgos de Gestión'!$AH$46="Moderado"),CONCATENATE("R6C",'Riesgos de Gestión'!$V$46),"")</f>
        <v/>
      </c>
      <c r="Z21" s="36" t="str">
        <f>IF(AND('Riesgos de Gestión'!$AF$47="Alta",'Riesgos de Gestión'!$AH$47="Moderado"),CONCATENATE("R6C",'Riesgos de Gestión'!$V$47),"")</f>
        <v/>
      </c>
      <c r="AA21" s="37" t="str">
        <f>IF(AND('Riesgos de Gestión'!$AF$48="Alta",'Riesgos de Gestión'!$AH$48="Moderado"),CONCATENATE("R6C",'Riesgos de Gestión'!$V$48),"")</f>
        <v/>
      </c>
      <c r="AB21" s="35" t="str">
        <f>IF(AND('Riesgos de Gestión'!$AF$43="Alta",'Riesgos de Gestión'!$AH$43="Mayor"),CONCATENATE("R6C",'Riesgos de Gestión'!$V$43),"")</f>
        <v/>
      </c>
      <c r="AC21" s="36" t="str">
        <f>IF(AND('Riesgos de Gestión'!$AF$44="Alta",'Riesgos de Gestión'!$AH$44="Mayor"),CONCATENATE("R6C",'Riesgos de Gestión'!$V$44),"")</f>
        <v/>
      </c>
      <c r="AD21" s="36" t="str">
        <f>IF(AND('Riesgos de Gestión'!$AF$45="Alta",'Riesgos de Gestión'!$AH$45="Mayor"),CONCATENATE("R6C",'Riesgos de Gestión'!$V$45),"")</f>
        <v/>
      </c>
      <c r="AE21" s="36" t="str">
        <f>IF(AND('Riesgos de Gestión'!$AF$46="Alta",'Riesgos de Gestión'!$AH$46="Mayor"),CONCATENATE("R6C",'Riesgos de Gestión'!$V$46),"")</f>
        <v/>
      </c>
      <c r="AF21" s="36" t="str">
        <f>IF(AND('Riesgos de Gestión'!$AF$47="Alta",'Riesgos de Gestión'!$AH$47="Mayor"),CONCATENATE("R6C",'Riesgos de Gestión'!$V$47),"")</f>
        <v/>
      </c>
      <c r="AG21" s="37" t="str">
        <f>IF(AND('Riesgos de Gestión'!$AF$48="Alta",'Riesgos de Gestión'!$AH$48="Mayor"),CONCATENATE("R6C",'Riesgos de Gestión'!$V$48),"")</f>
        <v/>
      </c>
      <c r="AH21" s="38" t="str">
        <f>IF(AND('Riesgos de Gestión'!$AF$43="Alta",'Riesgos de Gestión'!$AH$43="Catastrófico"),CONCATENATE("R6C",'Riesgos de Gestión'!$V$43),"")</f>
        <v/>
      </c>
      <c r="AI21" s="39" t="str">
        <f>IF(AND('Riesgos de Gestión'!$AF$44="Alta",'Riesgos de Gestión'!$AH$44="Catastrófico"),CONCATENATE("R6C",'Riesgos de Gestión'!$V$44),"")</f>
        <v/>
      </c>
      <c r="AJ21" s="39" t="str">
        <f>IF(AND('Riesgos de Gestión'!$AF$45="Alta",'Riesgos de Gestión'!$AH$45="Catastrófico"),CONCATENATE("R6C",'Riesgos de Gestión'!$V$45),"")</f>
        <v/>
      </c>
      <c r="AK21" s="39" t="str">
        <f>IF(AND('Riesgos de Gestión'!$AF$46="Alta",'Riesgos de Gestión'!$AH$46="Catastrófico"),CONCATENATE("R6C",'Riesgos de Gestión'!$V$46),"")</f>
        <v/>
      </c>
      <c r="AL21" s="39" t="str">
        <f>IF(AND('Riesgos de Gestión'!$AF$47="Alta",'Riesgos de Gestión'!$AH$47="Catastrófico"),CONCATENATE("R6C",'Riesgos de Gestión'!$V$47),"")</f>
        <v/>
      </c>
      <c r="AM21" s="40" t="str">
        <f>IF(AND('Riesgos de Gestión'!$AF$48="Alta",'Riesgos de Gestión'!$AH$48="Catastrófico"),CONCATENATE("R6C",'Riesgos de Gestión'!$V$48),"")</f>
        <v/>
      </c>
      <c r="AN21" s="66"/>
      <c r="AO21" s="475"/>
      <c r="AP21" s="476"/>
      <c r="AQ21" s="476"/>
      <c r="AR21" s="476"/>
      <c r="AS21" s="476"/>
      <c r="AT21" s="477"/>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row>
    <row r="22" spans="1:76" ht="15" customHeight="1" x14ac:dyDescent="0.25">
      <c r="A22" s="66"/>
      <c r="B22" s="386"/>
      <c r="C22" s="386"/>
      <c r="D22" s="387"/>
      <c r="E22" s="485"/>
      <c r="F22" s="484"/>
      <c r="G22" s="484"/>
      <c r="H22" s="484"/>
      <c r="I22" s="484"/>
      <c r="J22" s="50" t="str">
        <f>IF(AND('Riesgos de Gestión'!$AF$49="Alta",'Riesgos de Gestión'!$AH$49="Leve"),CONCATENATE("R7C",'Riesgos de Gestión'!$V$49),"")</f>
        <v/>
      </c>
      <c r="K22" s="51" t="str">
        <f>IF(AND('Riesgos de Gestión'!$AF$50="Alta",'Riesgos de Gestión'!$AH$50="Leve"),CONCATENATE("R7C",'Riesgos de Gestión'!$V$50),"")</f>
        <v/>
      </c>
      <c r="L22" s="51" t="str">
        <f>IF(AND('Riesgos de Gestión'!$AF$51="Alta",'Riesgos de Gestión'!$AH$51="Leve"),CONCATENATE("R7C",'Riesgos de Gestión'!$V$51),"")</f>
        <v/>
      </c>
      <c r="M22" s="51" t="str">
        <f>IF(AND('Riesgos de Gestión'!$AF$52="Alta",'Riesgos de Gestión'!$AH$52="Leve"),CONCATENATE("R7C",'Riesgos de Gestión'!$V$52),"")</f>
        <v/>
      </c>
      <c r="N22" s="51" t="str">
        <f>IF(AND('Riesgos de Gestión'!$AF$53="Alta",'Riesgos de Gestión'!$AH$53="Leve"),CONCATENATE("R7C",'Riesgos de Gestión'!$V$53),"")</f>
        <v/>
      </c>
      <c r="O22" s="52" t="str">
        <f>IF(AND('Riesgos de Gestión'!$AF$54="Alta",'Riesgos de Gestión'!$AH$54="Leve"),CONCATENATE("R7C",'Riesgos de Gestión'!$V$54),"")</f>
        <v/>
      </c>
      <c r="P22" s="50" t="str">
        <f>IF(AND('Riesgos de Gestión'!$AF$49="Alta",'Riesgos de Gestión'!$AH$49="Menor"),CONCATENATE("R7C",'Riesgos de Gestión'!$V$49),"")</f>
        <v/>
      </c>
      <c r="Q22" s="51" t="str">
        <f>IF(AND('Riesgos de Gestión'!$AF$50="Alta",'Riesgos de Gestión'!$AH$50="Menor"),CONCATENATE("R7C",'Riesgos de Gestión'!$V$50),"")</f>
        <v/>
      </c>
      <c r="R22" s="51" t="str">
        <f>IF(AND('Riesgos de Gestión'!$AF$51="Alta",'Riesgos de Gestión'!$AH$51="Menor"),CONCATENATE("R7C",'Riesgos de Gestión'!$V$51),"")</f>
        <v/>
      </c>
      <c r="S22" s="51" t="str">
        <f>IF(AND('Riesgos de Gestión'!$AF$52="Alta",'Riesgos de Gestión'!$AH$52="Menor"),CONCATENATE("R7C",'Riesgos de Gestión'!$V$52),"")</f>
        <v/>
      </c>
      <c r="T22" s="51" t="str">
        <f>IF(AND('Riesgos de Gestión'!$AF$53="Alta",'Riesgos de Gestión'!$AH$53="Menor"),CONCATENATE("R7C",'Riesgos de Gestión'!$V$53),"")</f>
        <v/>
      </c>
      <c r="U22" s="52" t="str">
        <f>IF(AND('Riesgos de Gestión'!$AF$54="Alta",'Riesgos de Gestión'!$AH$54="Menor"),CONCATENATE("R7C",'Riesgos de Gestión'!$V$54),"")</f>
        <v/>
      </c>
      <c r="V22" s="35" t="str">
        <f>IF(AND('Riesgos de Gestión'!$AF$49="Alta",'Riesgos de Gestión'!$AH$49="Moderado"),CONCATENATE("R7C",'Riesgos de Gestión'!$V$49),"")</f>
        <v/>
      </c>
      <c r="W22" s="36" t="str">
        <f>IF(AND('Riesgos de Gestión'!$AF$50="Alta",'Riesgos de Gestión'!$AH$50="Moderado"),CONCATENATE("R7C",'Riesgos de Gestión'!$V$50),"")</f>
        <v/>
      </c>
      <c r="X22" s="36" t="str">
        <f>IF(AND('Riesgos de Gestión'!$AF$51="Alta",'Riesgos de Gestión'!$AH$51="Moderado"),CONCATENATE("R7C",'Riesgos de Gestión'!$V$51),"")</f>
        <v/>
      </c>
      <c r="Y22" s="36" t="str">
        <f>IF(AND('Riesgos de Gestión'!$AF$52="Alta",'Riesgos de Gestión'!$AH$52="Moderado"),CONCATENATE("R7C",'Riesgos de Gestión'!$V$52),"")</f>
        <v/>
      </c>
      <c r="Z22" s="36" t="str">
        <f>IF(AND('Riesgos de Gestión'!$AF$53="Alta",'Riesgos de Gestión'!$AH$53="Moderado"),CONCATENATE("R7C",'Riesgos de Gestión'!$V$53),"")</f>
        <v/>
      </c>
      <c r="AA22" s="37" t="str">
        <f>IF(AND('Riesgos de Gestión'!$AF$54="Alta",'Riesgos de Gestión'!$AH$54="Moderado"),CONCATENATE("R7C",'Riesgos de Gestión'!$V$54),"")</f>
        <v/>
      </c>
      <c r="AB22" s="35" t="str">
        <f>IF(AND('Riesgos de Gestión'!$AF$49="Alta",'Riesgos de Gestión'!$AH$49="Mayor"),CONCATENATE("R7C",'Riesgos de Gestión'!$V$49),"")</f>
        <v/>
      </c>
      <c r="AC22" s="36" t="str">
        <f>IF(AND('Riesgos de Gestión'!$AF$50="Alta",'Riesgos de Gestión'!$AH$50="Mayor"),CONCATENATE("R7C",'Riesgos de Gestión'!$V$50),"")</f>
        <v/>
      </c>
      <c r="AD22" s="36" t="str">
        <f>IF(AND('Riesgos de Gestión'!$AF$51="Alta",'Riesgos de Gestión'!$AH$51="Mayor"),CONCATENATE("R7C",'Riesgos de Gestión'!$V$51),"")</f>
        <v/>
      </c>
      <c r="AE22" s="36" t="str">
        <f>IF(AND('Riesgos de Gestión'!$AF$52="Alta",'Riesgos de Gestión'!$AH$52="Mayor"),CONCATENATE("R7C",'Riesgos de Gestión'!$V$52),"")</f>
        <v/>
      </c>
      <c r="AF22" s="36" t="str">
        <f>IF(AND('Riesgos de Gestión'!$AF$53="Alta",'Riesgos de Gestión'!$AH$53="Mayor"),CONCATENATE("R7C",'Riesgos de Gestión'!$V$53),"")</f>
        <v/>
      </c>
      <c r="AG22" s="37" t="str">
        <f>IF(AND('Riesgos de Gestión'!$AF$54="Alta",'Riesgos de Gestión'!$AH$54="Mayor"),CONCATENATE("R7C",'Riesgos de Gestión'!$V$54),"")</f>
        <v/>
      </c>
      <c r="AH22" s="38" t="str">
        <f>IF(AND('Riesgos de Gestión'!$AF$49="Alta",'Riesgos de Gestión'!$AH$49="Catastrófico"),CONCATENATE("R7C",'Riesgos de Gestión'!$V$49),"")</f>
        <v/>
      </c>
      <c r="AI22" s="39" t="str">
        <f>IF(AND('Riesgos de Gestión'!$AF$50="Alta",'Riesgos de Gestión'!$AH$50="Catastrófico"),CONCATENATE("R7C",'Riesgos de Gestión'!$V$50),"")</f>
        <v/>
      </c>
      <c r="AJ22" s="39" t="str">
        <f>IF(AND('Riesgos de Gestión'!$AF$51="Alta",'Riesgos de Gestión'!$AH$51="Catastrófico"),CONCATENATE("R7C",'Riesgos de Gestión'!$V$51),"")</f>
        <v/>
      </c>
      <c r="AK22" s="39" t="str">
        <f>IF(AND('Riesgos de Gestión'!$AF$52="Alta",'Riesgos de Gestión'!$AH$52="Catastrófico"),CONCATENATE("R7C",'Riesgos de Gestión'!$V$52),"")</f>
        <v/>
      </c>
      <c r="AL22" s="39" t="str">
        <f>IF(AND('Riesgos de Gestión'!$AF$53="Alta",'Riesgos de Gestión'!$AH$53="Catastrófico"),CONCATENATE("R7C",'Riesgos de Gestión'!$V$53),"")</f>
        <v/>
      </c>
      <c r="AM22" s="40" t="str">
        <f>IF(AND('Riesgos de Gestión'!$AF$54="Alta",'Riesgos de Gestión'!$AH$54="Catastrófico"),CONCATENATE("R7C",'Riesgos de Gestión'!$V$54),"")</f>
        <v/>
      </c>
      <c r="AN22" s="66"/>
      <c r="AO22" s="475"/>
      <c r="AP22" s="476"/>
      <c r="AQ22" s="476"/>
      <c r="AR22" s="476"/>
      <c r="AS22" s="476"/>
      <c r="AT22" s="477"/>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row>
    <row r="23" spans="1:76" ht="15" customHeight="1" x14ac:dyDescent="0.25">
      <c r="A23" s="66"/>
      <c r="B23" s="386"/>
      <c r="C23" s="386"/>
      <c r="D23" s="387"/>
      <c r="E23" s="485"/>
      <c r="F23" s="484"/>
      <c r="G23" s="484"/>
      <c r="H23" s="484"/>
      <c r="I23" s="484"/>
      <c r="J23" s="50" t="str">
        <f>IF(AND('Riesgos de Gestión'!$AF$55="Alta",'Riesgos de Gestión'!$AH$55="Leve"),CONCATENATE("R8C",'Riesgos de Gestión'!$V$55),"")</f>
        <v/>
      </c>
      <c r="K23" s="51" t="str">
        <f>IF(AND('Riesgos de Gestión'!$AF$56="Alta",'Riesgos de Gestión'!$AH$56="Leve"),CONCATENATE("R8C",'Riesgos de Gestión'!$V$56),"")</f>
        <v/>
      </c>
      <c r="L23" s="51" t="str">
        <f>IF(AND('Riesgos de Gestión'!$AF$57="Alta",'Riesgos de Gestión'!$AH$57="Leve"),CONCATENATE("R8C",'Riesgos de Gestión'!$V$57),"")</f>
        <v/>
      </c>
      <c r="M23" s="51" t="str">
        <f>IF(AND('Riesgos de Gestión'!$AF$58="Alta",'Riesgos de Gestión'!$AH$58="Leve"),CONCATENATE("R8C",'Riesgos de Gestión'!$V$58),"")</f>
        <v/>
      </c>
      <c r="N23" s="51" t="str">
        <f>IF(AND('Riesgos de Gestión'!$AF$59="Alta",'Riesgos de Gestión'!$AH$59="Leve"),CONCATENATE("R8C",'Riesgos de Gestión'!$V$59),"")</f>
        <v/>
      </c>
      <c r="O23" s="52" t="str">
        <f>IF(AND('Riesgos de Gestión'!$AF$60="Alta",'Riesgos de Gestión'!$AH$60="Leve"),CONCATENATE("R8C",'Riesgos de Gestión'!$V$60),"")</f>
        <v/>
      </c>
      <c r="P23" s="50" t="str">
        <f>IF(AND('Riesgos de Gestión'!$AF$55="Alta",'Riesgos de Gestión'!$AH$55="Menor"),CONCATENATE("R8C",'Riesgos de Gestión'!$V$55),"")</f>
        <v/>
      </c>
      <c r="Q23" s="51" t="str">
        <f>IF(AND('Riesgos de Gestión'!$AF$56="Alta",'Riesgos de Gestión'!$AH$56="Menor"),CONCATENATE("R8C",'Riesgos de Gestión'!$V$56),"")</f>
        <v/>
      </c>
      <c r="R23" s="51" t="str">
        <f>IF(AND('Riesgos de Gestión'!$AF$57="Alta",'Riesgos de Gestión'!$AH$57="Menor"),CONCATENATE("R8C",'Riesgos de Gestión'!$V$57),"")</f>
        <v/>
      </c>
      <c r="S23" s="51" t="str">
        <f>IF(AND('Riesgos de Gestión'!$AF$58="Alta",'Riesgos de Gestión'!$AH$58="Menor"),CONCATENATE("R8C",'Riesgos de Gestión'!$V$58),"")</f>
        <v/>
      </c>
      <c r="T23" s="51" t="str">
        <f>IF(AND('Riesgos de Gestión'!$AF$59="Alta",'Riesgos de Gestión'!$AH$59="Menor"),CONCATENATE("R8C",'Riesgos de Gestión'!$V$59),"")</f>
        <v/>
      </c>
      <c r="U23" s="52" t="str">
        <f>IF(AND('Riesgos de Gestión'!$AF$60="Alta",'Riesgos de Gestión'!$AH$60="Menor"),CONCATENATE("R8C",'Riesgos de Gestión'!$V$60),"")</f>
        <v/>
      </c>
      <c r="V23" s="35" t="str">
        <f>IF(AND('Riesgos de Gestión'!$AF$55="Alta",'Riesgos de Gestión'!$AH$55="Moderado"),CONCATENATE("R8C",'Riesgos de Gestión'!$V$55),"")</f>
        <v/>
      </c>
      <c r="W23" s="36" t="str">
        <f>IF(AND('Riesgos de Gestión'!$AF$56="Alta",'Riesgos de Gestión'!$AH$56="Moderado"),CONCATENATE("R8C",'Riesgos de Gestión'!$V$56),"")</f>
        <v/>
      </c>
      <c r="X23" s="36" t="str">
        <f>IF(AND('Riesgos de Gestión'!$AF$57="Alta",'Riesgos de Gestión'!$AH$57="Moderado"),CONCATENATE("R8C",'Riesgos de Gestión'!$V$57),"")</f>
        <v/>
      </c>
      <c r="Y23" s="36" t="str">
        <f>IF(AND('Riesgos de Gestión'!$AF$58="Alta",'Riesgos de Gestión'!$AH$58="Moderado"),CONCATENATE("R8C",'Riesgos de Gestión'!$V$58),"")</f>
        <v/>
      </c>
      <c r="Z23" s="36" t="str">
        <f>IF(AND('Riesgos de Gestión'!$AF$59="Alta",'Riesgos de Gestión'!$AH$59="Moderado"),CONCATENATE("R8C",'Riesgos de Gestión'!$V$59),"")</f>
        <v/>
      </c>
      <c r="AA23" s="37" t="str">
        <f>IF(AND('Riesgos de Gestión'!$AF$60="Alta",'Riesgos de Gestión'!$AH$60="Moderado"),CONCATENATE("R8C",'Riesgos de Gestión'!$V$60),"")</f>
        <v/>
      </c>
      <c r="AB23" s="35" t="str">
        <f>IF(AND('Riesgos de Gestión'!$AF$55="Alta",'Riesgos de Gestión'!$AH$55="Mayor"),CONCATENATE("R8C",'Riesgos de Gestión'!$V$55),"")</f>
        <v/>
      </c>
      <c r="AC23" s="36" t="str">
        <f>IF(AND('Riesgos de Gestión'!$AF$56="Alta",'Riesgos de Gestión'!$AH$56="Mayor"),CONCATENATE("R8C",'Riesgos de Gestión'!$V$56),"")</f>
        <v/>
      </c>
      <c r="AD23" s="36" t="str">
        <f>IF(AND('Riesgos de Gestión'!$AF$57="Alta",'Riesgos de Gestión'!$AH$57="Mayor"),CONCATENATE("R8C",'Riesgos de Gestión'!$V$57),"")</f>
        <v/>
      </c>
      <c r="AE23" s="36" t="str">
        <f>IF(AND('Riesgos de Gestión'!$AF$58="Alta",'Riesgos de Gestión'!$AH$58="Mayor"),CONCATENATE("R8C",'Riesgos de Gestión'!$V$58),"")</f>
        <v/>
      </c>
      <c r="AF23" s="36" t="str">
        <f>IF(AND('Riesgos de Gestión'!$AF$59="Alta",'Riesgos de Gestión'!$AH$59="Mayor"),CONCATENATE("R8C",'Riesgos de Gestión'!$V$59),"")</f>
        <v/>
      </c>
      <c r="AG23" s="37" t="str">
        <f>IF(AND('Riesgos de Gestión'!$AF$60="Alta",'Riesgos de Gestión'!$AH$60="Mayor"),CONCATENATE("R8C",'Riesgos de Gestión'!$V$60),"")</f>
        <v/>
      </c>
      <c r="AH23" s="38" t="str">
        <f>IF(AND('Riesgos de Gestión'!$AF$55="Alta",'Riesgos de Gestión'!$AH$55="Catastrófico"),CONCATENATE("R8C",'Riesgos de Gestión'!$V$55),"")</f>
        <v/>
      </c>
      <c r="AI23" s="39" t="str">
        <f>IF(AND('Riesgos de Gestión'!$AF$56="Alta",'Riesgos de Gestión'!$AH$56="Catastrófico"),CONCATENATE("R8C",'Riesgos de Gestión'!$V$56),"")</f>
        <v/>
      </c>
      <c r="AJ23" s="39" t="str">
        <f>IF(AND('Riesgos de Gestión'!$AF$57="Alta",'Riesgos de Gestión'!$AH$57="Catastrófico"),CONCATENATE("R8C",'Riesgos de Gestión'!$V$57),"")</f>
        <v/>
      </c>
      <c r="AK23" s="39" t="str">
        <f>IF(AND('Riesgos de Gestión'!$AF$58="Alta",'Riesgos de Gestión'!$AH$58="Catastrófico"),CONCATENATE("R8C",'Riesgos de Gestión'!$V$58),"")</f>
        <v/>
      </c>
      <c r="AL23" s="39" t="str">
        <f>IF(AND('Riesgos de Gestión'!$AF$59="Alta",'Riesgos de Gestión'!$AH$59="Catastrófico"),CONCATENATE("R8C",'Riesgos de Gestión'!$V$59),"")</f>
        <v/>
      </c>
      <c r="AM23" s="40" t="str">
        <f>IF(AND('Riesgos de Gestión'!$AF$60="Alta",'Riesgos de Gestión'!$AH$60="Catastrófico"),CONCATENATE("R8C",'Riesgos de Gestión'!$V$60),"")</f>
        <v/>
      </c>
      <c r="AN23" s="66"/>
      <c r="AO23" s="475"/>
      <c r="AP23" s="476"/>
      <c r="AQ23" s="476"/>
      <c r="AR23" s="476"/>
      <c r="AS23" s="476"/>
      <c r="AT23" s="477"/>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row>
    <row r="24" spans="1:76" ht="15" customHeight="1" x14ac:dyDescent="0.25">
      <c r="A24" s="66"/>
      <c r="B24" s="386"/>
      <c r="C24" s="386"/>
      <c r="D24" s="387"/>
      <c r="E24" s="485"/>
      <c r="F24" s="484"/>
      <c r="G24" s="484"/>
      <c r="H24" s="484"/>
      <c r="I24" s="484"/>
      <c r="J24" s="50" t="str">
        <f>IF(AND('Riesgos de Gestión'!$AF$61="Alta",'Riesgos de Gestión'!$AH$61="Leve"),CONCATENATE("R9C",'Riesgos de Gestión'!$V$61),"")</f>
        <v/>
      </c>
      <c r="K24" s="51" t="str">
        <f>IF(AND('Riesgos de Gestión'!$AF$62="Alta",'Riesgos de Gestión'!$AH$62="Leve"),CONCATENATE("R9C",'Riesgos de Gestión'!$V$62),"")</f>
        <v/>
      </c>
      <c r="L24" s="51" t="str">
        <f>IF(AND('Riesgos de Gestión'!$AF$63="Alta",'Riesgos de Gestión'!$AH$63="Leve"),CONCATENATE("R9C",'Riesgos de Gestión'!$V$63),"")</f>
        <v/>
      </c>
      <c r="M24" s="51" t="str">
        <f>IF(AND('Riesgos de Gestión'!$AF$64="Alta",'Riesgos de Gestión'!$AH$64="Leve"),CONCATENATE("R9C",'Riesgos de Gestión'!$V$64),"")</f>
        <v/>
      </c>
      <c r="N24" s="51" t="str">
        <f>IF(AND('Riesgos de Gestión'!$AF$65="Alta",'Riesgos de Gestión'!$AH$65="Leve"),CONCATENATE("R9C",'Riesgos de Gestión'!$V$65),"")</f>
        <v/>
      </c>
      <c r="O24" s="52" t="str">
        <f>IF(AND('Riesgos de Gestión'!$AF$66="Alta",'Riesgos de Gestión'!$AH$66="Leve"),CONCATENATE("R9C",'Riesgos de Gestión'!$V$66),"")</f>
        <v/>
      </c>
      <c r="P24" s="50" t="str">
        <f>IF(AND('Riesgos de Gestión'!$AF$61="Alta",'Riesgos de Gestión'!$AH$61="Menor"),CONCATENATE("R9C",'Riesgos de Gestión'!$V$61),"")</f>
        <v/>
      </c>
      <c r="Q24" s="51" t="str">
        <f>IF(AND('Riesgos de Gestión'!$AF$62="Alta",'Riesgos de Gestión'!$AH$62="Menor"),CONCATENATE("R9C",'Riesgos de Gestión'!$V$62),"")</f>
        <v/>
      </c>
      <c r="R24" s="51" t="str">
        <f>IF(AND('Riesgos de Gestión'!$AF$63="Alta",'Riesgos de Gestión'!$AH$63="Menor"),CONCATENATE("R9C",'Riesgos de Gestión'!$V$63),"")</f>
        <v/>
      </c>
      <c r="S24" s="51" t="str">
        <f>IF(AND('Riesgos de Gestión'!$AF$64="Alta",'Riesgos de Gestión'!$AH$64="Menor"),CONCATENATE("R9C",'Riesgos de Gestión'!$V$64),"")</f>
        <v/>
      </c>
      <c r="T24" s="51" t="str">
        <f>IF(AND('Riesgos de Gestión'!$AF$65="Alta",'Riesgos de Gestión'!$AH$65="Menor"),CONCATENATE("R9C",'Riesgos de Gestión'!$V$65),"")</f>
        <v/>
      </c>
      <c r="U24" s="52" t="str">
        <f>IF(AND('Riesgos de Gestión'!$AF$66="Alta",'Riesgos de Gestión'!$AH$66="Menor"),CONCATENATE("R9C",'Riesgos de Gestión'!$V$66),"")</f>
        <v/>
      </c>
      <c r="V24" s="35" t="str">
        <f>IF(AND('Riesgos de Gestión'!$AF$61="Alta",'Riesgos de Gestión'!$AH$61="Moderado"),CONCATENATE("R9C",'Riesgos de Gestión'!$V$61),"")</f>
        <v/>
      </c>
      <c r="W24" s="36" t="str">
        <f>IF(AND('Riesgos de Gestión'!$AF$62="Alta",'Riesgos de Gestión'!$AH$62="Moderado"),CONCATENATE("R9C",'Riesgos de Gestión'!$V$62),"")</f>
        <v/>
      </c>
      <c r="X24" s="36" t="str">
        <f>IF(AND('Riesgos de Gestión'!$AF$63="Alta",'Riesgos de Gestión'!$AH$63="Moderado"),CONCATENATE("R9C",'Riesgos de Gestión'!$V$63),"")</f>
        <v/>
      </c>
      <c r="Y24" s="36" t="str">
        <f>IF(AND('Riesgos de Gestión'!$AF$64="Alta",'Riesgos de Gestión'!$AH$64="Moderado"),CONCATENATE("R9C",'Riesgos de Gestión'!$V$64),"")</f>
        <v/>
      </c>
      <c r="Z24" s="36" t="str">
        <f>IF(AND('Riesgos de Gestión'!$AF$65="Alta",'Riesgos de Gestión'!$AH$65="Moderado"),CONCATENATE("R9C",'Riesgos de Gestión'!$V$65),"")</f>
        <v/>
      </c>
      <c r="AA24" s="37" t="str">
        <f>IF(AND('Riesgos de Gestión'!$AF$66="Alta",'Riesgos de Gestión'!$AH$66="Moderado"),CONCATENATE("R9C",'Riesgos de Gestión'!$V$66),"")</f>
        <v/>
      </c>
      <c r="AB24" s="35" t="str">
        <f>IF(AND('Riesgos de Gestión'!$AF$61="Alta",'Riesgos de Gestión'!$AH$61="Mayor"),CONCATENATE("R9C",'Riesgos de Gestión'!$V$61),"")</f>
        <v/>
      </c>
      <c r="AC24" s="36" t="str">
        <f>IF(AND('Riesgos de Gestión'!$AF$62="Alta",'Riesgos de Gestión'!$AH$62="Mayor"),CONCATENATE("R9C",'Riesgos de Gestión'!$V$62),"")</f>
        <v/>
      </c>
      <c r="AD24" s="36" t="str">
        <f>IF(AND('Riesgos de Gestión'!$AF$63="Alta",'Riesgos de Gestión'!$AH$63="Mayor"),CONCATENATE("R9C",'Riesgos de Gestión'!$V$63),"")</f>
        <v/>
      </c>
      <c r="AE24" s="36" t="str">
        <f>IF(AND('Riesgos de Gestión'!$AF$64="Alta",'Riesgos de Gestión'!$AH$64="Mayor"),CONCATENATE("R9C",'Riesgos de Gestión'!$V$64),"")</f>
        <v/>
      </c>
      <c r="AF24" s="36" t="str">
        <f>IF(AND('Riesgos de Gestión'!$AF$65="Alta",'Riesgos de Gestión'!$AH$65="Mayor"),CONCATENATE("R9C",'Riesgos de Gestión'!$V$65),"")</f>
        <v/>
      </c>
      <c r="AG24" s="37" t="str">
        <f>IF(AND('Riesgos de Gestión'!$AF$66="Alta",'Riesgos de Gestión'!$AH$66="Mayor"),CONCATENATE("R9C",'Riesgos de Gestión'!$V$66),"")</f>
        <v/>
      </c>
      <c r="AH24" s="38" t="str">
        <f>IF(AND('Riesgos de Gestión'!$AF$61="Alta",'Riesgos de Gestión'!$AH$61="Catastrófico"),CONCATENATE("R9C",'Riesgos de Gestión'!$V$61),"")</f>
        <v/>
      </c>
      <c r="AI24" s="39" t="str">
        <f>IF(AND('Riesgos de Gestión'!$AF$62="Alta",'Riesgos de Gestión'!$AH$62="Catastrófico"),CONCATENATE("R9C",'Riesgos de Gestión'!$V$62),"")</f>
        <v/>
      </c>
      <c r="AJ24" s="39" t="str">
        <f>IF(AND('Riesgos de Gestión'!$AF$63="Alta",'Riesgos de Gestión'!$AH$63="Catastrófico"),CONCATENATE("R9C",'Riesgos de Gestión'!$V$63),"")</f>
        <v/>
      </c>
      <c r="AK24" s="39" t="str">
        <f>IF(AND('Riesgos de Gestión'!$AF$64="Alta",'Riesgos de Gestión'!$AH$64="Catastrófico"),CONCATENATE("R9C",'Riesgos de Gestión'!$V$64),"")</f>
        <v/>
      </c>
      <c r="AL24" s="39" t="str">
        <f>IF(AND('Riesgos de Gestión'!$AF$65="Alta",'Riesgos de Gestión'!$AH$65="Catastrófico"),CONCATENATE("R9C",'Riesgos de Gestión'!$V$65),"")</f>
        <v/>
      </c>
      <c r="AM24" s="40" t="str">
        <f>IF(AND('Riesgos de Gestión'!$AF$66="Alta",'Riesgos de Gestión'!$AH$66="Catastrófico"),CONCATENATE("R9C",'Riesgos de Gestión'!$V$66),"")</f>
        <v/>
      </c>
      <c r="AN24" s="66"/>
      <c r="AO24" s="475"/>
      <c r="AP24" s="476"/>
      <c r="AQ24" s="476"/>
      <c r="AR24" s="476"/>
      <c r="AS24" s="476"/>
      <c r="AT24" s="477"/>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row>
    <row r="25" spans="1:76" ht="15.75" customHeight="1" thickBot="1" x14ac:dyDescent="0.3">
      <c r="A25" s="66"/>
      <c r="B25" s="386"/>
      <c r="C25" s="386"/>
      <c r="D25" s="387"/>
      <c r="E25" s="486"/>
      <c r="F25" s="487"/>
      <c r="G25" s="487"/>
      <c r="H25" s="487"/>
      <c r="I25" s="487"/>
      <c r="J25" s="53" t="str">
        <f>IF(AND('Riesgos de Gestión'!$AF$67="Alta",'Riesgos de Gestión'!$AH$67="Leve"),CONCATENATE("R10C",'Riesgos de Gestión'!$V$67),"")</f>
        <v/>
      </c>
      <c r="K25" s="54" t="str">
        <f>IF(AND('Riesgos de Gestión'!$AF$68="Alta",'Riesgos de Gestión'!$AH$68="Leve"),CONCATENATE("R10C",'Riesgos de Gestión'!$V$68),"")</f>
        <v/>
      </c>
      <c r="L25" s="54" t="str">
        <f>IF(AND('Riesgos de Gestión'!$AF$69="Alta",'Riesgos de Gestión'!$AH$69="Leve"),CONCATENATE("R10C",'Riesgos de Gestión'!$V$69),"")</f>
        <v/>
      </c>
      <c r="M25" s="54" t="str">
        <f>IF(AND('Riesgos de Gestión'!$AF$70="Alta",'Riesgos de Gestión'!$AH$70="Leve"),CONCATENATE("R10C",'Riesgos de Gestión'!$V$70),"")</f>
        <v/>
      </c>
      <c r="N25" s="54" t="str">
        <f>IF(AND('Riesgos de Gestión'!$AF$71="Alta",'Riesgos de Gestión'!$AH$71="Leve"),CONCATENATE("R10C",'Riesgos de Gestión'!$V$71),"")</f>
        <v/>
      </c>
      <c r="O25" s="55" t="str">
        <f>IF(AND('Riesgos de Gestión'!$AF$72="Alta",'Riesgos de Gestión'!$AH$72="Leve"),CONCATENATE("R10C",'Riesgos de Gestión'!$V$72),"")</f>
        <v/>
      </c>
      <c r="P25" s="53" t="str">
        <f>IF(AND('Riesgos de Gestión'!$AF$67="Alta",'Riesgos de Gestión'!$AH$67="Menor"),CONCATENATE("R10C",'Riesgos de Gestión'!$V$67),"")</f>
        <v/>
      </c>
      <c r="Q25" s="54" t="str">
        <f>IF(AND('Riesgos de Gestión'!$AF$68="Alta",'Riesgos de Gestión'!$AH$68="Menor"),CONCATENATE("R10C",'Riesgos de Gestión'!$V$68),"")</f>
        <v/>
      </c>
      <c r="R25" s="54" t="str">
        <f>IF(AND('Riesgos de Gestión'!$AF$69="Alta",'Riesgos de Gestión'!$AH$69="Menor"),CONCATENATE("R10C",'Riesgos de Gestión'!$V$69),"")</f>
        <v/>
      </c>
      <c r="S25" s="54" t="str">
        <f>IF(AND('Riesgos de Gestión'!$AF$70="Alta",'Riesgos de Gestión'!$AH$70="Menor"),CONCATENATE("R10C",'Riesgos de Gestión'!$V$70),"")</f>
        <v/>
      </c>
      <c r="T25" s="54" t="str">
        <f>IF(AND('Riesgos de Gestión'!$AF$71="Alta",'Riesgos de Gestión'!$AH$71="Menor"),CONCATENATE("R10C",'Riesgos de Gestión'!$V$71),"")</f>
        <v/>
      </c>
      <c r="U25" s="55" t="str">
        <f>IF(AND('Riesgos de Gestión'!$AF$72="Alta",'Riesgos de Gestión'!$AH$72="Menor"),CONCATENATE("R10C",'Riesgos de Gestión'!$V$72),"")</f>
        <v/>
      </c>
      <c r="V25" s="41" t="str">
        <f>IF(AND('Riesgos de Gestión'!$AF$67="Alta",'Riesgos de Gestión'!$AH$67="Moderado"),CONCATENATE("R10C",'Riesgos de Gestión'!$V$67),"")</f>
        <v/>
      </c>
      <c r="W25" s="42" t="str">
        <f>IF(AND('Riesgos de Gestión'!$AF$68="Alta",'Riesgos de Gestión'!$AH$68="Moderado"),CONCATENATE("R10C",'Riesgos de Gestión'!$V$68),"")</f>
        <v/>
      </c>
      <c r="X25" s="42" t="str">
        <f>IF(AND('Riesgos de Gestión'!$AF$69="Alta",'Riesgos de Gestión'!$AH$69="Moderado"),CONCATENATE("R10C",'Riesgos de Gestión'!$V$69),"")</f>
        <v/>
      </c>
      <c r="Y25" s="42" t="str">
        <f>IF(AND('Riesgos de Gestión'!$AF$70="Alta",'Riesgos de Gestión'!$AH$70="Moderado"),CONCATENATE("R10C",'Riesgos de Gestión'!$V$70),"")</f>
        <v/>
      </c>
      <c r="Z25" s="42" t="str">
        <f>IF(AND('Riesgos de Gestión'!$AF$71="Alta",'Riesgos de Gestión'!$AH$71="Moderado"),CONCATENATE("R10C",'Riesgos de Gestión'!$V$71),"")</f>
        <v/>
      </c>
      <c r="AA25" s="43" t="str">
        <f>IF(AND('Riesgos de Gestión'!$AF$72="Alta",'Riesgos de Gestión'!$AH$72="Moderado"),CONCATENATE("R10C",'Riesgos de Gestión'!$V$72),"")</f>
        <v/>
      </c>
      <c r="AB25" s="41" t="str">
        <f>IF(AND('Riesgos de Gestión'!$AF$67="Alta",'Riesgos de Gestión'!$AH$67="Mayor"),CONCATENATE("R10C",'Riesgos de Gestión'!$V$67),"")</f>
        <v/>
      </c>
      <c r="AC25" s="42" t="str">
        <f>IF(AND('Riesgos de Gestión'!$AF$68="Alta",'Riesgos de Gestión'!$AH$68="Mayor"),CONCATENATE("R10C",'Riesgos de Gestión'!$V$68),"")</f>
        <v/>
      </c>
      <c r="AD25" s="42" t="str">
        <f>IF(AND('Riesgos de Gestión'!$AF$69="Alta",'Riesgos de Gestión'!$AH$69="Mayor"),CONCATENATE("R10C",'Riesgos de Gestión'!$V$69),"")</f>
        <v/>
      </c>
      <c r="AE25" s="42" t="str">
        <f>IF(AND('Riesgos de Gestión'!$AF$70="Alta",'Riesgos de Gestión'!$AH$70="Mayor"),CONCATENATE("R10C",'Riesgos de Gestión'!$V$70),"")</f>
        <v/>
      </c>
      <c r="AF25" s="42" t="str">
        <f>IF(AND('Riesgos de Gestión'!$AF$71="Alta",'Riesgos de Gestión'!$AH$71="Mayor"),CONCATENATE("R10C",'Riesgos de Gestión'!$V$71),"")</f>
        <v/>
      </c>
      <c r="AG25" s="43" t="str">
        <f>IF(AND('Riesgos de Gestión'!$AF$72="Alta",'Riesgos de Gestión'!$AH$72="Mayor"),CONCATENATE("R10C",'Riesgos de Gestión'!$V$72),"")</f>
        <v/>
      </c>
      <c r="AH25" s="44" t="str">
        <f>IF(AND('Riesgos de Gestión'!$AF$67="Alta",'Riesgos de Gestión'!$AH$67="Catastrófico"),CONCATENATE("R10C",'Riesgos de Gestión'!$V$67),"")</f>
        <v/>
      </c>
      <c r="AI25" s="45" t="str">
        <f>IF(AND('Riesgos de Gestión'!$AF$68="Alta",'Riesgos de Gestión'!$AH$68="Catastrófico"),CONCATENATE("R10C",'Riesgos de Gestión'!$V$68),"")</f>
        <v/>
      </c>
      <c r="AJ25" s="45" t="str">
        <f>IF(AND('Riesgos de Gestión'!$AF$69="Alta",'Riesgos de Gestión'!$AH$69="Catastrófico"),CONCATENATE("R10C",'Riesgos de Gestión'!$V$69),"")</f>
        <v/>
      </c>
      <c r="AK25" s="45" t="str">
        <f>IF(AND('Riesgos de Gestión'!$AF$70="Alta",'Riesgos de Gestión'!$AH$70="Catastrófico"),CONCATENATE("R10C",'Riesgos de Gestión'!$V$70),"")</f>
        <v/>
      </c>
      <c r="AL25" s="45" t="str">
        <f>IF(AND('Riesgos de Gestión'!$AF$71="Alta",'Riesgos de Gestión'!$AH$71="Catastrófico"),CONCATENATE("R10C",'Riesgos de Gestión'!$V$71),"")</f>
        <v/>
      </c>
      <c r="AM25" s="46" t="str">
        <f>IF(AND('Riesgos de Gestión'!$AF$72="Alta",'Riesgos de Gestión'!$AH$72="Catastrófico"),CONCATENATE("R10C",'Riesgos de Gestión'!$V$72),"")</f>
        <v/>
      </c>
      <c r="AN25" s="66"/>
      <c r="AO25" s="478"/>
      <c r="AP25" s="479"/>
      <c r="AQ25" s="479"/>
      <c r="AR25" s="479"/>
      <c r="AS25" s="479"/>
      <c r="AT25" s="480"/>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row>
    <row r="26" spans="1:76" ht="15" customHeight="1" x14ac:dyDescent="0.25">
      <c r="A26" s="66"/>
      <c r="B26" s="386"/>
      <c r="C26" s="386"/>
      <c r="D26" s="387"/>
      <c r="E26" s="481" t="s">
        <v>269</v>
      </c>
      <c r="F26" s="482"/>
      <c r="G26" s="482"/>
      <c r="H26" s="482"/>
      <c r="I26" s="499"/>
      <c r="J26" s="47" t="str">
        <f>IF(AND('Riesgos de Gestión'!$AF$13="Media",'Riesgos de Gestión'!$AH$13="Leve"),CONCATENATE("R1C",'Riesgos de Gestión'!$V$13),"")</f>
        <v/>
      </c>
      <c r="K26" s="48" t="str">
        <f>IF(AND('Riesgos de Gestión'!$AF$14="Media",'Riesgos de Gestión'!$AH$14="Leve"),CONCATENATE("R1C",'Riesgos de Gestión'!$V$14),"")</f>
        <v/>
      </c>
      <c r="L26" s="48" t="str">
        <f>IF(AND('Riesgos de Gestión'!$AF$15="Media",'Riesgos de Gestión'!$AH$15="Leve"),CONCATENATE("R1C",'Riesgos de Gestión'!$V$15),"")</f>
        <v/>
      </c>
      <c r="M26" s="48" t="str">
        <f>IF(AND('Riesgos de Gestión'!$AF$16="Media",'Riesgos de Gestión'!$AH$16="Leve"),CONCATENATE("R1C",'Riesgos de Gestión'!$V$16),"")</f>
        <v/>
      </c>
      <c r="N26" s="48" t="str">
        <f>IF(AND('Riesgos de Gestión'!$AF$17="Media",'Riesgos de Gestión'!$AH$17="Leve"),CONCATENATE("R1C",'Riesgos de Gestión'!$V$17),"")</f>
        <v/>
      </c>
      <c r="O26" s="49" t="str">
        <f>IF(AND('Riesgos de Gestión'!$AF$18="Media",'Riesgos de Gestión'!$AH$18="Leve"),CONCATENATE("R1C",'Riesgos de Gestión'!$V$18),"")</f>
        <v/>
      </c>
      <c r="P26" s="47" t="str">
        <f>IF(AND('Riesgos de Gestión'!$AF$13="Media",'Riesgos de Gestión'!$AH$13="Menor"),CONCATENATE("R1C",'Riesgos de Gestión'!$V$13),"")</f>
        <v/>
      </c>
      <c r="Q26" s="48" t="str">
        <f>IF(AND('Riesgos de Gestión'!$AF$14="Media",'Riesgos de Gestión'!$AH$14="Menor"),CONCATENATE("R1C",'Riesgos de Gestión'!$V$14),"")</f>
        <v/>
      </c>
      <c r="R26" s="48" t="str">
        <f>IF(AND('Riesgos de Gestión'!$AF$15="Media",'Riesgos de Gestión'!$AH$15="Menor"),CONCATENATE("R1C",'Riesgos de Gestión'!$V$15),"")</f>
        <v/>
      </c>
      <c r="S26" s="48" t="str">
        <f>IF(AND('Riesgos de Gestión'!$AF$16="Media",'Riesgos de Gestión'!$AH$16="Menor"),CONCATENATE("R1C",'Riesgos de Gestión'!$V$16),"")</f>
        <v/>
      </c>
      <c r="T26" s="48" t="str">
        <f>IF(AND('Riesgos de Gestión'!$AF$17="Media",'Riesgos de Gestión'!$AH$17="Menor"),CONCATENATE("R1C",'Riesgos de Gestión'!$V$17),"")</f>
        <v/>
      </c>
      <c r="U26" s="49" t="str">
        <f>IF(AND('Riesgos de Gestión'!$AF$18="Media",'Riesgos de Gestión'!$AH$18="Menor"),CONCATENATE("R1C",'Riesgos de Gestión'!$V$18),"")</f>
        <v/>
      </c>
      <c r="V26" s="47" t="str">
        <f>IF(AND('Riesgos de Gestión'!$AF$13="Media",'Riesgos de Gestión'!$AH$13="Moderado"),CONCATENATE("R1C",'Riesgos de Gestión'!$V$13),"")</f>
        <v/>
      </c>
      <c r="W26" s="48" t="str">
        <f>IF(AND('Riesgos de Gestión'!$AF$14="Media",'Riesgos de Gestión'!$AH$14="Moderado"),CONCATENATE("R1C",'Riesgos de Gestión'!$V$14),"")</f>
        <v/>
      </c>
      <c r="X26" s="48" t="str">
        <f>IF(AND('Riesgos de Gestión'!$AF$15="Media",'Riesgos de Gestión'!$AH$15="Moderado"),CONCATENATE("R1C",'Riesgos de Gestión'!$V$15),"")</f>
        <v/>
      </c>
      <c r="Y26" s="48" t="str">
        <f>IF(AND('Riesgos de Gestión'!$AF$16="Media",'Riesgos de Gestión'!$AH$16="Moderado"),CONCATENATE("R1C",'Riesgos de Gestión'!$V$16),"")</f>
        <v/>
      </c>
      <c r="Z26" s="48" t="str">
        <f>IF(AND('Riesgos de Gestión'!$AF$17="Media",'Riesgos de Gestión'!$AH$17="Moderado"),CONCATENATE("R1C",'Riesgos de Gestión'!$V$17),"")</f>
        <v/>
      </c>
      <c r="AA26" s="49" t="str">
        <f>IF(AND('Riesgos de Gestión'!$AF$18="Media",'Riesgos de Gestión'!$AH$18="Moderado"),CONCATENATE("R1C",'Riesgos de Gestión'!$V$18),"")</f>
        <v/>
      </c>
      <c r="AB26" s="29" t="str">
        <f>IF(AND('Riesgos de Gestión'!$AF$13="Media",'Riesgos de Gestión'!$AH$13="Mayor"),CONCATENATE("R1C",'Riesgos de Gestión'!$V$13),"")</f>
        <v/>
      </c>
      <c r="AC26" s="30" t="str">
        <f>IF(AND('Riesgos de Gestión'!$AF$14="Media",'Riesgos de Gestión'!$AH$14="Mayor"),CONCATENATE("R1C",'Riesgos de Gestión'!$V$14),"")</f>
        <v/>
      </c>
      <c r="AD26" s="30" t="str">
        <f>IF(AND('Riesgos de Gestión'!$AF$15="Media",'Riesgos de Gestión'!$AH$15="Mayor"),CONCATENATE("R1C",'Riesgos de Gestión'!$V$15),"")</f>
        <v/>
      </c>
      <c r="AE26" s="30" t="str">
        <f>IF(AND('Riesgos de Gestión'!$AF$16="Media",'Riesgos de Gestión'!$AH$16="Mayor"),CONCATENATE("R1C",'Riesgos de Gestión'!$V$16),"")</f>
        <v/>
      </c>
      <c r="AF26" s="30" t="str">
        <f>IF(AND('Riesgos de Gestión'!$AF$17="Media",'Riesgos de Gestión'!$AH$17="Mayor"),CONCATENATE("R1C",'Riesgos de Gestión'!$V$17),"")</f>
        <v/>
      </c>
      <c r="AG26" s="31" t="str">
        <f>IF(AND('Riesgos de Gestión'!$AF$18="Media",'Riesgos de Gestión'!$AH$18="Mayor"),CONCATENATE("R1C",'Riesgos de Gestión'!$V$18),"")</f>
        <v/>
      </c>
      <c r="AH26" s="32" t="str">
        <f>IF(AND('Riesgos de Gestión'!$AF$13="Media",'Riesgos de Gestión'!$AH$13="Catastrófico"),CONCATENATE("R1C",'Riesgos de Gestión'!$V$13),"")</f>
        <v/>
      </c>
      <c r="AI26" s="33" t="str">
        <f>IF(AND('Riesgos de Gestión'!$AF$14="Media",'Riesgos de Gestión'!$AH$14="Catastrófico"),CONCATENATE("R1C",'Riesgos de Gestión'!$V$14),"")</f>
        <v/>
      </c>
      <c r="AJ26" s="33" t="str">
        <f>IF(AND('Riesgos de Gestión'!$AF$15="Media",'Riesgos de Gestión'!$AH$15="Catastrófico"),CONCATENATE("R1C",'Riesgos de Gestión'!$V$15),"")</f>
        <v/>
      </c>
      <c r="AK26" s="33" t="str">
        <f>IF(AND('Riesgos de Gestión'!$AF$16="Media",'Riesgos de Gestión'!$AH$16="Catastrófico"),CONCATENATE("R1C",'Riesgos de Gestión'!$V$16),"")</f>
        <v/>
      </c>
      <c r="AL26" s="33" t="str">
        <f>IF(AND('Riesgos de Gestión'!$AF$17="Media",'Riesgos de Gestión'!$AH$17="Catastrófico"),CONCATENATE("R1C",'Riesgos de Gestión'!$V$17),"")</f>
        <v/>
      </c>
      <c r="AM26" s="34" t="str">
        <f>IF(AND('Riesgos de Gestión'!$AF$18="Media",'Riesgos de Gestión'!$AH$18="Catastrófico"),CONCATENATE("R1C",'Riesgos de Gestión'!$V$18),"")</f>
        <v/>
      </c>
      <c r="AN26" s="66"/>
      <c r="AO26" s="511" t="s">
        <v>270</v>
      </c>
      <c r="AP26" s="512"/>
      <c r="AQ26" s="512"/>
      <c r="AR26" s="512"/>
      <c r="AS26" s="512"/>
      <c r="AT26" s="513"/>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row>
    <row r="27" spans="1:76" ht="15" customHeight="1" x14ac:dyDescent="0.25">
      <c r="A27" s="66"/>
      <c r="B27" s="386"/>
      <c r="C27" s="386"/>
      <c r="D27" s="387"/>
      <c r="E27" s="483"/>
      <c r="F27" s="484"/>
      <c r="G27" s="484"/>
      <c r="H27" s="484"/>
      <c r="I27" s="500"/>
      <c r="J27" s="50" t="str">
        <f>IF(AND('Riesgos de Gestión'!$AF$19="Media",'Riesgos de Gestión'!$AH$19="Leve"),CONCATENATE("R2C",'Riesgos de Gestión'!$V$19),"")</f>
        <v/>
      </c>
      <c r="K27" s="51" t="str">
        <f>IF(AND('Riesgos de Gestión'!$AF$20="Media",'Riesgos de Gestión'!$AH$20="Leve"),CONCATENATE("R2C",'Riesgos de Gestión'!$V$20),"")</f>
        <v/>
      </c>
      <c r="L27" s="51" t="str">
        <f>IF(AND('Riesgos de Gestión'!$AF$21="Media",'Riesgos de Gestión'!$AH$21="Leve"),CONCATENATE("R2C",'Riesgos de Gestión'!$V$21),"")</f>
        <v/>
      </c>
      <c r="M27" s="51" t="str">
        <f>IF(AND('Riesgos de Gestión'!$AF$22="Media",'Riesgos de Gestión'!$AH$22="Leve"),CONCATENATE("R2C",'Riesgos de Gestión'!$V$22),"")</f>
        <v/>
      </c>
      <c r="N27" s="51" t="str">
        <f>IF(AND('Riesgos de Gestión'!$AF$23="Media",'Riesgos de Gestión'!$AH$23="Leve"),CONCATENATE("R2C",'Riesgos de Gestión'!$V$23),"")</f>
        <v/>
      </c>
      <c r="O27" s="52" t="str">
        <f>IF(AND('Riesgos de Gestión'!$AF$24="Media",'Riesgos de Gestión'!$AH$24="Leve"),CONCATENATE("R2C",'Riesgos de Gestión'!$V$24),"")</f>
        <v/>
      </c>
      <c r="P27" s="50" t="str">
        <f>IF(AND('Riesgos de Gestión'!$AF$19="Media",'Riesgos de Gestión'!$AH$19="Menor"),CONCATENATE("R2C",'Riesgos de Gestión'!$V$19),"")</f>
        <v/>
      </c>
      <c r="Q27" s="51" t="str">
        <f>IF(AND('Riesgos de Gestión'!$AF$20="Media",'Riesgos de Gestión'!$AH$20="Menor"),CONCATENATE("R2C",'Riesgos de Gestión'!$V$20),"")</f>
        <v/>
      </c>
      <c r="R27" s="51" t="str">
        <f>IF(AND('Riesgos de Gestión'!$AF$21="Media",'Riesgos de Gestión'!$AH$21="Menor"),CONCATENATE("R2C",'Riesgos de Gestión'!$V$21),"")</f>
        <v/>
      </c>
      <c r="S27" s="51" t="str">
        <f>IF(AND('Riesgos de Gestión'!$AF$22="Media",'Riesgos de Gestión'!$AH$22="Menor"),CONCATENATE("R2C",'Riesgos de Gestión'!$V$22),"")</f>
        <v/>
      </c>
      <c r="T27" s="51" t="str">
        <f>IF(AND('Riesgos de Gestión'!$AF$23="Media",'Riesgos de Gestión'!$AH$23="Menor"),CONCATENATE("R2C",'Riesgos de Gestión'!$V$23),"")</f>
        <v/>
      </c>
      <c r="U27" s="52" t="str">
        <f>IF(AND('Riesgos de Gestión'!$AF$24="Media",'Riesgos de Gestión'!$AH$24="Menor"),CONCATENATE("R2C",'Riesgos de Gestión'!$V$24),"")</f>
        <v/>
      </c>
      <c r="V27" s="50" t="str">
        <f>IF(AND('Riesgos de Gestión'!$AF$19="Media",'Riesgos de Gestión'!$AH$19="Moderado"),CONCATENATE("R2C",'Riesgos de Gestión'!$V$19),"")</f>
        <v/>
      </c>
      <c r="W27" s="51" t="str">
        <f>IF(AND('Riesgos de Gestión'!$AF$20="Media",'Riesgos de Gestión'!$AH$20="Moderado"),CONCATENATE("R2C",'Riesgos de Gestión'!$V$20),"")</f>
        <v/>
      </c>
      <c r="X27" s="51" t="str">
        <f>IF(AND('Riesgos de Gestión'!$AF$21="Media",'Riesgos de Gestión'!$AH$21="Moderado"),CONCATENATE("R2C",'Riesgos de Gestión'!$V$21),"")</f>
        <v/>
      </c>
      <c r="Y27" s="51" t="str">
        <f>IF(AND('Riesgos de Gestión'!$AF$22="Media",'Riesgos de Gestión'!$AH$22="Moderado"),CONCATENATE("R2C",'Riesgos de Gestión'!$V$22),"")</f>
        <v/>
      </c>
      <c r="Z27" s="51" t="str">
        <f>IF(AND('Riesgos de Gestión'!$AF$23="Media",'Riesgos de Gestión'!$AH$23="Moderado"),CONCATENATE("R2C",'Riesgos de Gestión'!$V$23),"")</f>
        <v/>
      </c>
      <c r="AA27" s="52" t="str">
        <f>IF(AND('Riesgos de Gestión'!$AF$24="Media",'Riesgos de Gestión'!$AH$24="Moderado"),CONCATENATE("R2C",'Riesgos de Gestión'!$V$24),"")</f>
        <v/>
      </c>
      <c r="AB27" s="35" t="str">
        <f>IF(AND('Riesgos de Gestión'!$AF$19="Media",'Riesgos de Gestión'!$AH$19="Mayor"),CONCATENATE("R2C",'Riesgos de Gestión'!$V$19),"")</f>
        <v/>
      </c>
      <c r="AC27" s="36" t="str">
        <f>IF(AND('Riesgos de Gestión'!$AF$20="Media",'Riesgos de Gestión'!$AH$20="Mayor"),CONCATENATE("R2C",'Riesgos de Gestión'!$V$20),"")</f>
        <v/>
      </c>
      <c r="AD27" s="36" t="str">
        <f>IF(AND('Riesgos de Gestión'!$AF$21="Media",'Riesgos de Gestión'!$AH$21="Mayor"),CONCATENATE("R2C",'Riesgos de Gestión'!$V$21),"")</f>
        <v/>
      </c>
      <c r="AE27" s="36" t="str">
        <f>IF(AND('Riesgos de Gestión'!$AF$22="Media",'Riesgos de Gestión'!$AH$22="Mayor"),CONCATENATE("R2C",'Riesgos de Gestión'!$V$22),"")</f>
        <v/>
      </c>
      <c r="AF27" s="36" t="str">
        <f>IF(AND('Riesgos de Gestión'!$AF$23="Media",'Riesgos de Gestión'!$AH$23="Mayor"),CONCATENATE("R2C",'Riesgos de Gestión'!$V$23),"")</f>
        <v/>
      </c>
      <c r="AG27" s="37" t="str">
        <f>IF(AND('Riesgos de Gestión'!$AF$24="Media",'Riesgos de Gestión'!$AH$24="Mayor"),CONCATENATE("R2C",'Riesgos de Gestión'!$V$24),"")</f>
        <v/>
      </c>
      <c r="AH27" s="38" t="str">
        <f>IF(AND('Riesgos de Gestión'!$AF$19="Media",'Riesgos de Gestión'!$AH$19="Catastrófico"),CONCATENATE("R2C",'Riesgos de Gestión'!$V$19),"")</f>
        <v/>
      </c>
      <c r="AI27" s="39" t="str">
        <f>IF(AND('Riesgos de Gestión'!$AF$20="Media",'Riesgos de Gestión'!$AH$20="Catastrófico"),CONCATENATE("R2C",'Riesgos de Gestión'!$V$20),"")</f>
        <v/>
      </c>
      <c r="AJ27" s="39" t="str">
        <f>IF(AND('Riesgos de Gestión'!$AF$21="Media",'Riesgos de Gestión'!$AH$21="Catastrófico"),CONCATENATE("R2C",'Riesgos de Gestión'!$V$21),"")</f>
        <v/>
      </c>
      <c r="AK27" s="39" t="str">
        <f>IF(AND('Riesgos de Gestión'!$AF$22="Media",'Riesgos de Gestión'!$AH$22="Catastrófico"),CONCATENATE("R2C",'Riesgos de Gestión'!$V$22),"")</f>
        <v/>
      </c>
      <c r="AL27" s="39" t="str">
        <f>IF(AND('Riesgos de Gestión'!$AF$23="Media",'Riesgos de Gestión'!$AH$23="Catastrófico"),CONCATENATE("R2C",'Riesgos de Gestión'!$V$23),"")</f>
        <v/>
      </c>
      <c r="AM27" s="40" t="str">
        <f>IF(AND('Riesgos de Gestión'!$AF$24="Media",'Riesgos de Gestión'!$AH$24="Catastrófico"),CONCATENATE("R2C",'Riesgos de Gestión'!$V$24),"")</f>
        <v/>
      </c>
      <c r="AN27" s="66"/>
      <c r="AO27" s="514"/>
      <c r="AP27" s="515"/>
      <c r="AQ27" s="515"/>
      <c r="AR27" s="515"/>
      <c r="AS27" s="515"/>
      <c r="AT27" s="516"/>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row>
    <row r="28" spans="1:76" ht="15" customHeight="1" x14ac:dyDescent="0.25">
      <c r="A28" s="66"/>
      <c r="B28" s="386"/>
      <c r="C28" s="386"/>
      <c r="D28" s="387"/>
      <c r="E28" s="485"/>
      <c r="F28" s="484"/>
      <c r="G28" s="484"/>
      <c r="H28" s="484"/>
      <c r="I28" s="500"/>
      <c r="J28" s="50" t="str">
        <f>IF(AND('Riesgos de Gestión'!$AF$25="Media",'Riesgos de Gestión'!$AH$25="Leve"),CONCATENATE("R3C",'Riesgos de Gestión'!$V$25),"")</f>
        <v/>
      </c>
      <c r="K28" s="51" t="str">
        <f>IF(AND('Riesgos de Gestión'!$AF$26="Media",'Riesgos de Gestión'!$AH$26="Leve"),CONCATENATE("R3C",'Riesgos de Gestión'!$V$26),"")</f>
        <v/>
      </c>
      <c r="L28" s="51" t="str">
        <f>IF(AND('Riesgos de Gestión'!$AF$27="Media",'Riesgos de Gestión'!$AH$27="Leve"),CONCATENATE("R3C",'Riesgos de Gestión'!$V$27),"")</f>
        <v/>
      </c>
      <c r="M28" s="51" t="str">
        <f>IF(AND('Riesgos de Gestión'!$AF$28="Media",'Riesgos de Gestión'!$AH$28="Leve"),CONCATENATE("R3C",'Riesgos de Gestión'!$V$28),"")</f>
        <v/>
      </c>
      <c r="N28" s="51" t="str">
        <f>IF(AND('Riesgos de Gestión'!$AF$29="Media",'Riesgos de Gestión'!$AH$29="Leve"),CONCATENATE("R3C",'Riesgos de Gestión'!$V$29),"")</f>
        <v/>
      </c>
      <c r="O28" s="52" t="str">
        <f>IF(AND('Riesgos de Gestión'!$AF$30="Media",'Riesgos de Gestión'!$AH$30="Leve"),CONCATENATE("R3C",'Riesgos de Gestión'!$V$30),"")</f>
        <v/>
      </c>
      <c r="P28" s="50" t="str">
        <f>IF(AND('Riesgos de Gestión'!$AF$25="Media",'Riesgos de Gestión'!$AH$25="Menor"),CONCATENATE("R3C",'Riesgos de Gestión'!$V$25),"")</f>
        <v/>
      </c>
      <c r="Q28" s="51" t="str">
        <f>IF(AND('Riesgos de Gestión'!$AF$26="Media",'Riesgos de Gestión'!$AH$26="Menor"),CONCATENATE("R3C",'Riesgos de Gestión'!$V$26),"")</f>
        <v/>
      </c>
      <c r="R28" s="51" t="str">
        <f>IF(AND('Riesgos de Gestión'!$AF$27="Media",'Riesgos de Gestión'!$AH$27="Menor"),CONCATENATE("R3C",'Riesgos de Gestión'!$V$27),"")</f>
        <v/>
      </c>
      <c r="S28" s="51" t="str">
        <f>IF(AND('Riesgos de Gestión'!$AF$28="Media",'Riesgos de Gestión'!$AH$28="Menor"),CONCATENATE("R3C",'Riesgos de Gestión'!$V$28),"")</f>
        <v/>
      </c>
      <c r="T28" s="51" t="str">
        <f>IF(AND('Riesgos de Gestión'!$AF$29="Media",'Riesgos de Gestión'!$AH$29="Menor"),CONCATENATE("R3C",'Riesgos de Gestión'!$V$29),"")</f>
        <v/>
      </c>
      <c r="U28" s="52" t="str">
        <f>IF(AND('Riesgos de Gestión'!$AF$30="Media",'Riesgos de Gestión'!$AH$30="Menor"),CONCATENATE("R3C",'Riesgos de Gestión'!$V$30),"")</f>
        <v/>
      </c>
      <c r="V28" s="50" t="str">
        <f>IF(AND('Riesgos de Gestión'!$AF$25="Media",'Riesgos de Gestión'!$AH$25="Moderado"),CONCATENATE("R3C",'Riesgos de Gestión'!$V$25),"")</f>
        <v/>
      </c>
      <c r="W28" s="51" t="str">
        <f>IF(AND('Riesgos de Gestión'!$AF$26="Media",'Riesgos de Gestión'!$AH$26="Moderado"),CONCATENATE("R3C",'Riesgos de Gestión'!$V$26),"")</f>
        <v/>
      </c>
      <c r="X28" s="51" t="str">
        <f>IF(AND('Riesgos de Gestión'!$AF$27="Media",'Riesgos de Gestión'!$AH$27="Moderado"),CONCATENATE("R3C",'Riesgos de Gestión'!$V$27),"")</f>
        <v/>
      </c>
      <c r="Y28" s="51" t="str">
        <f>IF(AND('Riesgos de Gestión'!$AF$28="Media",'Riesgos de Gestión'!$AH$28="Moderado"),CONCATENATE("R3C",'Riesgos de Gestión'!$V$28),"")</f>
        <v/>
      </c>
      <c r="Z28" s="51" t="str">
        <f>IF(AND('Riesgos de Gestión'!$AF$29="Media",'Riesgos de Gestión'!$AH$29="Moderado"),CONCATENATE("R3C",'Riesgos de Gestión'!$V$29),"")</f>
        <v/>
      </c>
      <c r="AA28" s="52" t="str">
        <f>IF(AND('Riesgos de Gestión'!$AF$30="Media",'Riesgos de Gestión'!$AH$30="Moderado"),CONCATENATE("R3C",'Riesgos de Gestión'!$V$30),"")</f>
        <v/>
      </c>
      <c r="AB28" s="35" t="str">
        <f>IF(AND('Riesgos de Gestión'!$AF$25="Media",'Riesgos de Gestión'!$AH$25="Mayor"),CONCATENATE("R3C",'Riesgos de Gestión'!$V$25),"")</f>
        <v/>
      </c>
      <c r="AC28" s="36" t="str">
        <f>IF(AND('Riesgos de Gestión'!$AF$26="Media",'Riesgos de Gestión'!$AH$26="Mayor"),CONCATENATE("R3C",'Riesgos de Gestión'!$V$26),"")</f>
        <v/>
      </c>
      <c r="AD28" s="36" t="str">
        <f>IF(AND('Riesgos de Gestión'!$AF$27="Media",'Riesgos de Gestión'!$AH$27="Mayor"),CONCATENATE("R3C",'Riesgos de Gestión'!$V$27),"")</f>
        <v/>
      </c>
      <c r="AE28" s="36" t="str">
        <f>IF(AND('Riesgos de Gestión'!$AF$28="Media",'Riesgos de Gestión'!$AH$28="Mayor"),CONCATENATE("R3C",'Riesgos de Gestión'!$V$28),"")</f>
        <v/>
      </c>
      <c r="AF28" s="36" t="str">
        <f>IF(AND('Riesgos de Gestión'!$AF$29="Media",'Riesgos de Gestión'!$AH$29="Mayor"),CONCATENATE("R3C",'Riesgos de Gestión'!$V$29),"")</f>
        <v/>
      </c>
      <c r="AG28" s="37" t="str">
        <f>IF(AND('Riesgos de Gestión'!$AF$30="Media",'Riesgos de Gestión'!$AH$30="Mayor"),CONCATENATE("R3C",'Riesgos de Gestión'!$V$30),"")</f>
        <v/>
      </c>
      <c r="AH28" s="38" t="str">
        <f>IF(AND('Riesgos de Gestión'!$AF$25="Media",'Riesgos de Gestión'!$AH$25="Catastrófico"),CONCATENATE("R3C",'Riesgos de Gestión'!$V$25),"")</f>
        <v/>
      </c>
      <c r="AI28" s="39" t="str">
        <f>IF(AND('Riesgos de Gestión'!$AF$26="Media",'Riesgos de Gestión'!$AH$26="Catastrófico"),CONCATENATE("R3C",'Riesgos de Gestión'!$V$26),"")</f>
        <v/>
      </c>
      <c r="AJ28" s="39" t="str">
        <f>IF(AND('Riesgos de Gestión'!$AF$27="Media",'Riesgos de Gestión'!$AH$27="Catastrófico"),CONCATENATE("R3C",'Riesgos de Gestión'!$V$27),"")</f>
        <v/>
      </c>
      <c r="AK28" s="39" t="str">
        <f>IF(AND('Riesgos de Gestión'!$AF$28="Media",'Riesgos de Gestión'!$AH$28="Catastrófico"),CONCATENATE("R3C",'Riesgos de Gestión'!$V$28),"")</f>
        <v/>
      </c>
      <c r="AL28" s="39" t="str">
        <f>IF(AND('Riesgos de Gestión'!$AF$29="Media",'Riesgos de Gestión'!$AH$29="Catastrófico"),CONCATENATE("R3C",'Riesgos de Gestión'!$V$29),"")</f>
        <v/>
      </c>
      <c r="AM28" s="40" t="str">
        <f>IF(AND('Riesgos de Gestión'!$AF$30="Media",'Riesgos de Gestión'!$AH$30="Catastrófico"),CONCATENATE("R3C",'Riesgos de Gestión'!$V$30),"")</f>
        <v/>
      </c>
      <c r="AN28" s="66"/>
      <c r="AO28" s="514"/>
      <c r="AP28" s="515"/>
      <c r="AQ28" s="515"/>
      <c r="AR28" s="515"/>
      <c r="AS28" s="515"/>
      <c r="AT28" s="516"/>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row>
    <row r="29" spans="1:76" ht="15" customHeight="1" x14ac:dyDescent="0.25">
      <c r="A29" s="66"/>
      <c r="B29" s="386"/>
      <c r="C29" s="386"/>
      <c r="D29" s="387"/>
      <c r="E29" s="485"/>
      <c r="F29" s="484"/>
      <c r="G29" s="484"/>
      <c r="H29" s="484"/>
      <c r="I29" s="500"/>
      <c r="J29" s="50" t="str">
        <f>IF(AND('Riesgos de Gestión'!$AF$31="Media",'Riesgos de Gestión'!$AH$31="Leve"),CONCATENATE("R4C",'Riesgos de Gestión'!$V$31),"")</f>
        <v/>
      </c>
      <c r="K29" s="51" t="str">
        <f>IF(AND('Riesgos de Gestión'!$AF$32="Media",'Riesgos de Gestión'!$AH$32="Leve"),CONCATENATE("R4C",'Riesgos de Gestión'!$V$32),"")</f>
        <v/>
      </c>
      <c r="L29" s="51" t="str">
        <f>IF(AND('Riesgos de Gestión'!$AF$33="Media",'Riesgos de Gestión'!$AH$33="Leve"),CONCATENATE("R4C",'Riesgos de Gestión'!$V$33),"")</f>
        <v/>
      </c>
      <c r="M29" s="51" t="str">
        <f>IF(AND('Riesgos de Gestión'!$AF$34="Media",'Riesgos de Gestión'!$AH$34="Leve"),CONCATENATE("R4C",'Riesgos de Gestión'!$V$34),"")</f>
        <v/>
      </c>
      <c r="N29" s="51" t="str">
        <f>IF(AND('Riesgos de Gestión'!$AF$35="Media",'Riesgos de Gestión'!$AH$35="Leve"),CONCATENATE("R4C",'Riesgos de Gestión'!$V$35),"")</f>
        <v/>
      </c>
      <c r="O29" s="52" t="str">
        <f>IF(AND('Riesgos de Gestión'!$AF$36="Media",'Riesgos de Gestión'!$AH$36="Leve"),CONCATENATE("R4C",'Riesgos de Gestión'!$V$36),"")</f>
        <v/>
      </c>
      <c r="P29" s="50" t="str">
        <f>IF(AND('Riesgos de Gestión'!$AF$31="Media",'Riesgos de Gestión'!$AH$31="Menor"),CONCATENATE("R4C",'Riesgos de Gestión'!$V$31),"")</f>
        <v/>
      </c>
      <c r="Q29" s="51" t="str">
        <f>IF(AND('Riesgos de Gestión'!$AF$32="Media",'Riesgos de Gestión'!$AH$32="Menor"),CONCATENATE("R4C",'Riesgos de Gestión'!$V$32),"")</f>
        <v/>
      </c>
      <c r="R29" s="51" t="str">
        <f>IF(AND('Riesgos de Gestión'!$AF$33="Media",'Riesgos de Gestión'!$AH$33="Menor"),CONCATENATE("R4C",'Riesgos de Gestión'!$V$33),"")</f>
        <v/>
      </c>
      <c r="S29" s="51" t="str">
        <f>IF(AND('Riesgos de Gestión'!$AF$34="Media",'Riesgos de Gestión'!$AH$34="Menor"),CONCATENATE("R4C",'Riesgos de Gestión'!$V$34),"")</f>
        <v/>
      </c>
      <c r="T29" s="51" t="str">
        <f>IF(AND('Riesgos de Gestión'!$AF$35="Media",'Riesgos de Gestión'!$AH$35="Menor"),CONCATENATE("R4C",'Riesgos de Gestión'!$V$35),"")</f>
        <v/>
      </c>
      <c r="U29" s="52" t="str">
        <f>IF(AND('Riesgos de Gestión'!$AF$36="Media",'Riesgos de Gestión'!$AH$36="Menor"),CONCATENATE("R4C",'Riesgos de Gestión'!$V$36),"")</f>
        <v/>
      </c>
      <c r="V29" s="50" t="str">
        <f>IF(AND('Riesgos de Gestión'!$AF$31="Media",'Riesgos de Gestión'!$AH$31="Moderado"),CONCATENATE("R4C",'Riesgos de Gestión'!$V$31),"")</f>
        <v/>
      </c>
      <c r="W29" s="51" t="str">
        <f>IF(AND('Riesgos de Gestión'!$AF$32="Media",'Riesgos de Gestión'!$AH$32="Moderado"),CONCATENATE("R4C",'Riesgos de Gestión'!$V$32),"")</f>
        <v/>
      </c>
      <c r="X29" s="51" t="str">
        <f>IF(AND('Riesgos de Gestión'!$AF$33="Media",'Riesgos de Gestión'!$AH$33="Moderado"),CONCATENATE("R4C",'Riesgos de Gestión'!$V$33),"")</f>
        <v/>
      </c>
      <c r="Y29" s="51" t="str">
        <f>IF(AND('Riesgos de Gestión'!$AF$34="Media",'Riesgos de Gestión'!$AH$34="Moderado"),CONCATENATE("R4C",'Riesgos de Gestión'!$V$34),"")</f>
        <v/>
      </c>
      <c r="Z29" s="51" t="str">
        <f>IF(AND('Riesgos de Gestión'!$AF$35="Media",'Riesgos de Gestión'!$AH$35="Moderado"),CONCATENATE("R4C",'Riesgos de Gestión'!$V$35),"")</f>
        <v/>
      </c>
      <c r="AA29" s="52" t="str">
        <f>IF(AND('Riesgos de Gestión'!$AF$36="Media",'Riesgos de Gestión'!$AH$36="Moderado"),CONCATENATE("R4C",'Riesgos de Gestión'!$V$36),"")</f>
        <v/>
      </c>
      <c r="AB29" s="35" t="str">
        <f>IF(AND('Riesgos de Gestión'!$AF$31="Media",'Riesgos de Gestión'!$AH$31="Mayor"),CONCATENATE("R4C",'Riesgos de Gestión'!$V$31),"")</f>
        <v/>
      </c>
      <c r="AC29" s="36" t="str">
        <f>IF(AND('Riesgos de Gestión'!$AF$32="Media",'Riesgos de Gestión'!$AH$32="Mayor"),CONCATENATE("R4C",'Riesgos de Gestión'!$V$32),"")</f>
        <v/>
      </c>
      <c r="AD29" s="36" t="str">
        <f>IF(AND('Riesgos de Gestión'!$AF$33="Media",'Riesgos de Gestión'!$AH$33="Mayor"),CONCATENATE("R4C",'Riesgos de Gestión'!$V$33),"")</f>
        <v/>
      </c>
      <c r="AE29" s="36" t="str">
        <f>IF(AND('Riesgos de Gestión'!$AF$34="Media",'Riesgos de Gestión'!$AH$34="Mayor"),CONCATENATE("R4C",'Riesgos de Gestión'!$V$34),"")</f>
        <v/>
      </c>
      <c r="AF29" s="36" t="str">
        <f>IF(AND('Riesgos de Gestión'!$AF$35="Media",'Riesgos de Gestión'!$AH$35="Mayor"),CONCATENATE("R4C",'Riesgos de Gestión'!$V$35),"")</f>
        <v/>
      </c>
      <c r="AG29" s="37" t="str">
        <f>IF(AND('Riesgos de Gestión'!$AF$36="Media",'Riesgos de Gestión'!$AH$36="Mayor"),CONCATENATE("R4C",'Riesgos de Gestión'!$V$36),"")</f>
        <v/>
      </c>
      <c r="AH29" s="38" t="str">
        <f>IF(AND('Riesgos de Gestión'!$AF$31="Media",'Riesgos de Gestión'!$AH$31="Catastrófico"),CONCATENATE("R4C",'Riesgos de Gestión'!$V$31),"")</f>
        <v/>
      </c>
      <c r="AI29" s="39" t="str">
        <f>IF(AND('Riesgos de Gestión'!$AF$32="Media",'Riesgos de Gestión'!$AH$32="Catastrófico"),CONCATENATE("R4C",'Riesgos de Gestión'!$V$32),"")</f>
        <v/>
      </c>
      <c r="AJ29" s="39" t="str">
        <f>IF(AND('Riesgos de Gestión'!$AF$33="Media",'Riesgos de Gestión'!$AH$33="Catastrófico"),CONCATENATE("R4C",'Riesgos de Gestión'!$V$33),"")</f>
        <v/>
      </c>
      <c r="AK29" s="39" t="str">
        <f>IF(AND('Riesgos de Gestión'!$AF$34="Media",'Riesgos de Gestión'!$AH$34="Catastrófico"),CONCATENATE("R4C",'Riesgos de Gestión'!$V$34),"")</f>
        <v/>
      </c>
      <c r="AL29" s="39" t="str">
        <f>IF(AND('Riesgos de Gestión'!$AF$35="Media",'Riesgos de Gestión'!$AH$35="Catastrófico"),CONCATENATE("R4C",'Riesgos de Gestión'!$V$35),"")</f>
        <v/>
      </c>
      <c r="AM29" s="40" t="str">
        <f>IF(AND('Riesgos de Gestión'!$AF$36="Media",'Riesgos de Gestión'!$AH$36="Catastrófico"),CONCATENATE("R4C",'Riesgos de Gestión'!$V$36),"")</f>
        <v/>
      </c>
      <c r="AN29" s="66"/>
      <c r="AO29" s="514"/>
      <c r="AP29" s="515"/>
      <c r="AQ29" s="515"/>
      <c r="AR29" s="515"/>
      <c r="AS29" s="515"/>
      <c r="AT29" s="51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row>
    <row r="30" spans="1:76" ht="15" customHeight="1" x14ac:dyDescent="0.25">
      <c r="A30" s="66"/>
      <c r="B30" s="386"/>
      <c r="C30" s="386"/>
      <c r="D30" s="387"/>
      <c r="E30" s="485"/>
      <c r="F30" s="484"/>
      <c r="G30" s="484"/>
      <c r="H30" s="484"/>
      <c r="I30" s="500"/>
      <c r="J30" s="50" t="str">
        <f>IF(AND('Riesgos de Gestión'!$AF$37="Media",'Riesgos de Gestión'!$AH$37="Leve"),CONCATENATE("R5C",'Riesgos de Gestión'!$V$37),"")</f>
        <v/>
      </c>
      <c r="K30" s="51" t="str">
        <f>IF(AND('Riesgos de Gestión'!$AF$38="Media",'Riesgos de Gestión'!$AH$38="Leve"),CONCATENATE("R5C",'Riesgos de Gestión'!$V$38),"")</f>
        <v/>
      </c>
      <c r="L30" s="51" t="str">
        <f>IF(AND('Riesgos de Gestión'!$AF$39="Media",'Riesgos de Gestión'!$AH$39="Leve"),CONCATENATE("R5C",'Riesgos de Gestión'!$V$39),"")</f>
        <v/>
      </c>
      <c r="M30" s="51" t="str">
        <f>IF(AND('Riesgos de Gestión'!$AF$40="Media",'Riesgos de Gestión'!$AH$40="Leve"),CONCATENATE("R5C",'Riesgos de Gestión'!$V$40),"")</f>
        <v/>
      </c>
      <c r="N30" s="51" t="str">
        <f>IF(AND('Riesgos de Gestión'!$AF$41="Media",'Riesgos de Gestión'!$AH$41="Leve"),CONCATENATE("R5C",'Riesgos de Gestión'!$V$41),"")</f>
        <v/>
      </c>
      <c r="O30" s="52" t="str">
        <f>IF(AND('Riesgos de Gestión'!$AF$42="Media",'Riesgos de Gestión'!$AH$42="Leve"),CONCATENATE("R5C",'Riesgos de Gestión'!$V$42),"")</f>
        <v/>
      </c>
      <c r="P30" s="50" t="str">
        <f>IF(AND('Riesgos de Gestión'!$AF$37="Media",'Riesgos de Gestión'!$AH$37="Menor"),CONCATENATE("R5C",'Riesgos de Gestión'!$V$37),"")</f>
        <v/>
      </c>
      <c r="Q30" s="51" t="str">
        <f>IF(AND('Riesgos de Gestión'!$AF$38="Media",'Riesgos de Gestión'!$AH$38="Menor"),CONCATENATE("R5C",'Riesgos de Gestión'!$V$38),"")</f>
        <v/>
      </c>
      <c r="R30" s="51" t="str">
        <f>IF(AND('Riesgos de Gestión'!$AF$39="Media",'Riesgos de Gestión'!$AH$39="Menor"),CONCATENATE("R5C",'Riesgos de Gestión'!$V$39),"")</f>
        <v/>
      </c>
      <c r="S30" s="51" t="str">
        <f>IF(AND('Riesgos de Gestión'!$AF$40="Media",'Riesgos de Gestión'!$AH$40="Menor"),CONCATENATE("R5C",'Riesgos de Gestión'!$V$40),"")</f>
        <v/>
      </c>
      <c r="T30" s="51" t="str">
        <f>IF(AND('Riesgos de Gestión'!$AF$41="Media",'Riesgos de Gestión'!$AH$41="Menor"),CONCATENATE("R5C",'Riesgos de Gestión'!$V$41),"")</f>
        <v/>
      </c>
      <c r="U30" s="52" t="str">
        <f>IF(AND('Riesgos de Gestión'!$AF$42="Media",'Riesgos de Gestión'!$AH$42="Menor"),CONCATENATE("R5C",'Riesgos de Gestión'!$V$42),"")</f>
        <v/>
      </c>
      <c r="V30" s="50" t="str">
        <f>IF(AND('Riesgos de Gestión'!$AF$37="Media",'Riesgos de Gestión'!$AH$37="Moderado"),CONCATENATE("R5C",'Riesgos de Gestión'!$V$37),"")</f>
        <v/>
      </c>
      <c r="W30" s="51" t="str">
        <f>IF(AND('Riesgos de Gestión'!$AF$38="Media",'Riesgos de Gestión'!$AH$38="Moderado"),CONCATENATE("R5C",'Riesgos de Gestión'!$V$38),"")</f>
        <v/>
      </c>
      <c r="X30" s="51" t="str">
        <f>IF(AND('Riesgos de Gestión'!$AF$39="Media",'Riesgos de Gestión'!$AH$39="Moderado"),CONCATENATE("R5C",'Riesgos de Gestión'!$V$39),"")</f>
        <v/>
      </c>
      <c r="Y30" s="51" t="str">
        <f>IF(AND('Riesgos de Gestión'!$AF$40="Media",'Riesgos de Gestión'!$AH$40="Moderado"),CONCATENATE("R5C",'Riesgos de Gestión'!$V$40),"")</f>
        <v/>
      </c>
      <c r="Z30" s="51" t="str">
        <f>IF(AND('Riesgos de Gestión'!$AF$41="Media",'Riesgos de Gestión'!$AH$41="Moderado"),CONCATENATE("R5C",'Riesgos de Gestión'!$V$41),"")</f>
        <v/>
      </c>
      <c r="AA30" s="52" t="str">
        <f>IF(AND('Riesgos de Gestión'!$AF$42="Media",'Riesgos de Gestión'!$AH$42="Moderado"),CONCATENATE("R5C",'Riesgos de Gestión'!$V$42),"")</f>
        <v/>
      </c>
      <c r="AB30" s="35" t="str">
        <f>IF(AND('Riesgos de Gestión'!$AF$37="Media",'Riesgos de Gestión'!$AH$37="Mayor"),CONCATENATE("R5C",'Riesgos de Gestión'!$V$37),"")</f>
        <v/>
      </c>
      <c r="AC30" s="36" t="str">
        <f>IF(AND('Riesgos de Gestión'!$AF$38="Media",'Riesgos de Gestión'!$AH$38="Mayor"),CONCATENATE("R5C",'Riesgos de Gestión'!$V$38),"")</f>
        <v/>
      </c>
      <c r="AD30" s="36" t="str">
        <f>IF(AND('Riesgos de Gestión'!$AF$39="Media",'Riesgos de Gestión'!$AH$39="Mayor"),CONCATENATE("R5C",'Riesgos de Gestión'!$V$39),"")</f>
        <v/>
      </c>
      <c r="AE30" s="36" t="str">
        <f>IF(AND('Riesgos de Gestión'!$AF$40="Media",'Riesgos de Gestión'!$AH$40="Mayor"),CONCATENATE("R5C",'Riesgos de Gestión'!$V$40),"")</f>
        <v/>
      </c>
      <c r="AF30" s="36" t="str">
        <f>IF(AND('Riesgos de Gestión'!$AF$41="Media",'Riesgos de Gestión'!$AH$41="Mayor"),CONCATENATE("R5C",'Riesgos de Gestión'!$V$41),"")</f>
        <v/>
      </c>
      <c r="AG30" s="37" t="str">
        <f>IF(AND('Riesgos de Gestión'!$AF$42="Media",'Riesgos de Gestión'!$AH$42="Mayor"),CONCATENATE("R5C",'Riesgos de Gestión'!$V$42),"")</f>
        <v/>
      </c>
      <c r="AH30" s="38" t="str">
        <f>IF(AND('Riesgos de Gestión'!$AF$37="Media",'Riesgos de Gestión'!$AH$37="Catastrófico"),CONCATENATE("R5C",'Riesgos de Gestión'!$V$37),"")</f>
        <v/>
      </c>
      <c r="AI30" s="39" t="str">
        <f>IF(AND('Riesgos de Gestión'!$AF$38="Media",'Riesgos de Gestión'!$AH$38="Catastrófico"),CONCATENATE("R5C",'Riesgos de Gestión'!$V$38),"")</f>
        <v/>
      </c>
      <c r="AJ30" s="39" t="str">
        <f>IF(AND('Riesgos de Gestión'!$AF$39="Media",'Riesgos de Gestión'!$AH$39="Catastrófico"),CONCATENATE("R5C",'Riesgos de Gestión'!$V$39),"")</f>
        <v/>
      </c>
      <c r="AK30" s="39" t="str">
        <f>IF(AND('Riesgos de Gestión'!$AF$40="Media",'Riesgos de Gestión'!$AH$40="Catastrófico"),CONCATENATE("R5C",'Riesgos de Gestión'!$V$40),"")</f>
        <v/>
      </c>
      <c r="AL30" s="39" t="str">
        <f>IF(AND('Riesgos de Gestión'!$AF$41="Media",'Riesgos de Gestión'!$AH$41="Catastrófico"),CONCATENATE("R5C",'Riesgos de Gestión'!$V$41),"")</f>
        <v/>
      </c>
      <c r="AM30" s="40" t="str">
        <f>IF(AND('Riesgos de Gestión'!$AF$42="Media",'Riesgos de Gestión'!$AH$42="Catastrófico"),CONCATENATE("R5C",'Riesgos de Gestión'!$V$42),"")</f>
        <v/>
      </c>
      <c r="AN30" s="66"/>
      <c r="AO30" s="514"/>
      <c r="AP30" s="515"/>
      <c r="AQ30" s="515"/>
      <c r="AR30" s="515"/>
      <c r="AS30" s="515"/>
      <c r="AT30" s="516"/>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row>
    <row r="31" spans="1:76" ht="15" customHeight="1" x14ac:dyDescent="0.25">
      <c r="A31" s="66"/>
      <c r="B31" s="386"/>
      <c r="C31" s="386"/>
      <c r="D31" s="387"/>
      <c r="E31" s="485"/>
      <c r="F31" s="484"/>
      <c r="G31" s="484"/>
      <c r="H31" s="484"/>
      <c r="I31" s="500"/>
      <c r="J31" s="50" t="str">
        <f>IF(AND('Riesgos de Gestión'!$AF$43="Media",'Riesgos de Gestión'!$AH$43="Leve"),CONCATENATE("R6C",'Riesgos de Gestión'!$V$43),"")</f>
        <v/>
      </c>
      <c r="K31" s="51" t="str">
        <f>IF(AND('Riesgos de Gestión'!$AF$44="Media",'Riesgos de Gestión'!$AH$44="Leve"),CONCATENATE("R6C",'Riesgos de Gestión'!$V$44),"")</f>
        <v/>
      </c>
      <c r="L31" s="51" t="str">
        <f>IF(AND('Riesgos de Gestión'!$AF$45="Media",'Riesgos de Gestión'!$AH$45="Leve"),CONCATENATE("R6C",'Riesgos de Gestión'!$V$45),"")</f>
        <v/>
      </c>
      <c r="M31" s="51" t="str">
        <f>IF(AND('Riesgos de Gestión'!$AF$46="Media",'Riesgos de Gestión'!$AH$46="Leve"),CONCATENATE("R6C",'Riesgos de Gestión'!$V$46),"")</f>
        <v/>
      </c>
      <c r="N31" s="51" t="str">
        <f>IF(AND('Riesgos de Gestión'!$AF$47="Media",'Riesgos de Gestión'!$AH$47="Leve"),CONCATENATE("R6C",'Riesgos de Gestión'!$V$47),"")</f>
        <v/>
      </c>
      <c r="O31" s="52" t="str">
        <f>IF(AND('Riesgos de Gestión'!$AF$48="Media",'Riesgos de Gestión'!$AH$48="Leve"),CONCATENATE("R6C",'Riesgos de Gestión'!$V$48),"")</f>
        <v/>
      </c>
      <c r="P31" s="50" t="str">
        <f>IF(AND('Riesgos de Gestión'!$AF$43="Media",'Riesgos de Gestión'!$AH$43="Menor"),CONCATENATE("R6C",'Riesgos de Gestión'!$V$43),"")</f>
        <v/>
      </c>
      <c r="Q31" s="51" t="str">
        <f>IF(AND('Riesgos de Gestión'!$AF$44="Media",'Riesgos de Gestión'!$AH$44="Menor"),CONCATENATE("R6C",'Riesgos de Gestión'!$V$44),"")</f>
        <v/>
      </c>
      <c r="R31" s="51" t="str">
        <f>IF(AND('Riesgos de Gestión'!$AF$45="Media",'Riesgos de Gestión'!$AH$45="Menor"),CONCATENATE("R6C",'Riesgos de Gestión'!$V$45),"")</f>
        <v/>
      </c>
      <c r="S31" s="51" t="str">
        <f>IF(AND('Riesgos de Gestión'!$AF$46="Media",'Riesgos de Gestión'!$AH$46="Menor"),CONCATENATE("R6C",'Riesgos de Gestión'!$V$46),"")</f>
        <v/>
      </c>
      <c r="T31" s="51" t="str">
        <f>IF(AND('Riesgos de Gestión'!$AF$47="Media",'Riesgos de Gestión'!$AH$47="Menor"),CONCATENATE("R6C",'Riesgos de Gestión'!$V$47),"")</f>
        <v/>
      </c>
      <c r="U31" s="52" t="str">
        <f>IF(AND('Riesgos de Gestión'!$AF$48="Media",'Riesgos de Gestión'!$AH$48="Menor"),CONCATENATE("R6C",'Riesgos de Gestión'!$V$48),"")</f>
        <v/>
      </c>
      <c r="V31" s="50" t="str">
        <f>IF(AND('Riesgos de Gestión'!$AF$43="Media",'Riesgos de Gestión'!$AH$43="Moderado"),CONCATENATE("R6C",'Riesgos de Gestión'!$V$43),"")</f>
        <v/>
      </c>
      <c r="W31" s="51" t="str">
        <f>IF(AND('Riesgos de Gestión'!$AF$44="Media",'Riesgos de Gestión'!$AH$44="Moderado"),CONCATENATE("R6C",'Riesgos de Gestión'!$V$44),"")</f>
        <v/>
      </c>
      <c r="X31" s="51" t="str">
        <f>IF(AND('Riesgos de Gestión'!$AF$45="Media",'Riesgos de Gestión'!$AH$45="Moderado"),CONCATENATE("R6C",'Riesgos de Gestión'!$V$45),"")</f>
        <v/>
      </c>
      <c r="Y31" s="51" t="str">
        <f>IF(AND('Riesgos de Gestión'!$AF$46="Media",'Riesgos de Gestión'!$AH$46="Moderado"),CONCATENATE("R6C",'Riesgos de Gestión'!$V$46),"")</f>
        <v/>
      </c>
      <c r="Z31" s="51" t="str">
        <f>IF(AND('Riesgos de Gestión'!$AF$47="Media",'Riesgos de Gestión'!$AH$47="Moderado"),CONCATENATE("R6C",'Riesgos de Gestión'!$V$47),"")</f>
        <v/>
      </c>
      <c r="AA31" s="52" t="str">
        <f>IF(AND('Riesgos de Gestión'!$AF$48="Media",'Riesgos de Gestión'!$AH$48="Moderado"),CONCATENATE("R6C",'Riesgos de Gestión'!$V$48),"")</f>
        <v/>
      </c>
      <c r="AB31" s="35" t="str">
        <f>IF(AND('Riesgos de Gestión'!$AF$43="Media",'Riesgos de Gestión'!$AH$43="Mayor"),CONCATENATE("R6C",'Riesgos de Gestión'!$V$43),"")</f>
        <v/>
      </c>
      <c r="AC31" s="36" t="str">
        <f>IF(AND('Riesgos de Gestión'!$AF$44="Media",'Riesgos de Gestión'!$AH$44="Mayor"),CONCATENATE("R6C",'Riesgos de Gestión'!$V$44),"")</f>
        <v/>
      </c>
      <c r="AD31" s="36" t="str">
        <f>IF(AND('Riesgos de Gestión'!$AF$45="Media",'Riesgos de Gestión'!$AH$45="Mayor"),CONCATENATE("R6C",'Riesgos de Gestión'!$V$45),"")</f>
        <v/>
      </c>
      <c r="AE31" s="36" t="str">
        <f>IF(AND('Riesgos de Gestión'!$AF$46="Media",'Riesgos de Gestión'!$AH$46="Mayor"),CONCATENATE("R6C",'Riesgos de Gestión'!$V$46),"")</f>
        <v/>
      </c>
      <c r="AF31" s="36" t="str">
        <f>IF(AND('Riesgos de Gestión'!$AF$47="Media",'Riesgos de Gestión'!$AH$47="Mayor"),CONCATENATE("R6C",'Riesgos de Gestión'!$V$47),"")</f>
        <v/>
      </c>
      <c r="AG31" s="37" t="str">
        <f>IF(AND('Riesgos de Gestión'!$AF$48="Media",'Riesgos de Gestión'!$AH$48="Mayor"),CONCATENATE("R6C",'Riesgos de Gestión'!$V$48),"")</f>
        <v/>
      </c>
      <c r="AH31" s="38" t="str">
        <f>IF(AND('Riesgos de Gestión'!$AF$43="Media",'Riesgos de Gestión'!$AH$43="Catastrófico"),CONCATENATE("R6C",'Riesgos de Gestión'!$V$43),"")</f>
        <v/>
      </c>
      <c r="AI31" s="39" t="str">
        <f>IF(AND('Riesgos de Gestión'!$AF$44="Media",'Riesgos de Gestión'!$AH$44="Catastrófico"),CONCATENATE("R6C",'Riesgos de Gestión'!$V$44),"")</f>
        <v/>
      </c>
      <c r="AJ31" s="39" t="str">
        <f>IF(AND('Riesgos de Gestión'!$AF$45="Media",'Riesgos de Gestión'!$AH$45="Catastrófico"),CONCATENATE("R6C",'Riesgos de Gestión'!$V$45),"")</f>
        <v/>
      </c>
      <c r="AK31" s="39" t="str">
        <f>IF(AND('Riesgos de Gestión'!$AF$46="Media",'Riesgos de Gestión'!$AH$46="Catastrófico"),CONCATENATE("R6C",'Riesgos de Gestión'!$V$46),"")</f>
        <v/>
      </c>
      <c r="AL31" s="39" t="str">
        <f>IF(AND('Riesgos de Gestión'!$AF$47="Media",'Riesgos de Gestión'!$AH$47="Catastrófico"),CONCATENATE("R6C",'Riesgos de Gestión'!$V$47),"")</f>
        <v/>
      </c>
      <c r="AM31" s="40" t="str">
        <f>IF(AND('Riesgos de Gestión'!$AF$48="Media",'Riesgos de Gestión'!$AH$48="Catastrófico"),CONCATENATE("R6C",'Riesgos de Gestión'!$V$48),"")</f>
        <v/>
      </c>
      <c r="AN31" s="66"/>
      <c r="AO31" s="514"/>
      <c r="AP31" s="515"/>
      <c r="AQ31" s="515"/>
      <c r="AR31" s="515"/>
      <c r="AS31" s="515"/>
      <c r="AT31" s="51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row>
    <row r="32" spans="1:76" ht="15" customHeight="1" x14ac:dyDescent="0.25">
      <c r="A32" s="66"/>
      <c r="B32" s="386"/>
      <c r="C32" s="386"/>
      <c r="D32" s="387"/>
      <c r="E32" s="485"/>
      <c r="F32" s="484"/>
      <c r="G32" s="484"/>
      <c r="H32" s="484"/>
      <c r="I32" s="500"/>
      <c r="J32" s="50" t="str">
        <f>IF(AND('Riesgos de Gestión'!$AF$49="Media",'Riesgos de Gestión'!$AH$49="Leve"),CONCATENATE("R7C",'Riesgos de Gestión'!$V$49),"")</f>
        <v/>
      </c>
      <c r="K32" s="51" t="str">
        <f>IF(AND('Riesgos de Gestión'!$AF$50="Media",'Riesgos de Gestión'!$AH$50="Leve"),CONCATENATE("R7C",'Riesgos de Gestión'!$V$50),"")</f>
        <v/>
      </c>
      <c r="L32" s="51" t="str">
        <f>IF(AND('Riesgos de Gestión'!$AF$51="Media",'Riesgos de Gestión'!$AH$51="Leve"),CONCATENATE("R7C",'Riesgos de Gestión'!$V$51),"")</f>
        <v/>
      </c>
      <c r="M32" s="51" t="str">
        <f>IF(AND('Riesgos de Gestión'!$AF$52="Media",'Riesgos de Gestión'!$AH$52="Leve"),CONCATENATE("R7C",'Riesgos de Gestión'!$V$52),"")</f>
        <v/>
      </c>
      <c r="N32" s="51" t="str">
        <f>IF(AND('Riesgos de Gestión'!$AF$53="Media",'Riesgos de Gestión'!$AH$53="Leve"),CONCATENATE("R7C",'Riesgos de Gestión'!$V$53),"")</f>
        <v/>
      </c>
      <c r="O32" s="52" t="str">
        <f>IF(AND('Riesgos de Gestión'!$AF$54="Media",'Riesgos de Gestión'!$AH$54="Leve"),CONCATENATE("R7C",'Riesgos de Gestión'!$V$54),"")</f>
        <v/>
      </c>
      <c r="P32" s="50" t="str">
        <f>IF(AND('Riesgos de Gestión'!$AF$49="Media",'Riesgos de Gestión'!$AH$49="Menor"),CONCATENATE("R7C",'Riesgos de Gestión'!$V$49),"")</f>
        <v/>
      </c>
      <c r="Q32" s="51" t="str">
        <f>IF(AND('Riesgos de Gestión'!$AF$50="Media",'Riesgos de Gestión'!$AH$50="Menor"),CONCATENATE("R7C",'Riesgos de Gestión'!$V$50),"")</f>
        <v/>
      </c>
      <c r="R32" s="51" t="str">
        <f>IF(AND('Riesgos de Gestión'!$AF$51="Media",'Riesgos de Gestión'!$AH$51="Menor"),CONCATENATE("R7C",'Riesgos de Gestión'!$V$51),"")</f>
        <v/>
      </c>
      <c r="S32" s="51" t="str">
        <f>IF(AND('Riesgos de Gestión'!$AF$52="Media",'Riesgos de Gestión'!$AH$52="Menor"),CONCATENATE("R7C",'Riesgos de Gestión'!$V$52),"")</f>
        <v/>
      </c>
      <c r="T32" s="51" t="str">
        <f>IF(AND('Riesgos de Gestión'!$AF$53="Media",'Riesgos de Gestión'!$AH$53="Menor"),CONCATENATE("R7C",'Riesgos de Gestión'!$V$53),"")</f>
        <v/>
      </c>
      <c r="U32" s="52" t="str">
        <f>IF(AND('Riesgos de Gestión'!$AF$54="Media",'Riesgos de Gestión'!$AH$54="Menor"),CONCATENATE("R7C",'Riesgos de Gestión'!$V$54),"")</f>
        <v/>
      </c>
      <c r="V32" s="50" t="str">
        <f>IF(AND('Riesgos de Gestión'!$AF$49="Media",'Riesgos de Gestión'!$AH$49="Moderado"),CONCATENATE("R7C",'Riesgos de Gestión'!$V$49),"")</f>
        <v/>
      </c>
      <c r="W32" s="51" t="str">
        <f>IF(AND('Riesgos de Gestión'!$AF$50="Media",'Riesgos de Gestión'!$AH$50="Moderado"),CONCATENATE("R7C",'Riesgos de Gestión'!$V$50),"")</f>
        <v/>
      </c>
      <c r="X32" s="51" t="str">
        <f>IF(AND('Riesgos de Gestión'!$AF$51="Media",'Riesgos de Gestión'!$AH$51="Moderado"),CONCATENATE("R7C",'Riesgos de Gestión'!$V$51),"")</f>
        <v/>
      </c>
      <c r="Y32" s="51" t="str">
        <f>IF(AND('Riesgos de Gestión'!$AF$52="Media",'Riesgos de Gestión'!$AH$52="Moderado"),CONCATENATE("R7C",'Riesgos de Gestión'!$V$52),"")</f>
        <v/>
      </c>
      <c r="Z32" s="51" t="str">
        <f>IF(AND('Riesgos de Gestión'!$AF$53="Media",'Riesgos de Gestión'!$AH$53="Moderado"),CONCATENATE("R7C",'Riesgos de Gestión'!$V$53),"")</f>
        <v/>
      </c>
      <c r="AA32" s="52" t="str">
        <f>IF(AND('Riesgos de Gestión'!$AF$54="Media",'Riesgos de Gestión'!$AH$54="Moderado"),CONCATENATE("R7C",'Riesgos de Gestión'!$V$54),"")</f>
        <v/>
      </c>
      <c r="AB32" s="35" t="str">
        <f>IF(AND('Riesgos de Gestión'!$AF$49="Media",'Riesgos de Gestión'!$AH$49="Mayor"),CONCATENATE("R7C",'Riesgos de Gestión'!$V$49),"")</f>
        <v/>
      </c>
      <c r="AC32" s="36" t="str">
        <f>IF(AND('Riesgos de Gestión'!$AF$50="Media",'Riesgos de Gestión'!$AH$50="Mayor"),CONCATENATE("R7C",'Riesgos de Gestión'!$V$50),"")</f>
        <v/>
      </c>
      <c r="AD32" s="36" t="str">
        <f>IF(AND('Riesgos de Gestión'!$AF$51="Media",'Riesgos de Gestión'!$AH$51="Mayor"),CONCATENATE("R7C",'Riesgos de Gestión'!$V$51),"")</f>
        <v/>
      </c>
      <c r="AE32" s="36" t="str">
        <f>IF(AND('Riesgos de Gestión'!$AF$52="Media",'Riesgos de Gestión'!$AH$52="Mayor"),CONCATENATE("R7C",'Riesgos de Gestión'!$V$52),"")</f>
        <v/>
      </c>
      <c r="AF32" s="36" t="str">
        <f>IF(AND('Riesgos de Gestión'!$AF$53="Media",'Riesgos de Gestión'!$AH$53="Mayor"),CONCATENATE("R7C",'Riesgos de Gestión'!$V$53),"")</f>
        <v/>
      </c>
      <c r="AG32" s="37" t="str">
        <f>IF(AND('Riesgos de Gestión'!$AF$54="Media",'Riesgos de Gestión'!$AH$54="Mayor"),CONCATENATE("R7C",'Riesgos de Gestión'!$V$54),"")</f>
        <v/>
      </c>
      <c r="AH32" s="38" t="str">
        <f>IF(AND('Riesgos de Gestión'!$AF$49="Media",'Riesgos de Gestión'!$AH$49="Catastrófico"),CONCATENATE("R7C",'Riesgos de Gestión'!$V$49),"")</f>
        <v/>
      </c>
      <c r="AI32" s="39" t="str">
        <f>IF(AND('Riesgos de Gestión'!$AF$50="Media",'Riesgos de Gestión'!$AH$50="Catastrófico"),CONCATENATE("R7C",'Riesgos de Gestión'!$V$50),"")</f>
        <v/>
      </c>
      <c r="AJ32" s="39" t="str">
        <f>IF(AND('Riesgos de Gestión'!$AF$51="Media",'Riesgos de Gestión'!$AH$51="Catastrófico"),CONCATENATE("R7C",'Riesgos de Gestión'!$V$51),"")</f>
        <v/>
      </c>
      <c r="AK32" s="39" t="str">
        <f>IF(AND('Riesgos de Gestión'!$AF$52="Media",'Riesgos de Gestión'!$AH$52="Catastrófico"),CONCATENATE("R7C",'Riesgos de Gestión'!$V$52),"")</f>
        <v/>
      </c>
      <c r="AL32" s="39" t="str">
        <f>IF(AND('Riesgos de Gestión'!$AF$53="Media",'Riesgos de Gestión'!$AH$53="Catastrófico"),CONCATENATE("R7C",'Riesgos de Gestión'!$V$53),"")</f>
        <v/>
      </c>
      <c r="AM32" s="40" t="str">
        <f>IF(AND('Riesgos de Gestión'!$AF$54="Media",'Riesgos de Gestión'!$AH$54="Catastrófico"),CONCATENATE("R7C",'Riesgos de Gestión'!$V$54),"")</f>
        <v/>
      </c>
      <c r="AN32" s="66"/>
      <c r="AO32" s="514"/>
      <c r="AP32" s="515"/>
      <c r="AQ32" s="515"/>
      <c r="AR32" s="515"/>
      <c r="AS32" s="515"/>
      <c r="AT32" s="516"/>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row>
    <row r="33" spans="1:80" ht="15" customHeight="1" x14ac:dyDescent="0.25">
      <c r="A33" s="66"/>
      <c r="B33" s="386"/>
      <c r="C33" s="386"/>
      <c r="D33" s="387"/>
      <c r="E33" s="485"/>
      <c r="F33" s="484"/>
      <c r="G33" s="484"/>
      <c r="H33" s="484"/>
      <c r="I33" s="500"/>
      <c r="J33" s="50" t="str">
        <f>IF(AND('Riesgos de Gestión'!$AF$55="Media",'Riesgos de Gestión'!$AH$55="Leve"),CONCATENATE("R8C",'Riesgos de Gestión'!$V$55),"")</f>
        <v/>
      </c>
      <c r="K33" s="51" t="str">
        <f>IF(AND('Riesgos de Gestión'!$AF$56="Media",'Riesgos de Gestión'!$AH$56="Leve"),CONCATENATE("R8C",'Riesgos de Gestión'!$V$56),"")</f>
        <v/>
      </c>
      <c r="L33" s="51" t="str">
        <f>IF(AND('Riesgos de Gestión'!$AF$57="Media",'Riesgos de Gestión'!$AH$57="Leve"),CONCATENATE("R8C",'Riesgos de Gestión'!$V$57),"")</f>
        <v/>
      </c>
      <c r="M33" s="51" t="str">
        <f>IF(AND('Riesgos de Gestión'!$AF$58="Media",'Riesgos de Gestión'!$AH$58="Leve"),CONCATENATE("R8C",'Riesgos de Gestión'!$V$58),"")</f>
        <v/>
      </c>
      <c r="N33" s="51" t="str">
        <f>IF(AND('Riesgos de Gestión'!$AF$59="Media",'Riesgos de Gestión'!$AH$59="Leve"),CONCATENATE("R8C",'Riesgos de Gestión'!$V$59),"")</f>
        <v/>
      </c>
      <c r="O33" s="52" t="str">
        <f>IF(AND('Riesgos de Gestión'!$AF$60="Media",'Riesgos de Gestión'!$AH$60="Leve"),CONCATENATE("R8C",'Riesgos de Gestión'!$V$60),"")</f>
        <v/>
      </c>
      <c r="P33" s="50" t="str">
        <f>IF(AND('Riesgos de Gestión'!$AF$55="Media",'Riesgos de Gestión'!$AH$55="Menor"),CONCATENATE("R8C",'Riesgos de Gestión'!$V$55),"")</f>
        <v/>
      </c>
      <c r="Q33" s="51" t="str">
        <f>IF(AND('Riesgos de Gestión'!$AF$56="Media",'Riesgos de Gestión'!$AH$56="Menor"),CONCATENATE("R8C",'Riesgos de Gestión'!$V$56),"")</f>
        <v/>
      </c>
      <c r="R33" s="51" t="str">
        <f>IF(AND('Riesgos de Gestión'!$AF$57="Media",'Riesgos de Gestión'!$AH$57="Menor"),CONCATENATE("R8C",'Riesgos de Gestión'!$V$57),"")</f>
        <v/>
      </c>
      <c r="S33" s="51" t="str">
        <f>IF(AND('Riesgos de Gestión'!$AF$58="Media",'Riesgos de Gestión'!$AH$58="Menor"),CONCATENATE("R8C",'Riesgos de Gestión'!$V$58),"")</f>
        <v/>
      </c>
      <c r="T33" s="51" t="str">
        <f>IF(AND('Riesgos de Gestión'!$AF$59="Media",'Riesgos de Gestión'!$AH$59="Menor"),CONCATENATE("R8C",'Riesgos de Gestión'!$V$59),"")</f>
        <v/>
      </c>
      <c r="U33" s="52" t="str">
        <f>IF(AND('Riesgos de Gestión'!$AF$60="Media",'Riesgos de Gestión'!$AH$60="Menor"),CONCATENATE("R8C",'Riesgos de Gestión'!$V$60),"")</f>
        <v/>
      </c>
      <c r="V33" s="50" t="str">
        <f>IF(AND('Riesgos de Gestión'!$AF$55="Media",'Riesgos de Gestión'!$AH$55="Moderado"),CONCATENATE("R8C",'Riesgos de Gestión'!$V$55),"")</f>
        <v/>
      </c>
      <c r="W33" s="51" t="str">
        <f>IF(AND('Riesgos de Gestión'!$AF$56="Media",'Riesgos de Gestión'!$AH$56="Moderado"),CONCATENATE("R8C",'Riesgos de Gestión'!$V$56),"")</f>
        <v/>
      </c>
      <c r="X33" s="51" t="str">
        <f>IF(AND('Riesgos de Gestión'!$AF$57="Media",'Riesgos de Gestión'!$AH$57="Moderado"),CONCATENATE("R8C",'Riesgos de Gestión'!$V$57),"")</f>
        <v/>
      </c>
      <c r="Y33" s="51" t="str">
        <f>IF(AND('Riesgos de Gestión'!$AF$58="Media",'Riesgos de Gestión'!$AH$58="Moderado"),CONCATENATE("R8C",'Riesgos de Gestión'!$V$58),"")</f>
        <v/>
      </c>
      <c r="Z33" s="51" t="str">
        <f>IF(AND('Riesgos de Gestión'!$AF$59="Media",'Riesgos de Gestión'!$AH$59="Moderado"),CONCATENATE("R8C",'Riesgos de Gestión'!$V$59),"")</f>
        <v/>
      </c>
      <c r="AA33" s="52" t="str">
        <f>IF(AND('Riesgos de Gestión'!$AF$60="Media",'Riesgos de Gestión'!$AH$60="Moderado"),CONCATENATE("R8C",'Riesgos de Gestión'!$V$60),"")</f>
        <v/>
      </c>
      <c r="AB33" s="35" t="str">
        <f>IF(AND('Riesgos de Gestión'!$AF$55="Media",'Riesgos de Gestión'!$AH$55="Mayor"),CONCATENATE("R8C",'Riesgos de Gestión'!$V$55),"")</f>
        <v/>
      </c>
      <c r="AC33" s="36" t="str">
        <f>IF(AND('Riesgos de Gestión'!$AF$56="Media",'Riesgos de Gestión'!$AH$56="Mayor"),CONCATENATE("R8C",'Riesgos de Gestión'!$V$56),"")</f>
        <v/>
      </c>
      <c r="AD33" s="36" t="str">
        <f>IF(AND('Riesgos de Gestión'!$AF$57="Media",'Riesgos de Gestión'!$AH$57="Mayor"),CONCATENATE("R8C",'Riesgos de Gestión'!$V$57),"")</f>
        <v/>
      </c>
      <c r="AE33" s="36" t="str">
        <f>IF(AND('Riesgos de Gestión'!$AF$58="Media",'Riesgos de Gestión'!$AH$58="Mayor"),CONCATENATE("R8C",'Riesgos de Gestión'!$V$58),"")</f>
        <v/>
      </c>
      <c r="AF33" s="36" t="str">
        <f>IF(AND('Riesgos de Gestión'!$AF$59="Media",'Riesgos de Gestión'!$AH$59="Mayor"),CONCATENATE("R8C",'Riesgos de Gestión'!$V$59),"")</f>
        <v/>
      </c>
      <c r="AG33" s="37" t="str">
        <f>IF(AND('Riesgos de Gestión'!$AF$60="Media",'Riesgos de Gestión'!$AH$60="Mayor"),CONCATENATE("R8C",'Riesgos de Gestión'!$V$60),"")</f>
        <v/>
      </c>
      <c r="AH33" s="38" t="str">
        <f>IF(AND('Riesgos de Gestión'!$AF$55="Media",'Riesgos de Gestión'!$AH$55="Catastrófico"),CONCATENATE("R8C",'Riesgos de Gestión'!$V$55),"")</f>
        <v/>
      </c>
      <c r="AI33" s="39" t="str">
        <f>IF(AND('Riesgos de Gestión'!$AF$56="Media",'Riesgos de Gestión'!$AH$56="Catastrófico"),CONCATENATE("R8C",'Riesgos de Gestión'!$V$56),"")</f>
        <v/>
      </c>
      <c r="AJ33" s="39" t="str">
        <f>IF(AND('Riesgos de Gestión'!$AF$57="Media",'Riesgos de Gestión'!$AH$57="Catastrófico"),CONCATENATE("R8C",'Riesgos de Gestión'!$V$57),"")</f>
        <v/>
      </c>
      <c r="AK33" s="39" t="str">
        <f>IF(AND('Riesgos de Gestión'!$AF$58="Media",'Riesgos de Gestión'!$AH$58="Catastrófico"),CONCATENATE("R8C",'Riesgos de Gestión'!$V$58),"")</f>
        <v/>
      </c>
      <c r="AL33" s="39" t="str">
        <f>IF(AND('Riesgos de Gestión'!$AF$59="Media",'Riesgos de Gestión'!$AH$59="Catastrófico"),CONCATENATE("R8C",'Riesgos de Gestión'!$V$59),"")</f>
        <v/>
      </c>
      <c r="AM33" s="40" t="str">
        <f>IF(AND('Riesgos de Gestión'!$AF$60="Media",'Riesgos de Gestión'!$AH$60="Catastrófico"),CONCATENATE("R8C",'Riesgos de Gestión'!$V$60),"")</f>
        <v/>
      </c>
      <c r="AN33" s="66"/>
      <c r="AO33" s="514"/>
      <c r="AP33" s="515"/>
      <c r="AQ33" s="515"/>
      <c r="AR33" s="515"/>
      <c r="AS33" s="515"/>
      <c r="AT33" s="516"/>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row>
    <row r="34" spans="1:80" ht="15" customHeight="1" x14ac:dyDescent="0.25">
      <c r="A34" s="66"/>
      <c r="B34" s="386"/>
      <c r="C34" s="386"/>
      <c r="D34" s="387"/>
      <c r="E34" s="485"/>
      <c r="F34" s="484"/>
      <c r="G34" s="484"/>
      <c r="H34" s="484"/>
      <c r="I34" s="500"/>
      <c r="J34" s="50" t="str">
        <f>IF(AND('Riesgos de Gestión'!$AF$61="Media",'Riesgos de Gestión'!$AH$61="Leve"),CONCATENATE("R9C",'Riesgos de Gestión'!$V$61),"")</f>
        <v/>
      </c>
      <c r="K34" s="51" t="str">
        <f>IF(AND('Riesgos de Gestión'!$AF$62="Media",'Riesgos de Gestión'!$AH$62="Leve"),CONCATENATE("R9C",'Riesgos de Gestión'!$V$62),"")</f>
        <v/>
      </c>
      <c r="L34" s="51" t="str">
        <f>IF(AND('Riesgos de Gestión'!$AF$63="Media",'Riesgos de Gestión'!$AH$63="Leve"),CONCATENATE("R9C",'Riesgos de Gestión'!$V$63),"")</f>
        <v/>
      </c>
      <c r="M34" s="51" t="str">
        <f>IF(AND('Riesgos de Gestión'!$AF$64="Media",'Riesgos de Gestión'!$AH$64="Leve"),CONCATENATE("R9C",'Riesgos de Gestión'!$V$64),"")</f>
        <v/>
      </c>
      <c r="N34" s="51" t="str">
        <f>IF(AND('Riesgos de Gestión'!$AF$65="Media",'Riesgos de Gestión'!$AH$65="Leve"),CONCATENATE("R9C",'Riesgos de Gestión'!$V$65),"")</f>
        <v/>
      </c>
      <c r="O34" s="52" t="str">
        <f>IF(AND('Riesgos de Gestión'!$AF$66="Media",'Riesgos de Gestión'!$AH$66="Leve"),CONCATENATE("R9C",'Riesgos de Gestión'!$V$66),"")</f>
        <v/>
      </c>
      <c r="P34" s="50" t="str">
        <f>IF(AND('Riesgos de Gestión'!$AF$61="Media",'Riesgos de Gestión'!$AH$61="Menor"),CONCATENATE("R9C",'Riesgos de Gestión'!$V$61),"")</f>
        <v/>
      </c>
      <c r="Q34" s="51" t="str">
        <f>IF(AND('Riesgos de Gestión'!$AF$62="Media",'Riesgos de Gestión'!$AH$62="Menor"),CONCATENATE("R9C",'Riesgos de Gestión'!$V$62),"")</f>
        <v/>
      </c>
      <c r="R34" s="51" t="str">
        <f>IF(AND('Riesgos de Gestión'!$AF$63="Media",'Riesgos de Gestión'!$AH$63="Menor"),CONCATENATE("R9C",'Riesgos de Gestión'!$V$63),"")</f>
        <v/>
      </c>
      <c r="S34" s="51" t="str">
        <f>IF(AND('Riesgos de Gestión'!$AF$64="Media",'Riesgos de Gestión'!$AH$64="Menor"),CONCATENATE("R9C",'Riesgos de Gestión'!$V$64),"")</f>
        <v/>
      </c>
      <c r="T34" s="51" t="str">
        <f>IF(AND('Riesgos de Gestión'!$AF$65="Media",'Riesgos de Gestión'!$AH$65="Menor"),CONCATENATE("R9C",'Riesgos de Gestión'!$V$65),"")</f>
        <v/>
      </c>
      <c r="U34" s="52" t="str">
        <f>IF(AND('Riesgos de Gestión'!$AF$66="Media",'Riesgos de Gestión'!$AH$66="Menor"),CONCATENATE("R9C",'Riesgos de Gestión'!$V$66),"")</f>
        <v/>
      </c>
      <c r="V34" s="50" t="str">
        <f>IF(AND('Riesgos de Gestión'!$AF$61="Media",'Riesgos de Gestión'!$AH$61="Moderado"),CONCATENATE("R9C",'Riesgos de Gestión'!$V$61),"")</f>
        <v/>
      </c>
      <c r="W34" s="51" t="str">
        <f>IF(AND('Riesgos de Gestión'!$AF$62="Media",'Riesgos de Gestión'!$AH$62="Moderado"),CONCATENATE("R9C",'Riesgos de Gestión'!$V$62),"")</f>
        <v/>
      </c>
      <c r="X34" s="51" t="str">
        <f>IF(AND('Riesgos de Gestión'!$AF$63="Media",'Riesgos de Gestión'!$AH$63="Moderado"),CONCATENATE("R9C",'Riesgos de Gestión'!$V$63),"")</f>
        <v/>
      </c>
      <c r="Y34" s="51" t="str">
        <f>IF(AND('Riesgos de Gestión'!$AF$64="Media",'Riesgos de Gestión'!$AH$64="Moderado"),CONCATENATE("R9C",'Riesgos de Gestión'!$V$64),"")</f>
        <v/>
      </c>
      <c r="Z34" s="51" t="str">
        <f>IF(AND('Riesgos de Gestión'!$AF$65="Media",'Riesgos de Gestión'!$AH$65="Moderado"),CONCATENATE("R9C",'Riesgos de Gestión'!$V$65),"")</f>
        <v/>
      </c>
      <c r="AA34" s="52" t="str">
        <f>IF(AND('Riesgos de Gestión'!$AF$66="Media",'Riesgos de Gestión'!$AH$66="Moderado"),CONCATENATE("R9C",'Riesgos de Gestión'!$V$66),"")</f>
        <v/>
      </c>
      <c r="AB34" s="35" t="str">
        <f>IF(AND('Riesgos de Gestión'!$AF$61="Media",'Riesgos de Gestión'!$AH$61="Mayor"),CONCATENATE("R9C",'Riesgos de Gestión'!$V$61),"")</f>
        <v/>
      </c>
      <c r="AC34" s="36" t="str">
        <f>IF(AND('Riesgos de Gestión'!$AF$62="Media",'Riesgos de Gestión'!$AH$62="Mayor"),CONCATENATE("R9C",'Riesgos de Gestión'!$V$62),"")</f>
        <v/>
      </c>
      <c r="AD34" s="36" t="str">
        <f>IF(AND('Riesgos de Gestión'!$AF$63="Media",'Riesgos de Gestión'!$AH$63="Mayor"),CONCATENATE("R9C",'Riesgos de Gestión'!$V$63),"")</f>
        <v/>
      </c>
      <c r="AE34" s="36" t="str">
        <f>IF(AND('Riesgos de Gestión'!$AF$64="Media",'Riesgos de Gestión'!$AH$64="Mayor"),CONCATENATE("R9C",'Riesgos de Gestión'!$V$64),"")</f>
        <v/>
      </c>
      <c r="AF34" s="36" t="str">
        <f>IF(AND('Riesgos de Gestión'!$AF$65="Media",'Riesgos de Gestión'!$AH$65="Mayor"),CONCATENATE("R9C",'Riesgos de Gestión'!$V$65),"")</f>
        <v/>
      </c>
      <c r="AG34" s="37" t="str">
        <f>IF(AND('Riesgos de Gestión'!$AF$66="Media",'Riesgos de Gestión'!$AH$66="Mayor"),CONCATENATE("R9C",'Riesgos de Gestión'!$V$66),"")</f>
        <v/>
      </c>
      <c r="AH34" s="38" t="str">
        <f>IF(AND('Riesgos de Gestión'!$AF$61="Media",'Riesgos de Gestión'!$AH$61="Catastrófico"),CONCATENATE("R9C",'Riesgos de Gestión'!$V$61),"")</f>
        <v/>
      </c>
      <c r="AI34" s="39" t="str">
        <f>IF(AND('Riesgos de Gestión'!$AF$62="Media",'Riesgos de Gestión'!$AH$62="Catastrófico"),CONCATENATE("R9C",'Riesgos de Gestión'!$V$62),"")</f>
        <v/>
      </c>
      <c r="AJ34" s="39" t="str">
        <f>IF(AND('Riesgos de Gestión'!$AF$63="Media",'Riesgos de Gestión'!$AH$63="Catastrófico"),CONCATENATE("R9C",'Riesgos de Gestión'!$V$63),"")</f>
        <v/>
      </c>
      <c r="AK34" s="39" t="str">
        <f>IF(AND('Riesgos de Gestión'!$AF$64="Media",'Riesgos de Gestión'!$AH$64="Catastrófico"),CONCATENATE("R9C",'Riesgos de Gestión'!$V$64),"")</f>
        <v/>
      </c>
      <c r="AL34" s="39" t="str">
        <f>IF(AND('Riesgos de Gestión'!$AF$65="Media",'Riesgos de Gestión'!$AH$65="Catastrófico"),CONCATENATE("R9C",'Riesgos de Gestión'!$V$65),"")</f>
        <v/>
      </c>
      <c r="AM34" s="40" t="str">
        <f>IF(AND('Riesgos de Gestión'!$AF$66="Media",'Riesgos de Gestión'!$AH$66="Catastrófico"),CONCATENATE("R9C",'Riesgos de Gestión'!$V$66),"")</f>
        <v/>
      </c>
      <c r="AN34" s="66"/>
      <c r="AO34" s="514"/>
      <c r="AP34" s="515"/>
      <c r="AQ34" s="515"/>
      <c r="AR34" s="515"/>
      <c r="AS34" s="515"/>
      <c r="AT34" s="516"/>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row>
    <row r="35" spans="1:80" ht="15.75" customHeight="1" thickBot="1" x14ac:dyDescent="0.3">
      <c r="A35" s="66"/>
      <c r="B35" s="386"/>
      <c r="C35" s="386"/>
      <c r="D35" s="387"/>
      <c r="E35" s="486"/>
      <c r="F35" s="487"/>
      <c r="G35" s="487"/>
      <c r="H35" s="487"/>
      <c r="I35" s="501"/>
      <c r="J35" s="50" t="str">
        <f>IF(AND('Riesgos de Gestión'!$AF$67="Media",'Riesgos de Gestión'!$AH$67="Leve"),CONCATENATE("R10C",'Riesgos de Gestión'!$V$67),"")</f>
        <v/>
      </c>
      <c r="K35" s="51" t="str">
        <f>IF(AND('Riesgos de Gestión'!$AF$68="Media",'Riesgos de Gestión'!$AH$68="Leve"),CONCATENATE("R10C",'Riesgos de Gestión'!$V$68),"")</f>
        <v/>
      </c>
      <c r="L35" s="51" t="str">
        <f>IF(AND('Riesgos de Gestión'!$AF$69="Media",'Riesgos de Gestión'!$AH$69="Leve"),CONCATENATE("R10C",'Riesgos de Gestión'!$V$69),"")</f>
        <v/>
      </c>
      <c r="M35" s="51" t="str">
        <f>IF(AND('Riesgos de Gestión'!$AF$70="Media",'Riesgos de Gestión'!$AH$70="Leve"),CONCATENATE("R10C",'Riesgos de Gestión'!$V$70),"")</f>
        <v/>
      </c>
      <c r="N35" s="51" t="str">
        <f>IF(AND('Riesgos de Gestión'!$AF$71="Media",'Riesgos de Gestión'!$AH$71="Leve"),CONCATENATE("R10C",'Riesgos de Gestión'!$V$71),"")</f>
        <v/>
      </c>
      <c r="O35" s="52" t="str">
        <f>IF(AND('Riesgos de Gestión'!$AF$72="Media",'Riesgos de Gestión'!$AH$72="Leve"),CONCATENATE("R10C",'Riesgos de Gestión'!$V$72),"")</f>
        <v/>
      </c>
      <c r="P35" s="50" t="str">
        <f>IF(AND('Riesgos de Gestión'!$AF$67="Media",'Riesgos de Gestión'!$AH$67="Menor"),CONCATENATE("R10C",'Riesgos de Gestión'!$V$67),"")</f>
        <v/>
      </c>
      <c r="Q35" s="51" t="str">
        <f>IF(AND('Riesgos de Gestión'!$AF$68="Media",'Riesgos de Gestión'!$AH$68="Menor"),CONCATENATE("R10C",'Riesgos de Gestión'!$V$68),"")</f>
        <v/>
      </c>
      <c r="R35" s="51" t="str">
        <f>IF(AND('Riesgos de Gestión'!$AF$69="Media",'Riesgos de Gestión'!$AH$69="Menor"),CONCATENATE("R10C",'Riesgos de Gestión'!$V$69),"")</f>
        <v/>
      </c>
      <c r="S35" s="51" t="str">
        <f>IF(AND('Riesgos de Gestión'!$AF$70="Media",'Riesgos de Gestión'!$AH$70="Menor"),CONCATENATE("R10C",'Riesgos de Gestión'!$V$70),"")</f>
        <v/>
      </c>
      <c r="T35" s="51" t="str">
        <f>IF(AND('Riesgos de Gestión'!$AF$71="Media",'Riesgos de Gestión'!$AH$71="Menor"),CONCATENATE("R10C",'Riesgos de Gestión'!$V$71),"")</f>
        <v/>
      </c>
      <c r="U35" s="52" t="str">
        <f>IF(AND('Riesgos de Gestión'!$AF$72="Media",'Riesgos de Gestión'!$AH$72="Menor"),CONCATENATE("R10C",'Riesgos de Gestión'!$V$72),"")</f>
        <v/>
      </c>
      <c r="V35" s="50" t="str">
        <f>IF(AND('Riesgos de Gestión'!$AF$67="Media",'Riesgos de Gestión'!$AH$67="Moderado"),CONCATENATE("R10C",'Riesgos de Gestión'!$V$67),"")</f>
        <v/>
      </c>
      <c r="W35" s="51" t="str">
        <f>IF(AND('Riesgos de Gestión'!$AF$68="Media",'Riesgos de Gestión'!$AH$68="Moderado"),CONCATENATE("R10C",'Riesgos de Gestión'!$V$68),"")</f>
        <v/>
      </c>
      <c r="X35" s="51" t="str">
        <f>IF(AND('Riesgos de Gestión'!$AF$69="Media",'Riesgos de Gestión'!$AH$69="Moderado"),CONCATENATE("R10C",'Riesgos de Gestión'!$V$69),"")</f>
        <v/>
      </c>
      <c r="Y35" s="51" t="str">
        <f>IF(AND('Riesgos de Gestión'!$AF$70="Media",'Riesgos de Gestión'!$AH$70="Moderado"),CONCATENATE("R10C",'Riesgos de Gestión'!$V$70),"")</f>
        <v/>
      </c>
      <c r="Z35" s="51" t="str">
        <f>IF(AND('Riesgos de Gestión'!$AF$71="Media",'Riesgos de Gestión'!$AH$71="Moderado"),CONCATENATE("R10C",'Riesgos de Gestión'!$V$71),"")</f>
        <v/>
      </c>
      <c r="AA35" s="52" t="str">
        <f>IF(AND('Riesgos de Gestión'!$AF$72="Media",'Riesgos de Gestión'!$AH$72="Moderado"),CONCATENATE("R10C",'Riesgos de Gestión'!$V$72),"")</f>
        <v/>
      </c>
      <c r="AB35" s="41" t="str">
        <f>IF(AND('Riesgos de Gestión'!$AF$67="Media",'Riesgos de Gestión'!$AH$67="Mayor"),CONCATENATE("R10C",'Riesgos de Gestión'!$V$67),"")</f>
        <v/>
      </c>
      <c r="AC35" s="42" t="str">
        <f>IF(AND('Riesgos de Gestión'!$AF$68="Media",'Riesgos de Gestión'!$AH$68="Mayor"),CONCATENATE("R10C",'Riesgos de Gestión'!$V$68),"")</f>
        <v/>
      </c>
      <c r="AD35" s="42" t="str">
        <f>IF(AND('Riesgos de Gestión'!$AF$69="Media",'Riesgos de Gestión'!$AH$69="Mayor"),CONCATENATE("R10C",'Riesgos de Gestión'!$V$69),"")</f>
        <v/>
      </c>
      <c r="AE35" s="42" t="str">
        <f>IF(AND('Riesgos de Gestión'!$AF$70="Media",'Riesgos de Gestión'!$AH$70="Mayor"),CONCATENATE("R10C",'Riesgos de Gestión'!$V$70),"")</f>
        <v/>
      </c>
      <c r="AF35" s="42" t="str">
        <f>IF(AND('Riesgos de Gestión'!$AF$71="Media",'Riesgos de Gestión'!$AH$71="Mayor"),CONCATENATE("R10C",'Riesgos de Gestión'!$V$71),"")</f>
        <v/>
      </c>
      <c r="AG35" s="43" t="str">
        <f>IF(AND('Riesgos de Gestión'!$AF$72="Media",'Riesgos de Gestión'!$AH$72="Mayor"),CONCATENATE("R10C",'Riesgos de Gestión'!$V$72),"")</f>
        <v/>
      </c>
      <c r="AH35" s="44" t="str">
        <f>IF(AND('Riesgos de Gestión'!$AF$67="Media",'Riesgos de Gestión'!$AH$67="Catastrófico"),CONCATENATE("R10C",'Riesgos de Gestión'!$V$67),"")</f>
        <v/>
      </c>
      <c r="AI35" s="45" t="str">
        <f>IF(AND('Riesgos de Gestión'!$AF$68="Media",'Riesgos de Gestión'!$AH$68="Catastrófico"),CONCATENATE("R10C",'Riesgos de Gestión'!$V$68),"")</f>
        <v/>
      </c>
      <c r="AJ35" s="45" t="str">
        <f>IF(AND('Riesgos de Gestión'!$AF$69="Media",'Riesgos de Gestión'!$AH$69="Catastrófico"),CONCATENATE("R10C",'Riesgos de Gestión'!$V$69),"")</f>
        <v/>
      </c>
      <c r="AK35" s="45" t="str">
        <f>IF(AND('Riesgos de Gestión'!$AF$70="Media",'Riesgos de Gestión'!$AH$70="Catastrófico"),CONCATENATE("R10C",'Riesgos de Gestión'!$V$70),"")</f>
        <v/>
      </c>
      <c r="AL35" s="45" t="str">
        <f>IF(AND('Riesgos de Gestión'!$AF$71="Media",'Riesgos de Gestión'!$AH$71="Catastrófico"),CONCATENATE("R10C",'Riesgos de Gestión'!$V$71),"")</f>
        <v/>
      </c>
      <c r="AM35" s="46" t="str">
        <f>IF(AND('Riesgos de Gestión'!$AF$72="Media",'Riesgos de Gestión'!$AH$72="Catastrófico"),CONCATENATE("R10C",'Riesgos de Gestión'!$V$72),"")</f>
        <v/>
      </c>
      <c r="AN35" s="66"/>
      <c r="AO35" s="517"/>
      <c r="AP35" s="518"/>
      <c r="AQ35" s="518"/>
      <c r="AR35" s="518"/>
      <c r="AS35" s="518"/>
      <c r="AT35" s="519"/>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row>
    <row r="36" spans="1:80" ht="15" customHeight="1" x14ac:dyDescent="0.25">
      <c r="A36" s="66"/>
      <c r="B36" s="386"/>
      <c r="C36" s="386"/>
      <c r="D36" s="387"/>
      <c r="E36" s="481" t="s">
        <v>271</v>
      </c>
      <c r="F36" s="482"/>
      <c r="G36" s="482"/>
      <c r="H36" s="482"/>
      <c r="I36" s="482"/>
      <c r="J36" s="56" t="str">
        <f>IF(AND('Riesgos de Gestión'!$AF$13="Baja",'Riesgos de Gestión'!$AH$13="Leve"),CONCATENATE("R1C",'Riesgos de Gestión'!$V$13),"")</f>
        <v/>
      </c>
      <c r="K36" s="57" t="str">
        <f>IF(AND('Riesgos de Gestión'!$AF$14="Baja",'Riesgos de Gestión'!$AH$14="Leve"),CONCATENATE("R1C",'Riesgos de Gestión'!$V$14),"")</f>
        <v/>
      </c>
      <c r="L36" s="57" t="str">
        <f>IF(AND('Riesgos de Gestión'!$AF$15="Baja",'Riesgos de Gestión'!$AH$15="Leve"),CONCATENATE("R1C",'Riesgos de Gestión'!$V$15),"")</f>
        <v/>
      </c>
      <c r="M36" s="57" t="str">
        <f>IF(AND('Riesgos de Gestión'!$AF$16="Baja",'Riesgos de Gestión'!$AH$16="Leve"),CONCATENATE("R1C",'Riesgos de Gestión'!$V$16),"")</f>
        <v/>
      </c>
      <c r="N36" s="57" t="str">
        <f>IF(AND('Riesgos de Gestión'!$AF$17="Baja",'Riesgos de Gestión'!$AH$17="Leve"),CONCATENATE("R1C",'Riesgos de Gestión'!$V$17),"")</f>
        <v/>
      </c>
      <c r="O36" s="58" t="str">
        <f>IF(AND('Riesgos de Gestión'!$AF$18="Baja",'Riesgos de Gestión'!$AH$18="Leve"),CONCATENATE("R1C",'Riesgos de Gestión'!$V$18),"")</f>
        <v/>
      </c>
      <c r="P36" s="47" t="str">
        <f>IF(AND('Riesgos de Gestión'!$AF$13="Baja",'Riesgos de Gestión'!$AH$13="Menor"),CONCATENATE("R1C",'Riesgos de Gestión'!$V$13),"")</f>
        <v/>
      </c>
      <c r="Q36" s="48" t="str">
        <f>IF(AND('Riesgos de Gestión'!$AF$14="Baja",'Riesgos de Gestión'!$AH$14="Menor"),CONCATENATE("R1C",'Riesgos de Gestión'!$V$14),"")</f>
        <v/>
      </c>
      <c r="R36" s="48" t="str">
        <f>IF(AND('Riesgos de Gestión'!$AF$15="Baja",'Riesgos de Gestión'!$AH$15="Menor"),CONCATENATE("R1C",'Riesgos de Gestión'!$V$15),"")</f>
        <v/>
      </c>
      <c r="S36" s="48" t="str">
        <f>IF(AND('Riesgos de Gestión'!$AF$16="Baja",'Riesgos de Gestión'!$AH$16="Menor"),CONCATENATE("R1C",'Riesgos de Gestión'!$V$16),"")</f>
        <v/>
      </c>
      <c r="T36" s="48" t="str">
        <f>IF(AND('Riesgos de Gestión'!$AF$17="Baja",'Riesgos de Gestión'!$AH$17="Menor"),CONCATENATE("R1C",'Riesgos de Gestión'!$V$17),"")</f>
        <v/>
      </c>
      <c r="U36" s="49" t="str">
        <f>IF(AND('Riesgos de Gestión'!$AF$18="Baja",'Riesgos de Gestión'!$AH$18="Menor"),CONCATENATE("R1C",'Riesgos de Gestión'!$V$18),"")</f>
        <v/>
      </c>
      <c r="V36" s="47" t="str">
        <f>IF(AND('Riesgos de Gestión'!$AF$13="Baja",'Riesgos de Gestión'!$AH$13="Moderado"),CONCATENATE("R1C",'Riesgos de Gestión'!$V$13),"")</f>
        <v/>
      </c>
      <c r="W36" s="48" t="str">
        <f>IF(AND('Riesgos de Gestión'!$AF$14="Baja",'Riesgos de Gestión'!$AH$14="Moderado"),CONCATENATE("R1C",'Riesgos de Gestión'!$V$14),"")</f>
        <v/>
      </c>
      <c r="X36" s="48" t="str">
        <f>IF(AND('Riesgos de Gestión'!$AF$15="Baja",'Riesgos de Gestión'!$AH$15="Moderado"),CONCATENATE("R1C",'Riesgos de Gestión'!$V$15),"")</f>
        <v/>
      </c>
      <c r="Y36" s="48" t="str">
        <f>IF(AND('Riesgos de Gestión'!$AF$16="Baja",'Riesgos de Gestión'!$AH$16="Moderado"),CONCATENATE("R1C",'Riesgos de Gestión'!$V$16),"")</f>
        <v/>
      </c>
      <c r="Z36" s="48" t="str">
        <f>IF(AND('Riesgos de Gestión'!$AF$17="Baja",'Riesgos de Gestión'!$AH$17="Moderado"),CONCATENATE("R1C",'Riesgos de Gestión'!$V$17),"")</f>
        <v/>
      </c>
      <c r="AA36" s="49" t="str">
        <f>IF(AND('Riesgos de Gestión'!$AF$18="Baja",'Riesgos de Gestión'!$AH$18="Moderado"),CONCATENATE("R1C",'Riesgos de Gestión'!$V$18),"")</f>
        <v/>
      </c>
      <c r="AB36" s="29" t="str">
        <f>IF(AND('Riesgos de Gestión'!$AF$13="Baja",'Riesgos de Gestión'!$AH$13="Mayor"),CONCATENATE("R1C",'Riesgos de Gestión'!$V$13),"")</f>
        <v/>
      </c>
      <c r="AC36" s="30" t="str">
        <f>IF(AND('Riesgos de Gestión'!$AF$14="Baja",'Riesgos de Gestión'!$AH$14="Mayor"),CONCATENATE("R1C",'Riesgos de Gestión'!$V$14),"")</f>
        <v/>
      </c>
      <c r="AD36" s="30" t="str">
        <f>IF(AND('Riesgos de Gestión'!$AF$15="Baja",'Riesgos de Gestión'!$AH$15="Mayor"),CONCATENATE("R1C",'Riesgos de Gestión'!$V$15),"")</f>
        <v/>
      </c>
      <c r="AE36" s="30" t="str">
        <f>IF(AND('Riesgos de Gestión'!$AF$16="Baja",'Riesgos de Gestión'!$AH$16="Mayor"),CONCATENATE("R1C",'Riesgos de Gestión'!$V$16),"")</f>
        <v/>
      </c>
      <c r="AF36" s="30" t="str">
        <f>IF(AND('Riesgos de Gestión'!$AF$17="Baja",'Riesgos de Gestión'!$AH$17="Mayor"),CONCATENATE("R1C",'Riesgos de Gestión'!$V$17),"")</f>
        <v/>
      </c>
      <c r="AG36" s="31" t="str">
        <f>IF(AND('Riesgos de Gestión'!$AF$18="Baja",'Riesgos de Gestión'!$AH$18="Mayor"),CONCATENATE("R1C",'Riesgos de Gestión'!$V$18),"")</f>
        <v/>
      </c>
      <c r="AH36" s="32" t="str">
        <f>IF(AND('Riesgos de Gestión'!$AF$13="Baja",'Riesgos de Gestión'!$AH$13="Catastrófico"),CONCATENATE("R1C",'Riesgos de Gestión'!$V$13),"")</f>
        <v/>
      </c>
      <c r="AI36" s="33" t="str">
        <f>IF(AND('Riesgos de Gestión'!$AF$14="Baja",'Riesgos de Gestión'!$AH$14="Catastrófico"),CONCATENATE("R1C",'Riesgos de Gestión'!$V$14),"")</f>
        <v/>
      </c>
      <c r="AJ36" s="33" t="str">
        <f>IF(AND('Riesgos de Gestión'!$AF$15="Baja",'Riesgos de Gestión'!$AH$15="Catastrófico"),CONCATENATE("R1C",'Riesgos de Gestión'!$V$15),"")</f>
        <v/>
      </c>
      <c r="AK36" s="33" t="str">
        <f>IF(AND('Riesgos de Gestión'!$AF$16="Baja",'Riesgos de Gestión'!$AH$16="Catastrófico"),CONCATENATE("R1C",'Riesgos de Gestión'!$V$16),"")</f>
        <v/>
      </c>
      <c r="AL36" s="33" t="str">
        <f>IF(AND('Riesgos de Gestión'!$AF$17="Baja",'Riesgos de Gestión'!$AH$17="Catastrófico"),CONCATENATE("R1C",'Riesgos de Gestión'!$V$17),"")</f>
        <v/>
      </c>
      <c r="AM36" s="34" t="str">
        <f>IF(AND('Riesgos de Gestión'!$AF$18="Baja",'Riesgos de Gestión'!$AH$18="Catastrófico"),CONCATENATE("R1C",'Riesgos de Gestión'!$V$18),"")</f>
        <v/>
      </c>
      <c r="AN36" s="66"/>
      <c r="AO36" s="502" t="s">
        <v>272</v>
      </c>
      <c r="AP36" s="503"/>
      <c r="AQ36" s="503"/>
      <c r="AR36" s="503"/>
      <c r="AS36" s="503"/>
      <c r="AT36" s="504"/>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row>
    <row r="37" spans="1:80" ht="15" customHeight="1" x14ac:dyDescent="0.25">
      <c r="A37" s="66"/>
      <c r="B37" s="386"/>
      <c r="C37" s="386"/>
      <c r="D37" s="387"/>
      <c r="E37" s="483"/>
      <c r="F37" s="484"/>
      <c r="G37" s="484"/>
      <c r="H37" s="484"/>
      <c r="I37" s="484"/>
      <c r="J37" s="59" t="str">
        <f>IF(AND('Riesgos de Gestión'!$AF$19="Baja",'Riesgos de Gestión'!$AH$19="Leve"),CONCATENATE("R2C",'Riesgos de Gestión'!$V$19),"")</f>
        <v/>
      </c>
      <c r="K37" s="60" t="str">
        <f>IF(AND('Riesgos de Gestión'!$AF$20="Baja",'Riesgos de Gestión'!$AH$20="Leve"),CONCATENATE("R2C",'Riesgos de Gestión'!$V$20),"")</f>
        <v/>
      </c>
      <c r="L37" s="60" t="str">
        <f>IF(AND('Riesgos de Gestión'!$AF$21="Baja",'Riesgos de Gestión'!$AH$21="Leve"),CONCATENATE("R2C",'Riesgos de Gestión'!$V$21),"")</f>
        <v/>
      </c>
      <c r="M37" s="60" t="str">
        <f>IF(AND('Riesgos de Gestión'!$AF$22="Baja",'Riesgos de Gestión'!$AH$22="Leve"),CONCATENATE("R2C",'Riesgos de Gestión'!$V$22),"")</f>
        <v/>
      </c>
      <c r="N37" s="60" t="str">
        <f>IF(AND('Riesgos de Gestión'!$AF$23="Baja",'Riesgos de Gestión'!$AH$23="Leve"),CONCATENATE("R2C",'Riesgos de Gestión'!$V$23),"")</f>
        <v/>
      </c>
      <c r="O37" s="61" t="str">
        <f>IF(AND('Riesgos de Gestión'!$AF$24="Baja",'Riesgos de Gestión'!$AH$24="Leve"),CONCATENATE("R2C",'Riesgos de Gestión'!$V$24),"")</f>
        <v/>
      </c>
      <c r="P37" s="50" t="str">
        <f>IF(AND('Riesgos de Gestión'!$AF$19="Baja",'Riesgos de Gestión'!$AH$19="Menor"),CONCATENATE("R2C",'Riesgos de Gestión'!$V$19),"")</f>
        <v/>
      </c>
      <c r="Q37" s="51" t="str">
        <f>IF(AND('Riesgos de Gestión'!$AF$20="Baja",'Riesgos de Gestión'!$AH$20="Menor"),CONCATENATE("R2C",'Riesgos de Gestión'!$V$20),"")</f>
        <v/>
      </c>
      <c r="R37" s="51" t="str">
        <f>IF(AND('Riesgos de Gestión'!$AF$21="Baja",'Riesgos de Gestión'!$AH$21="Menor"),CONCATENATE("R2C",'Riesgos de Gestión'!$V$21),"")</f>
        <v/>
      </c>
      <c r="S37" s="51" t="str">
        <f>IF(AND('Riesgos de Gestión'!$AF$22="Baja",'Riesgos de Gestión'!$AH$22="Menor"),CONCATENATE("R2C",'Riesgos de Gestión'!$V$22),"")</f>
        <v/>
      </c>
      <c r="T37" s="51" t="str">
        <f>IF(AND('Riesgos de Gestión'!$AF$23="Baja",'Riesgos de Gestión'!$AH$23="Menor"),CONCATENATE("R2C",'Riesgos de Gestión'!$V$23),"")</f>
        <v/>
      </c>
      <c r="U37" s="52" t="str">
        <f>IF(AND('Riesgos de Gestión'!$AF$24="Baja",'Riesgos de Gestión'!$AH$24="Menor"),CONCATENATE("R2C",'Riesgos de Gestión'!$V$24),"")</f>
        <v/>
      </c>
      <c r="V37" s="50" t="str">
        <f>IF(AND('Riesgos de Gestión'!$AF$19="Baja",'Riesgos de Gestión'!$AH$19="Moderado"),CONCATENATE("R2C",'Riesgos de Gestión'!$V$19),"")</f>
        <v/>
      </c>
      <c r="W37" s="51" t="str">
        <f>IF(AND('Riesgos de Gestión'!$AF$20="Baja",'Riesgos de Gestión'!$AH$20="Moderado"),CONCATENATE("R2C",'Riesgos de Gestión'!$V$20),"")</f>
        <v/>
      </c>
      <c r="X37" s="51" t="str">
        <f>IF(AND('Riesgos de Gestión'!$AF$21="Baja",'Riesgos de Gestión'!$AH$21="Moderado"),CONCATENATE("R2C",'Riesgos de Gestión'!$V$21),"")</f>
        <v/>
      </c>
      <c r="Y37" s="51" t="str">
        <f>IF(AND('Riesgos de Gestión'!$AF$22="Baja",'Riesgos de Gestión'!$AH$22="Moderado"),CONCATENATE("R2C",'Riesgos de Gestión'!$V$22),"")</f>
        <v/>
      </c>
      <c r="Z37" s="51" t="str">
        <f>IF(AND('Riesgos de Gestión'!$AF$23="Baja",'Riesgos de Gestión'!$AH$23="Moderado"),CONCATENATE("R2C",'Riesgos de Gestión'!$V$23),"")</f>
        <v/>
      </c>
      <c r="AA37" s="52" t="str">
        <f>IF(AND('Riesgos de Gestión'!$AF$24="Baja",'Riesgos de Gestión'!$AH$24="Moderado"),CONCATENATE("R2C",'Riesgos de Gestión'!$V$24),"")</f>
        <v/>
      </c>
      <c r="AB37" s="35" t="str">
        <f>IF(AND('Riesgos de Gestión'!$AF$19="Baja",'Riesgos de Gestión'!$AH$19="Mayor"),CONCATENATE("R2C",'Riesgos de Gestión'!$V$19),"")</f>
        <v/>
      </c>
      <c r="AC37" s="36" t="str">
        <f>IF(AND('Riesgos de Gestión'!$AF$20="Baja",'Riesgos de Gestión'!$AH$20="Mayor"),CONCATENATE("R2C",'Riesgos de Gestión'!$V$20),"")</f>
        <v/>
      </c>
      <c r="AD37" s="36" t="str">
        <f>IF(AND('Riesgos de Gestión'!$AF$21="Baja",'Riesgos de Gestión'!$AH$21="Mayor"),CONCATENATE("R2C",'Riesgos de Gestión'!$V$21),"")</f>
        <v/>
      </c>
      <c r="AE37" s="36" t="str">
        <f>IF(AND('Riesgos de Gestión'!$AF$22="Baja",'Riesgos de Gestión'!$AH$22="Mayor"),CONCATENATE("R2C",'Riesgos de Gestión'!$V$22),"")</f>
        <v/>
      </c>
      <c r="AF37" s="36" t="str">
        <f>IF(AND('Riesgos de Gestión'!$AF$23="Baja",'Riesgos de Gestión'!$AH$23="Mayor"),CONCATENATE("R2C",'Riesgos de Gestión'!$V$23),"")</f>
        <v/>
      </c>
      <c r="AG37" s="37" t="str">
        <f>IF(AND('Riesgos de Gestión'!$AF$24="Baja",'Riesgos de Gestión'!$AH$24="Mayor"),CONCATENATE("R2C",'Riesgos de Gestión'!$V$24),"")</f>
        <v/>
      </c>
      <c r="AH37" s="38" t="str">
        <f>IF(AND('Riesgos de Gestión'!$AF$19="Baja",'Riesgos de Gestión'!$AH$19="Catastrófico"),CONCATENATE("R2C",'Riesgos de Gestión'!$V$19),"")</f>
        <v/>
      </c>
      <c r="AI37" s="39" t="str">
        <f>IF(AND('Riesgos de Gestión'!$AF$20="Baja",'Riesgos de Gestión'!$AH$20="Catastrófico"),CONCATENATE("R2C",'Riesgos de Gestión'!$V$20),"")</f>
        <v/>
      </c>
      <c r="AJ37" s="39" t="str">
        <f>IF(AND('Riesgos de Gestión'!$AF$21="Baja",'Riesgos de Gestión'!$AH$21="Catastrófico"),CONCATENATE("R2C",'Riesgos de Gestión'!$V$21),"")</f>
        <v/>
      </c>
      <c r="AK37" s="39" t="str">
        <f>IF(AND('Riesgos de Gestión'!$AF$22="Baja",'Riesgos de Gestión'!$AH$22="Catastrófico"),CONCATENATE("R2C",'Riesgos de Gestión'!$V$22),"")</f>
        <v/>
      </c>
      <c r="AL37" s="39" t="str">
        <f>IF(AND('Riesgos de Gestión'!$AF$23="Baja",'Riesgos de Gestión'!$AH$23="Catastrófico"),CONCATENATE("R2C",'Riesgos de Gestión'!$V$23),"")</f>
        <v/>
      </c>
      <c r="AM37" s="40" t="str">
        <f>IF(AND('Riesgos de Gestión'!$AF$24="Baja",'Riesgos de Gestión'!$AH$24="Catastrófico"),CONCATENATE("R2C",'Riesgos de Gestión'!$V$24),"")</f>
        <v/>
      </c>
      <c r="AN37" s="66"/>
      <c r="AO37" s="505"/>
      <c r="AP37" s="506"/>
      <c r="AQ37" s="506"/>
      <c r="AR37" s="506"/>
      <c r="AS37" s="506"/>
      <c r="AT37" s="507"/>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row>
    <row r="38" spans="1:80" ht="15" customHeight="1" x14ac:dyDescent="0.25">
      <c r="A38" s="66"/>
      <c r="B38" s="386"/>
      <c r="C38" s="386"/>
      <c r="D38" s="387"/>
      <c r="E38" s="485"/>
      <c r="F38" s="484"/>
      <c r="G38" s="484"/>
      <c r="H38" s="484"/>
      <c r="I38" s="484"/>
      <c r="J38" s="59" t="str">
        <f>IF(AND('Riesgos de Gestión'!$AF$25="Baja",'Riesgos de Gestión'!$AH$25="Leve"),CONCATENATE("R3C",'Riesgos de Gestión'!$V$25),"")</f>
        <v/>
      </c>
      <c r="K38" s="60" t="str">
        <f>IF(AND('Riesgos de Gestión'!$AF$26="Baja",'Riesgos de Gestión'!$AH$26="Leve"),CONCATENATE("R3C",'Riesgos de Gestión'!$V$26),"")</f>
        <v/>
      </c>
      <c r="L38" s="60" t="str">
        <f>IF(AND('Riesgos de Gestión'!$AF$27="Baja",'Riesgos de Gestión'!$AH$27="Leve"),CONCATENATE("R3C",'Riesgos de Gestión'!$V$27),"")</f>
        <v/>
      </c>
      <c r="M38" s="60" t="str">
        <f>IF(AND('Riesgos de Gestión'!$AF$28="Baja",'Riesgos de Gestión'!$AH$28="Leve"),CONCATENATE("R3C",'Riesgos de Gestión'!$V$28),"")</f>
        <v/>
      </c>
      <c r="N38" s="60" t="str">
        <f>IF(AND('Riesgos de Gestión'!$AF$29="Baja",'Riesgos de Gestión'!$AH$29="Leve"),CONCATENATE("R3C",'Riesgos de Gestión'!$V$29),"")</f>
        <v/>
      </c>
      <c r="O38" s="61" t="str">
        <f>IF(AND('Riesgos de Gestión'!$AF$30="Baja",'Riesgos de Gestión'!$AH$30="Leve"),CONCATENATE("R3C",'Riesgos de Gestión'!$V$30),"")</f>
        <v/>
      </c>
      <c r="P38" s="50" t="str">
        <f>IF(AND('Riesgos de Gestión'!$AF$25="Baja",'Riesgos de Gestión'!$AH$25="Menor"),CONCATENATE("R3C",'Riesgos de Gestión'!$V$25),"")</f>
        <v/>
      </c>
      <c r="Q38" s="51" t="str">
        <f>IF(AND('Riesgos de Gestión'!$AF$26="Baja",'Riesgos de Gestión'!$AH$26="Menor"),CONCATENATE("R3C",'Riesgos de Gestión'!$V$26),"")</f>
        <v/>
      </c>
      <c r="R38" s="51" t="str">
        <f>IF(AND('Riesgos de Gestión'!$AF$27="Baja",'Riesgos de Gestión'!$AH$27="Menor"),CONCATENATE("R3C",'Riesgos de Gestión'!$V$27),"")</f>
        <v/>
      </c>
      <c r="S38" s="51" t="str">
        <f>IF(AND('Riesgos de Gestión'!$AF$28="Baja",'Riesgos de Gestión'!$AH$28="Menor"),CONCATENATE("R3C",'Riesgos de Gestión'!$V$28),"")</f>
        <v/>
      </c>
      <c r="T38" s="51" t="str">
        <f>IF(AND('Riesgos de Gestión'!$AF$29="Baja",'Riesgos de Gestión'!$AH$29="Menor"),CONCATENATE("R3C",'Riesgos de Gestión'!$V$29),"")</f>
        <v/>
      </c>
      <c r="U38" s="52" t="str">
        <f>IF(AND('Riesgos de Gestión'!$AF$30="Baja",'Riesgos de Gestión'!$AH$30="Menor"),CONCATENATE("R3C",'Riesgos de Gestión'!$V$30),"")</f>
        <v/>
      </c>
      <c r="V38" s="50" t="str">
        <f>IF(AND('Riesgos de Gestión'!$AF$25="Baja",'Riesgos de Gestión'!$AH$25="Moderado"),CONCATENATE("R3C",'Riesgos de Gestión'!$V$25),"")</f>
        <v/>
      </c>
      <c r="W38" s="51" t="str">
        <f>IF(AND('Riesgos de Gestión'!$AF$26="Baja",'Riesgos de Gestión'!$AH$26="Moderado"),CONCATENATE("R3C",'Riesgos de Gestión'!$V$26),"")</f>
        <v/>
      </c>
      <c r="X38" s="51" t="str">
        <f>IF(AND('Riesgos de Gestión'!$AF$27="Baja",'Riesgos de Gestión'!$AH$27="Moderado"),CONCATENATE("R3C",'Riesgos de Gestión'!$V$27),"")</f>
        <v/>
      </c>
      <c r="Y38" s="51" t="str">
        <f>IF(AND('Riesgos de Gestión'!$AF$28="Baja",'Riesgos de Gestión'!$AH$28="Moderado"),CONCATENATE("R3C",'Riesgos de Gestión'!$V$28),"")</f>
        <v/>
      </c>
      <c r="Z38" s="51" t="str">
        <f>IF(AND('Riesgos de Gestión'!$AF$29="Baja",'Riesgos de Gestión'!$AH$29="Moderado"),CONCATENATE("R3C",'Riesgos de Gestión'!$V$29),"")</f>
        <v/>
      </c>
      <c r="AA38" s="52" t="str">
        <f>IF(AND('Riesgos de Gestión'!$AF$30="Baja",'Riesgos de Gestión'!$AH$30="Moderado"),CONCATENATE("R3C",'Riesgos de Gestión'!$V$30),"")</f>
        <v/>
      </c>
      <c r="AB38" s="35" t="str">
        <f>IF(AND('Riesgos de Gestión'!$AF$25="Baja",'Riesgos de Gestión'!$AH$25="Mayor"),CONCATENATE("R3C",'Riesgos de Gestión'!$V$25),"")</f>
        <v/>
      </c>
      <c r="AC38" s="36" t="str">
        <f>IF(AND('Riesgos de Gestión'!$AF$26="Baja",'Riesgos de Gestión'!$AH$26="Mayor"),CONCATENATE("R3C",'Riesgos de Gestión'!$V$26),"")</f>
        <v/>
      </c>
      <c r="AD38" s="36" t="str">
        <f>IF(AND('Riesgos de Gestión'!$AF$27="Baja",'Riesgos de Gestión'!$AH$27="Mayor"),CONCATENATE("R3C",'Riesgos de Gestión'!$V$27),"")</f>
        <v/>
      </c>
      <c r="AE38" s="36" t="str">
        <f>IF(AND('Riesgos de Gestión'!$AF$28="Baja",'Riesgos de Gestión'!$AH$28="Mayor"),CONCATENATE("R3C",'Riesgos de Gestión'!$V$28),"")</f>
        <v/>
      </c>
      <c r="AF38" s="36" t="str">
        <f>IF(AND('Riesgos de Gestión'!$AF$29="Baja",'Riesgos de Gestión'!$AH$29="Mayor"),CONCATENATE("R3C",'Riesgos de Gestión'!$V$29),"")</f>
        <v/>
      </c>
      <c r="AG38" s="37" t="str">
        <f>IF(AND('Riesgos de Gestión'!$AF$30="Baja",'Riesgos de Gestión'!$AH$30="Mayor"),CONCATENATE("R3C",'Riesgos de Gestión'!$V$30),"")</f>
        <v/>
      </c>
      <c r="AH38" s="38" t="str">
        <f>IF(AND('Riesgos de Gestión'!$AF$25="Baja",'Riesgos de Gestión'!$AH$25="Catastrófico"),CONCATENATE("R3C",'Riesgos de Gestión'!$V$25),"")</f>
        <v/>
      </c>
      <c r="AI38" s="39" t="str">
        <f>IF(AND('Riesgos de Gestión'!$AF$26="Baja",'Riesgos de Gestión'!$AH$26="Catastrófico"),CONCATENATE("R3C",'Riesgos de Gestión'!$V$26),"")</f>
        <v/>
      </c>
      <c r="AJ38" s="39" t="str">
        <f>IF(AND('Riesgos de Gestión'!$AF$27="Baja",'Riesgos de Gestión'!$AH$27="Catastrófico"),CONCATENATE("R3C",'Riesgos de Gestión'!$V$27),"")</f>
        <v/>
      </c>
      <c r="AK38" s="39" t="str">
        <f>IF(AND('Riesgos de Gestión'!$AF$28="Baja",'Riesgos de Gestión'!$AH$28="Catastrófico"),CONCATENATE("R3C",'Riesgos de Gestión'!$V$28),"")</f>
        <v/>
      </c>
      <c r="AL38" s="39" t="str">
        <f>IF(AND('Riesgos de Gestión'!$AF$29="Baja",'Riesgos de Gestión'!$AH$29="Catastrófico"),CONCATENATE("R3C",'Riesgos de Gestión'!$V$29),"")</f>
        <v/>
      </c>
      <c r="AM38" s="40" t="str">
        <f>IF(AND('Riesgos de Gestión'!$AF$30="Baja",'Riesgos de Gestión'!$AH$30="Catastrófico"),CONCATENATE("R3C",'Riesgos de Gestión'!$V$30),"")</f>
        <v/>
      </c>
      <c r="AN38" s="66"/>
      <c r="AO38" s="505"/>
      <c r="AP38" s="506"/>
      <c r="AQ38" s="506"/>
      <c r="AR38" s="506"/>
      <c r="AS38" s="506"/>
      <c r="AT38" s="507"/>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row>
    <row r="39" spans="1:80" ht="15" customHeight="1" x14ac:dyDescent="0.25">
      <c r="A39" s="66"/>
      <c r="B39" s="386"/>
      <c r="C39" s="386"/>
      <c r="D39" s="387"/>
      <c r="E39" s="485"/>
      <c r="F39" s="484"/>
      <c r="G39" s="484"/>
      <c r="H39" s="484"/>
      <c r="I39" s="484"/>
      <c r="J39" s="59" t="str">
        <f>IF(AND('Riesgos de Gestión'!$AF$31="Baja",'Riesgos de Gestión'!$AH$31="Leve"),CONCATENATE("R4C",'Riesgos de Gestión'!$V$31),"")</f>
        <v/>
      </c>
      <c r="K39" s="60" t="str">
        <f>IF(AND('Riesgos de Gestión'!$AF$32="Baja",'Riesgos de Gestión'!$AH$32="Leve"),CONCATENATE("R4C",'Riesgos de Gestión'!$V$32),"")</f>
        <v/>
      </c>
      <c r="L39" s="60" t="str">
        <f>IF(AND('Riesgos de Gestión'!$AF$33="Baja",'Riesgos de Gestión'!$AH$33="Leve"),CONCATENATE("R4C",'Riesgos de Gestión'!$V$33),"")</f>
        <v/>
      </c>
      <c r="M39" s="60" t="str">
        <f>IF(AND('Riesgos de Gestión'!$AF$34="Baja",'Riesgos de Gestión'!$AH$34="Leve"),CONCATENATE("R4C",'Riesgos de Gestión'!$V$34),"")</f>
        <v/>
      </c>
      <c r="N39" s="60" t="str">
        <f>IF(AND('Riesgos de Gestión'!$AF$35="Baja",'Riesgos de Gestión'!$AH$35="Leve"),CONCATENATE("R4C",'Riesgos de Gestión'!$V$35),"")</f>
        <v/>
      </c>
      <c r="O39" s="61" t="str">
        <f>IF(AND('Riesgos de Gestión'!$AF$36="Baja",'Riesgos de Gestión'!$AH$36="Leve"),CONCATENATE("R4C",'Riesgos de Gestión'!$V$36),"")</f>
        <v/>
      </c>
      <c r="P39" s="50" t="str">
        <f>IF(AND('Riesgos de Gestión'!$AF$31="Baja",'Riesgos de Gestión'!$AH$31="Menor"),CONCATENATE("R4C",'Riesgos de Gestión'!$V$31),"")</f>
        <v/>
      </c>
      <c r="Q39" s="51" t="str">
        <f>IF(AND('Riesgos de Gestión'!$AF$32="Baja",'Riesgos de Gestión'!$AH$32="Menor"),CONCATENATE("R4C",'Riesgos de Gestión'!$V$32),"")</f>
        <v/>
      </c>
      <c r="R39" s="51" t="str">
        <f>IF(AND('Riesgos de Gestión'!$AF$33="Baja",'Riesgos de Gestión'!$AH$33="Menor"),CONCATENATE("R4C",'Riesgos de Gestión'!$V$33),"")</f>
        <v/>
      </c>
      <c r="S39" s="51" t="str">
        <f>IF(AND('Riesgos de Gestión'!$AF$34="Baja",'Riesgos de Gestión'!$AH$34="Menor"),CONCATENATE("R4C",'Riesgos de Gestión'!$V$34),"")</f>
        <v/>
      </c>
      <c r="T39" s="51" t="str">
        <f>IF(AND('Riesgos de Gestión'!$AF$35="Baja",'Riesgos de Gestión'!$AH$35="Menor"),CONCATENATE("R4C",'Riesgos de Gestión'!$V$35),"")</f>
        <v/>
      </c>
      <c r="U39" s="52" t="str">
        <f>IF(AND('Riesgos de Gestión'!$AF$36="Baja",'Riesgos de Gestión'!$AH$36="Menor"),CONCATENATE("R4C",'Riesgos de Gestión'!$V$36),"")</f>
        <v/>
      </c>
      <c r="V39" s="50" t="str">
        <f>IF(AND('Riesgos de Gestión'!$AF$31="Baja",'Riesgos de Gestión'!$AH$31="Moderado"),CONCATENATE("R4C",'Riesgos de Gestión'!$V$31),"")</f>
        <v/>
      </c>
      <c r="W39" s="51" t="str">
        <f>IF(AND('Riesgos de Gestión'!$AF$32="Baja",'Riesgos de Gestión'!$AH$32="Moderado"),CONCATENATE("R4C",'Riesgos de Gestión'!$V$32),"")</f>
        <v/>
      </c>
      <c r="X39" s="51" t="str">
        <f>IF(AND('Riesgos de Gestión'!$AF$33="Baja",'Riesgos de Gestión'!$AH$33="Moderado"),CONCATENATE("R4C",'Riesgos de Gestión'!$V$33),"")</f>
        <v/>
      </c>
      <c r="Y39" s="51" t="str">
        <f>IF(AND('Riesgos de Gestión'!$AF$34="Baja",'Riesgos de Gestión'!$AH$34="Moderado"),CONCATENATE("R4C",'Riesgos de Gestión'!$V$34),"")</f>
        <v/>
      </c>
      <c r="Z39" s="51" t="str">
        <f>IF(AND('Riesgos de Gestión'!$AF$35="Baja",'Riesgos de Gestión'!$AH$35="Moderado"),CONCATENATE("R4C",'Riesgos de Gestión'!$V$35),"")</f>
        <v/>
      </c>
      <c r="AA39" s="52" t="str">
        <f>IF(AND('Riesgos de Gestión'!$AF$36="Baja",'Riesgos de Gestión'!$AH$36="Moderado"),CONCATENATE("R4C",'Riesgos de Gestión'!$V$36),"")</f>
        <v/>
      </c>
      <c r="AB39" s="35" t="str">
        <f>IF(AND('Riesgos de Gestión'!$AF$31="Baja",'Riesgos de Gestión'!$AH$31="Mayor"),CONCATENATE("R4C",'Riesgos de Gestión'!$V$31),"")</f>
        <v/>
      </c>
      <c r="AC39" s="36" t="str">
        <f>IF(AND('Riesgos de Gestión'!$AF$32="Baja",'Riesgos de Gestión'!$AH$32="Mayor"),CONCATENATE("R4C",'Riesgos de Gestión'!$V$32),"")</f>
        <v/>
      </c>
      <c r="AD39" s="36" t="str">
        <f>IF(AND('Riesgos de Gestión'!$AF$33="Baja",'Riesgos de Gestión'!$AH$33="Mayor"),CONCATENATE("R4C",'Riesgos de Gestión'!$V$33),"")</f>
        <v/>
      </c>
      <c r="AE39" s="36" t="str">
        <f>IF(AND('Riesgos de Gestión'!$AF$34="Baja",'Riesgos de Gestión'!$AH$34="Mayor"),CONCATENATE("R4C",'Riesgos de Gestión'!$V$34),"")</f>
        <v/>
      </c>
      <c r="AF39" s="36" t="str">
        <f>IF(AND('Riesgos de Gestión'!$AF$35="Baja",'Riesgos de Gestión'!$AH$35="Mayor"),CONCATENATE("R4C",'Riesgos de Gestión'!$V$35),"")</f>
        <v/>
      </c>
      <c r="AG39" s="37" t="str">
        <f>IF(AND('Riesgos de Gestión'!$AF$36="Baja",'Riesgos de Gestión'!$AH$36="Mayor"),CONCATENATE("R4C",'Riesgos de Gestión'!$V$36),"")</f>
        <v/>
      </c>
      <c r="AH39" s="38" t="str">
        <f>IF(AND('Riesgos de Gestión'!$AF$31="Baja",'Riesgos de Gestión'!$AH$31="Catastrófico"),CONCATENATE("R4C",'Riesgos de Gestión'!$V$31),"")</f>
        <v/>
      </c>
      <c r="AI39" s="39" t="str">
        <f>IF(AND('Riesgos de Gestión'!$AF$32="Baja",'Riesgos de Gestión'!$AH$32="Catastrófico"),CONCATENATE("R4C",'Riesgos de Gestión'!$V$32),"")</f>
        <v/>
      </c>
      <c r="AJ39" s="39" t="str">
        <f>IF(AND('Riesgos de Gestión'!$AF$33="Baja",'Riesgos de Gestión'!$AH$33="Catastrófico"),CONCATENATE("R4C",'Riesgos de Gestión'!$V$33),"")</f>
        <v/>
      </c>
      <c r="AK39" s="39" t="str">
        <f>IF(AND('Riesgos de Gestión'!$AF$34="Baja",'Riesgos de Gestión'!$AH$34="Catastrófico"),CONCATENATE("R4C",'Riesgos de Gestión'!$V$34),"")</f>
        <v/>
      </c>
      <c r="AL39" s="39" t="str">
        <f>IF(AND('Riesgos de Gestión'!$AF$35="Baja",'Riesgos de Gestión'!$AH$35="Catastrófico"),CONCATENATE("R4C",'Riesgos de Gestión'!$V$35),"")</f>
        <v/>
      </c>
      <c r="AM39" s="40" t="str">
        <f>IF(AND('Riesgos de Gestión'!$AF$36="Baja",'Riesgos de Gestión'!$AH$36="Catastrófico"),CONCATENATE("R4C",'Riesgos de Gestión'!$V$36),"")</f>
        <v/>
      </c>
      <c r="AN39" s="66"/>
      <c r="AO39" s="505"/>
      <c r="AP39" s="506"/>
      <c r="AQ39" s="506"/>
      <c r="AR39" s="506"/>
      <c r="AS39" s="506"/>
      <c r="AT39" s="507"/>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row>
    <row r="40" spans="1:80" ht="15" customHeight="1" x14ac:dyDescent="0.25">
      <c r="A40" s="66"/>
      <c r="B40" s="386"/>
      <c r="C40" s="386"/>
      <c r="D40" s="387"/>
      <c r="E40" s="485"/>
      <c r="F40" s="484"/>
      <c r="G40" s="484"/>
      <c r="H40" s="484"/>
      <c r="I40" s="484"/>
      <c r="J40" s="59" t="str">
        <f>IF(AND('Riesgos de Gestión'!$AF$37="Baja",'Riesgos de Gestión'!$AH$37="Leve"),CONCATENATE("R5C",'Riesgos de Gestión'!$V$37),"")</f>
        <v/>
      </c>
      <c r="K40" s="60" t="str">
        <f>IF(AND('Riesgos de Gestión'!$AF$38="Baja",'Riesgos de Gestión'!$AH$38="Leve"),CONCATENATE("R5C",'Riesgos de Gestión'!$V$38),"")</f>
        <v/>
      </c>
      <c r="L40" s="60" t="str">
        <f>IF(AND('Riesgos de Gestión'!$AF$39="Baja",'Riesgos de Gestión'!$AH$39="Leve"),CONCATENATE("R5C",'Riesgos de Gestión'!$V$39),"")</f>
        <v/>
      </c>
      <c r="M40" s="60" t="str">
        <f>IF(AND('Riesgos de Gestión'!$AF$40="Baja",'Riesgos de Gestión'!$AH$40="Leve"),CONCATENATE("R5C",'Riesgos de Gestión'!$V$40),"")</f>
        <v/>
      </c>
      <c r="N40" s="60" t="str">
        <f>IF(AND('Riesgos de Gestión'!$AF$41="Baja",'Riesgos de Gestión'!$AH$41="Leve"),CONCATENATE("R5C",'Riesgos de Gestión'!$V$41),"")</f>
        <v/>
      </c>
      <c r="O40" s="61" t="str">
        <f>IF(AND('Riesgos de Gestión'!$AF$42="Baja",'Riesgos de Gestión'!$AH$42="Leve"),CONCATENATE("R5C",'Riesgos de Gestión'!$V$42),"")</f>
        <v/>
      </c>
      <c r="P40" s="50" t="str">
        <f>IF(AND('Riesgos de Gestión'!$AF$37="Baja",'Riesgos de Gestión'!$AH$37="Menor"),CONCATENATE("R5C",'Riesgos de Gestión'!$V$37),"")</f>
        <v/>
      </c>
      <c r="Q40" s="51" t="str">
        <f>IF(AND('Riesgos de Gestión'!$AF$38="Baja",'Riesgos de Gestión'!$AH$38="Menor"),CONCATENATE("R5C",'Riesgos de Gestión'!$V$38),"")</f>
        <v/>
      </c>
      <c r="R40" s="51" t="str">
        <f>IF(AND('Riesgos de Gestión'!$AF$39="Baja",'Riesgos de Gestión'!$AH$39="Menor"),CONCATENATE("R5C",'Riesgos de Gestión'!$V$39),"")</f>
        <v/>
      </c>
      <c r="S40" s="51" t="str">
        <f>IF(AND('Riesgos de Gestión'!$AF$40="Baja",'Riesgos de Gestión'!$AH$40="Menor"),CONCATENATE("R5C",'Riesgos de Gestión'!$V$40),"")</f>
        <v/>
      </c>
      <c r="T40" s="51" t="str">
        <f>IF(AND('Riesgos de Gestión'!$AF$41="Baja",'Riesgos de Gestión'!$AH$41="Menor"),CONCATENATE("R5C",'Riesgos de Gestión'!$V$41),"")</f>
        <v/>
      </c>
      <c r="U40" s="52" t="str">
        <f>IF(AND('Riesgos de Gestión'!$AF$42="Baja",'Riesgos de Gestión'!$AH$42="Menor"),CONCATENATE("R5C",'Riesgos de Gestión'!$V$42),"")</f>
        <v/>
      </c>
      <c r="V40" s="50" t="str">
        <f>IF(AND('Riesgos de Gestión'!$AF$37="Baja",'Riesgos de Gestión'!$AH$37="Moderado"),CONCATENATE("R5C",'Riesgos de Gestión'!$V$37),"")</f>
        <v/>
      </c>
      <c r="W40" s="51" t="str">
        <f>IF(AND('Riesgos de Gestión'!$AF$38="Baja",'Riesgos de Gestión'!$AH$38="Moderado"),CONCATENATE("R5C",'Riesgos de Gestión'!$V$38),"")</f>
        <v/>
      </c>
      <c r="X40" s="51" t="str">
        <f>IF(AND('Riesgos de Gestión'!$AF$39="Baja",'Riesgos de Gestión'!$AH$39="Moderado"),CONCATENATE("R5C",'Riesgos de Gestión'!$V$39),"")</f>
        <v/>
      </c>
      <c r="Y40" s="51" t="str">
        <f>IF(AND('Riesgos de Gestión'!$AF$40="Baja",'Riesgos de Gestión'!$AH$40="Moderado"),CONCATENATE("R5C",'Riesgos de Gestión'!$V$40),"")</f>
        <v/>
      </c>
      <c r="Z40" s="51" t="str">
        <f>IF(AND('Riesgos de Gestión'!$AF$41="Baja",'Riesgos de Gestión'!$AH$41="Moderado"),CONCATENATE("R5C",'Riesgos de Gestión'!$V$41),"")</f>
        <v/>
      </c>
      <c r="AA40" s="52" t="str">
        <f>IF(AND('Riesgos de Gestión'!$AF$42="Baja",'Riesgos de Gestión'!$AH$42="Moderado"),CONCATENATE("R5C",'Riesgos de Gestión'!$V$42),"")</f>
        <v/>
      </c>
      <c r="AB40" s="35" t="str">
        <f>IF(AND('Riesgos de Gestión'!$AF$37="Baja",'Riesgos de Gestión'!$AH$37="Mayor"),CONCATENATE("R5C",'Riesgos de Gestión'!$V$37),"")</f>
        <v/>
      </c>
      <c r="AC40" s="36" t="str">
        <f>IF(AND('Riesgos de Gestión'!$AF$38="Baja",'Riesgos de Gestión'!$AH$38="Mayor"),CONCATENATE("R5C",'Riesgos de Gestión'!$V$38),"")</f>
        <v/>
      </c>
      <c r="AD40" s="36" t="str">
        <f>IF(AND('Riesgos de Gestión'!$AF$39="Baja",'Riesgos de Gestión'!$AH$39="Mayor"),CONCATENATE("R5C",'Riesgos de Gestión'!$V$39),"")</f>
        <v/>
      </c>
      <c r="AE40" s="36" t="str">
        <f>IF(AND('Riesgos de Gestión'!$AF$40="Baja",'Riesgos de Gestión'!$AH$40="Mayor"),CONCATENATE("R5C",'Riesgos de Gestión'!$V$40),"")</f>
        <v/>
      </c>
      <c r="AF40" s="36" t="str">
        <f>IF(AND('Riesgos de Gestión'!$AF$41="Baja",'Riesgos de Gestión'!$AH$41="Mayor"),CONCATENATE("R5C",'Riesgos de Gestión'!$V$41),"")</f>
        <v/>
      </c>
      <c r="AG40" s="37" t="str">
        <f>IF(AND('Riesgos de Gestión'!$AF$42="Baja",'Riesgos de Gestión'!$AH$42="Mayor"),CONCATENATE("R5C",'Riesgos de Gestión'!$V$42),"")</f>
        <v/>
      </c>
      <c r="AH40" s="38" t="str">
        <f>IF(AND('Riesgos de Gestión'!$AF$37="Baja",'Riesgos de Gestión'!$AH$37="Catastrófico"),CONCATENATE("R5C",'Riesgos de Gestión'!$V$37),"")</f>
        <v/>
      </c>
      <c r="AI40" s="39" t="str">
        <f>IF(AND('Riesgos de Gestión'!$AF$38="Baja",'Riesgos de Gestión'!$AH$38="Catastrófico"),CONCATENATE("R5C",'Riesgos de Gestión'!$V$38),"")</f>
        <v/>
      </c>
      <c r="AJ40" s="39" t="str">
        <f>IF(AND('Riesgos de Gestión'!$AF$39="Baja",'Riesgos de Gestión'!$AH$39="Catastrófico"),CONCATENATE("R5C",'Riesgos de Gestión'!$V$39),"")</f>
        <v/>
      </c>
      <c r="AK40" s="39" t="str">
        <f>IF(AND('Riesgos de Gestión'!$AF$40="Baja",'Riesgos de Gestión'!$AH$40="Catastrófico"),CONCATENATE("R5C",'Riesgos de Gestión'!$V$40),"")</f>
        <v/>
      </c>
      <c r="AL40" s="39" t="str">
        <f>IF(AND('Riesgos de Gestión'!$AF$41="Baja",'Riesgos de Gestión'!$AH$41="Catastrófico"),CONCATENATE("R5C",'Riesgos de Gestión'!$V$41),"")</f>
        <v/>
      </c>
      <c r="AM40" s="40" t="str">
        <f>IF(AND('Riesgos de Gestión'!$AF$42="Baja",'Riesgos de Gestión'!$AH$42="Catastrófico"),CONCATENATE("R5C",'Riesgos de Gestión'!$V$42),"")</f>
        <v/>
      </c>
      <c r="AN40" s="66"/>
      <c r="AO40" s="505"/>
      <c r="AP40" s="506"/>
      <c r="AQ40" s="506"/>
      <c r="AR40" s="506"/>
      <c r="AS40" s="506"/>
      <c r="AT40" s="507"/>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row>
    <row r="41" spans="1:80" ht="15" customHeight="1" x14ac:dyDescent="0.25">
      <c r="A41" s="66"/>
      <c r="B41" s="386"/>
      <c r="C41" s="386"/>
      <c r="D41" s="387"/>
      <c r="E41" s="485"/>
      <c r="F41" s="484"/>
      <c r="G41" s="484"/>
      <c r="H41" s="484"/>
      <c r="I41" s="484"/>
      <c r="J41" s="59" t="str">
        <f>IF(AND('Riesgos de Gestión'!$AF$43="Baja",'Riesgos de Gestión'!$AH$43="Leve"),CONCATENATE("R6C",'Riesgos de Gestión'!$V$43),"")</f>
        <v/>
      </c>
      <c r="K41" s="60" t="str">
        <f>IF(AND('Riesgos de Gestión'!$AF$44="Baja",'Riesgos de Gestión'!$AH$44="Leve"),CONCATENATE("R6C",'Riesgos de Gestión'!$V$44),"")</f>
        <v/>
      </c>
      <c r="L41" s="60" t="str">
        <f>IF(AND('Riesgos de Gestión'!$AF$45="Baja",'Riesgos de Gestión'!$AH$45="Leve"),CONCATENATE("R6C",'Riesgos de Gestión'!$V$45),"")</f>
        <v/>
      </c>
      <c r="M41" s="60" t="str">
        <f>IF(AND('Riesgos de Gestión'!$AF$46="Baja",'Riesgos de Gestión'!$AH$46="Leve"),CONCATENATE("R6C",'Riesgos de Gestión'!$V$46),"")</f>
        <v/>
      </c>
      <c r="N41" s="60" t="str">
        <f>IF(AND('Riesgos de Gestión'!$AF$47="Baja",'Riesgos de Gestión'!$AH$47="Leve"),CONCATENATE("R6C",'Riesgos de Gestión'!$V$47),"")</f>
        <v/>
      </c>
      <c r="O41" s="61" t="str">
        <f>IF(AND('Riesgos de Gestión'!$AF$48="Baja",'Riesgos de Gestión'!$AH$48="Leve"),CONCATENATE("R6C",'Riesgos de Gestión'!$V$48),"")</f>
        <v/>
      </c>
      <c r="P41" s="50" t="str">
        <f>IF(AND('Riesgos de Gestión'!$AF$43="Baja",'Riesgos de Gestión'!$AH$43="Menor"),CONCATENATE("R6C",'Riesgos de Gestión'!$V$43),"")</f>
        <v/>
      </c>
      <c r="Q41" s="51" t="str">
        <f>IF(AND('Riesgos de Gestión'!$AF$44="Baja",'Riesgos de Gestión'!$AH$44="Menor"),CONCATENATE("R6C",'Riesgos de Gestión'!$V$44),"")</f>
        <v/>
      </c>
      <c r="R41" s="51" t="str">
        <f>IF(AND('Riesgos de Gestión'!$AF$45="Baja",'Riesgos de Gestión'!$AH$45="Menor"),CONCATENATE("R6C",'Riesgos de Gestión'!$V$45),"")</f>
        <v/>
      </c>
      <c r="S41" s="51" t="str">
        <f>IF(AND('Riesgos de Gestión'!$AF$46="Baja",'Riesgos de Gestión'!$AH$46="Menor"),CONCATENATE("R6C",'Riesgos de Gestión'!$V$46),"")</f>
        <v/>
      </c>
      <c r="T41" s="51" t="str">
        <f>IF(AND('Riesgos de Gestión'!$AF$47="Baja",'Riesgos de Gestión'!$AH$47="Menor"),CONCATENATE("R6C",'Riesgos de Gestión'!$V$47),"")</f>
        <v/>
      </c>
      <c r="U41" s="52" t="str">
        <f>IF(AND('Riesgos de Gestión'!$AF$48="Baja",'Riesgos de Gestión'!$AH$48="Menor"),CONCATENATE("R6C",'Riesgos de Gestión'!$V$48),"")</f>
        <v/>
      </c>
      <c r="V41" s="50" t="str">
        <f>IF(AND('Riesgos de Gestión'!$AF$43="Baja",'Riesgos de Gestión'!$AH$43="Moderado"),CONCATENATE("R6C",'Riesgos de Gestión'!$V$43),"")</f>
        <v/>
      </c>
      <c r="W41" s="51" t="str">
        <f>IF(AND('Riesgos de Gestión'!$AF$44="Baja",'Riesgos de Gestión'!$AH$44="Moderado"),CONCATENATE("R6C",'Riesgos de Gestión'!$V$44),"")</f>
        <v/>
      </c>
      <c r="X41" s="51" t="str">
        <f>IF(AND('Riesgos de Gestión'!$AF$45="Baja",'Riesgos de Gestión'!$AH$45="Moderado"),CONCATENATE("R6C",'Riesgos de Gestión'!$V$45),"")</f>
        <v/>
      </c>
      <c r="Y41" s="51" t="str">
        <f>IF(AND('Riesgos de Gestión'!$AF$46="Baja",'Riesgos de Gestión'!$AH$46="Moderado"),CONCATENATE("R6C",'Riesgos de Gestión'!$V$46),"")</f>
        <v/>
      </c>
      <c r="Z41" s="51" t="str">
        <f>IF(AND('Riesgos de Gestión'!$AF$47="Baja",'Riesgos de Gestión'!$AH$47="Moderado"),CONCATENATE("R6C",'Riesgos de Gestión'!$V$47),"")</f>
        <v/>
      </c>
      <c r="AA41" s="52" t="str">
        <f>IF(AND('Riesgos de Gestión'!$AF$48="Baja",'Riesgos de Gestión'!$AH$48="Moderado"),CONCATENATE("R6C",'Riesgos de Gestión'!$V$48),"")</f>
        <v/>
      </c>
      <c r="AB41" s="35" t="str">
        <f>IF(AND('Riesgos de Gestión'!$AF$43="Baja",'Riesgos de Gestión'!$AH$43="Mayor"),CONCATENATE("R6C",'Riesgos de Gestión'!$V$43),"")</f>
        <v/>
      </c>
      <c r="AC41" s="36" t="str">
        <f>IF(AND('Riesgos de Gestión'!$AF$44="Baja",'Riesgos de Gestión'!$AH$44="Mayor"),CONCATENATE("R6C",'Riesgos de Gestión'!$V$44),"")</f>
        <v/>
      </c>
      <c r="AD41" s="36" t="str">
        <f>IF(AND('Riesgos de Gestión'!$AF$45="Baja",'Riesgos de Gestión'!$AH$45="Mayor"),CONCATENATE("R6C",'Riesgos de Gestión'!$V$45),"")</f>
        <v/>
      </c>
      <c r="AE41" s="36" t="str">
        <f>IF(AND('Riesgos de Gestión'!$AF$46="Baja",'Riesgos de Gestión'!$AH$46="Mayor"),CONCATENATE("R6C",'Riesgos de Gestión'!$V$46),"")</f>
        <v/>
      </c>
      <c r="AF41" s="36" t="str">
        <f>IF(AND('Riesgos de Gestión'!$AF$47="Baja",'Riesgos de Gestión'!$AH$47="Mayor"),CONCATENATE("R6C",'Riesgos de Gestión'!$V$47),"")</f>
        <v/>
      </c>
      <c r="AG41" s="37" t="str">
        <f>IF(AND('Riesgos de Gestión'!$AF$48="Baja",'Riesgos de Gestión'!$AH$48="Mayor"),CONCATENATE("R6C",'Riesgos de Gestión'!$V$48),"")</f>
        <v/>
      </c>
      <c r="AH41" s="38" t="str">
        <f>IF(AND('Riesgos de Gestión'!$AF$43="Baja",'Riesgos de Gestión'!$AH$43="Catastrófico"),CONCATENATE("R6C",'Riesgos de Gestión'!$V$43),"")</f>
        <v/>
      </c>
      <c r="AI41" s="39" t="str">
        <f>IF(AND('Riesgos de Gestión'!$AF$44="Baja",'Riesgos de Gestión'!$AH$44="Catastrófico"),CONCATENATE("R6C",'Riesgos de Gestión'!$V$44),"")</f>
        <v/>
      </c>
      <c r="AJ41" s="39" t="str">
        <f>IF(AND('Riesgos de Gestión'!$AF$45="Baja",'Riesgos de Gestión'!$AH$45="Catastrófico"),CONCATENATE("R6C",'Riesgos de Gestión'!$V$45),"")</f>
        <v/>
      </c>
      <c r="AK41" s="39" t="str">
        <f>IF(AND('Riesgos de Gestión'!$AF$46="Baja",'Riesgos de Gestión'!$AH$46="Catastrófico"),CONCATENATE("R6C",'Riesgos de Gestión'!$V$46),"")</f>
        <v/>
      </c>
      <c r="AL41" s="39" t="str">
        <f>IF(AND('Riesgos de Gestión'!$AF$47="Baja",'Riesgos de Gestión'!$AH$47="Catastrófico"),CONCATENATE("R6C",'Riesgos de Gestión'!$V$47),"")</f>
        <v/>
      </c>
      <c r="AM41" s="40" t="str">
        <f>IF(AND('Riesgos de Gestión'!$AF$48="Baja",'Riesgos de Gestión'!$AH$48="Catastrófico"),CONCATENATE("R6C",'Riesgos de Gestión'!$V$48),"")</f>
        <v/>
      </c>
      <c r="AN41" s="66"/>
      <c r="AO41" s="505"/>
      <c r="AP41" s="506"/>
      <c r="AQ41" s="506"/>
      <c r="AR41" s="506"/>
      <c r="AS41" s="506"/>
      <c r="AT41" s="507"/>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row>
    <row r="42" spans="1:80" ht="15" customHeight="1" x14ac:dyDescent="0.25">
      <c r="A42" s="66"/>
      <c r="B42" s="386"/>
      <c r="C42" s="386"/>
      <c r="D42" s="387"/>
      <c r="E42" s="485"/>
      <c r="F42" s="484"/>
      <c r="G42" s="484"/>
      <c r="H42" s="484"/>
      <c r="I42" s="484"/>
      <c r="J42" s="59" t="str">
        <f>IF(AND('Riesgos de Gestión'!$AF$49="Baja",'Riesgos de Gestión'!$AH$49="Leve"),CONCATENATE("R7C",'Riesgos de Gestión'!$V$49),"")</f>
        <v/>
      </c>
      <c r="K42" s="60" t="str">
        <f>IF(AND('Riesgos de Gestión'!$AF$50="Baja",'Riesgos de Gestión'!$AH$50="Leve"),CONCATENATE("R7C",'Riesgos de Gestión'!$V$50),"")</f>
        <v/>
      </c>
      <c r="L42" s="60" t="str">
        <f>IF(AND('Riesgos de Gestión'!$AF$51="Baja",'Riesgos de Gestión'!$AH$51="Leve"),CONCATENATE("R7C",'Riesgos de Gestión'!$V$51),"")</f>
        <v/>
      </c>
      <c r="M42" s="60" t="str">
        <f>IF(AND('Riesgos de Gestión'!$AF$52="Baja",'Riesgos de Gestión'!$AH$52="Leve"),CONCATENATE("R7C",'Riesgos de Gestión'!$V$52),"")</f>
        <v/>
      </c>
      <c r="N42" s="60" t="str">
        <f>IF(AND('Riesgos de Gestión'!$AF$53="Baja",'Riesgos de Gestión'!$AH$53="Leve"),CONCATENATE("R7C",'Riesgos de Gestión'!$V$53),"")</f>
        <v/>
      </c>
      <c r="O42" s="61" t="str">
        <f>IF(AND('Riesgos de Gestión'!$AF$54="Baja",'Riesgos de Gestión'!$AH$54="Leve"),CONCATENATE("R7C",'Riesgos de Gestión'!$V$54),"")</f>
        <v/>
      </c>
      <c r="P42" s="50" t="str">
        <f>IF(AND('Riesgos de Gestión'!$AF$49="Baja",'Riesgos de Gestión'!$AH$49="Menor"),CONCATENATE("R7C",'Riesgos de Gestión'!$V$49),"")</f>
        <v/>
      </c>
      <c r="Q42" s="51" t="str">
        <f>IF(AND('Riesgos de Gestión'!$AF$50="Baja",'Riesgos de Gestión'!$AH$50="Menor"),CONCATENATE("R7C",'Riesgos de Gestión'!$V$50),"")</f>
        <v/>
      </c>
      <c r="R42" s="51" t="str">
        <f>IF(AND('Riesgos de Gestión'!$AF$51="Baja",'Riesgos de Gestión'!$AH$51="Menor"),CONCATENATE("R7C",'Riesgos de Gestión'!$V$51),"")</f>
        <v/>
      </c>
      <c r="S42" s="51" t="str">
        <f>IF(AND('Riesgos de Gestión'!$AF$52="Baja",'Riesgos de Gestión'!$AH$52="Menor"),CONCATENATE("R7C",'Riesgos de Gestión'!$V$52),"")</f>
        <v/>
      </c>
      <c r="T42" s="51" t="str">
        <f>IF(AND('Riesgos de Gestión'!$AF$53="Baja",'Riesgos de Gestión'!$AH$53="Menor"),CONCATENATE("R7C",'Riesgos de Gestión'!$V$53),"")</f>
        <v/>
      </c>
      <c r="U42" s="52" t="str">
        <f>IF(AND('Riesgos de Gestión'!$AF$54="Baja",'Riesgos de Gestión'!$AH$54="Menor"),CONCATENATE("R7C",'Riesgos de Gestión'!$V$54),"")</f>
        <v/>
      </c>
      <c r="V42" s="50" t="str">
        <f>IF(AND('Riesgos de Gestión'!$AF$49="Baja",'Riesgos de Gestión'!$AH$49="Moderado"),CONCATENATE("R7C",'Riesgos de Gestión'!$V$49),"")</f>
        <v/>
      </c>
      <c r="W42" s="51" t="str">
        <f>IF(AND('Riesgos de Gestión'!$AF$50="Baja",'Riesgos de Gestión'!$AH$50="Moderado"),CONCATENATE("R7C",'Riesgos de Gestión'!$V$50),"")</f>
        <v/>
      </c>
      <c r="X42" s="51" t="str">
        <f>IF(AND('Riesgos de Gestión'!$AF$51="Baja",'Riesgos de Gestión'!$AH$51="Moderado"),CONCATENATE("R7C",'Riesgos de Gestión'!$V$51),"")</f>
        <v/>
      </c>
      <c r="Y42" s="51" t="str">
        <f>IF(AND('Riesgos de Gestión'!$AF$52="Baja",'Riesgos de Gestión'!$AH$52="Moderado"),CONCATENATE("R7C",'Riesgos de Gestión'!$V$52),"")</f>
        <v/>
      </c>
      <c r="Z42" s="51" t="str">
        <f>IF(AND('Riesgos de Gestión'!$AF$53="Baja",'Riesgos de Gestión'!$AH$53="Moderado"),CONCATENATE("R7C",'Riesgos de Gestión'!$V$53),"")</f>
        <v/>
      </c>
      <c r="AA42" s="52" t="str">
        <f>IF(AND('Riesgos de Gestión'!$AF$54="Baja",'Riesgos de Gestión'!$AH$54="Moderado"),CONCATENATE("R7C",'Riesgos de Gestión'!$V$54),"")</f>
        <v/>
      </c>
      <c r="AB42" s="35" t="str">
        <f>IF(AND('Riesgos de Gestión'!$AF$49="Baja",'Riesgos de Gestión'!$AH$49="Mayor"),CONCATENATE("R7C",'Riesgos de Gestión'!$V$49),"")</f>
        <v/>
      </c>
      <c r="AC42" s="36" t="str">
        <f>IF(AND('Riesgos de Gestión'!$AF$50="Baja",'Riesgos de Gestión'!$AH$50="Mayor"),CONCATENATE("R7C",'Riesgos de Gestión'!$V$50),"")</f>
        <v/>
      </c>
      <c r="AD42" s="36" t="str">
        <f>IF(AND('Riesgos de Gestión'!$AF$51="Baja",'Riesgos de Gestión'!$AH$51="Mayor"),CONCATENATE("R7C",'Riesgos de Gestión'!$V$51),"")</f>
        <v/>
      </c>
      <c r="AE42" s="36" t="str">
        <f>IF(AND('Riesgos de Gestión'!$AF$52="Baja",'Riesgos de Gestión'!$AH$52="Mayor"),CONCATENATE("R7C",'Riesgos de Gestión'!$V$52),"")</f>
        <v/>
      </c>
      <c r="AF42" s="36" t="str">
        <f>IF(AND('Riesgos de Gestión'!$AF$53="Baja",'Riesgos de Gestión'!$AH$53="Mayor"),CONCATENATE("R7C",'Riesgos de Gestión'!$V$53),"")</f>
        <v/>
      </c>
      <c r="AG42" s="37" t="str">
        <f>IF(AND('Riesgos de Gestión'!$AF$54="Baja",'Riesgos de Gestión'!$AH$54="Mayor"),CONCATENATE("R7C",'Riesgos de Gestión'!$V$54),"")</f>
        <v/>
      </c>
      <c r="AH42" s="38" t="str">
        <f>IF(AND('Riesgos de Gestión'!$AF$49="Baja",'Riesgos de Gestión'!$AH$49="Catastrófico"),CONCATENATE("R7C",'Riesgos de Gestión'!$V$49),"")</f>
        <v/>
      </c>
      <c r="AI42" s="39" t="str">
        <f>IF(AND('Riesgos de Gestión'!$AF$50="Baja",'Riesgos de Gestión'!$AH$50="Catastrófico"),CONCATENATE("R7C",'Riesgos de Gestión'!$V$50),"")</f>
        <v/>
      </c>
      <c r="AJ42" s="39" t="str">
        <f>IF(AND('Riesgos de Gestión'!$AF$51="Baja",'Riesgos de Gestión'!$AH$51="Catastrófico"),CONCATENATE("R7C",'Riesgos de Gestión'!$V$51),"")</f>
        <v/>
      </c>
      <c r="AK42" s="39" t="str">
        <f>IF(AND('Riesgos de Gestión'!$AF$52="Baja",'Riesgos de Gestión'!$AH$52="Catastrófico"),CONCATENATE("R7C",'Riesgos de Gestión'!$V$52),"")</f>
        <v/>
      </c>
      <c r="AL42" s="39" t="str">
        <f>IF(AND('Riesgos de Gestión'!$AF$53="Baja",'Riesgos de Gestión'!$AH$53="Catastrófico"),CONCATENATE("R7C",'Riesgos de Gestión'!$V$53),"")</f>
        <v/>
      </c>
      <c r="AM42" s="40" t="str">
        <f>IF(AND('Riesgos de Gestión'!$AF$54="Baja",'Riesgos de Gestión'!$AH$54="Catastrófico"),CONCATENATE("R7C",'Riesgos de Gestión'!$V$54),"")</f>
        <v/>
      </c>
      <c r="AN42" s="66"/>
      <c r="AO42" s="505"/>
      <c r="AP42" s="506"/>
      <c r="AQ42" s="506"/>
      <c r="AR42" s="506"/>
      <c r="AS42" s="506"/>
      <c r="AT42" s="507"/>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row>
    <row r="43" spans="1:80" ht="15" customHeight="1" x14ac:dyDescent="0.25">
      <c r="A43" s="66"/>
      <c r="B43" s="386"/>
      <c r="C43" s="386"/>
      <c r="D43" s="387"/>
      <c r="E43" s="485"/>
      <c r="F43" s="484"/>
      <c r="G43" s="484"/>
      <c r="H43" s="484"/>
      <c r="I43" s="484"/>
      <c r="J43" s="59" t="str">
        <f>IF(AND('Riesgos de Gestión'!$AF$55="Baja",'Riesgos de Gestión'!$AH$55="Leve"),CONCATENATE("R8C",'Riesgos de Gestión'!$V$55),"")</f>
        <v/>
      </c>
      <c r="K43" s="60" t="str">
        <f>IF(AND('Riesgos de Gestión'!$AF$56="Baja",'Riesgos de Gestión'!$AH$56="Leve"),CONCATENATE("R8C",'Riesgos de Gestión'!$V$56),"")</f>
        <v/>
      </c>
      <c r="L43" s="60" t="str">
        <f>IF(AND('Riesgos de Gestión'!$AF$57="Baja",'Riesgos de Gestión'!$AH$57="Leve"),CONCATENATE("R8C",'Riesgos de Gestión'!$V$57),"")</f>
        <v/>
      </c>
      <c r="M43" s="60" t="str">
        <f>IF(AND('Riesgos de Gestión'!$AF$58="Baja",'Riesgos de Gestión'!$AH$58="Leve"),CONCATENATE("R8C",'Riesgos de Gestión'!$V$58),"")</f>
        <v/>
      </c>
      <c r="N43" s="60" t="str">
        <f>IF(AND('Riesgos de Gestión'!$AF$59="Baja",'Riesgos de Gestión'!$AH$59="Leve"),CONCATENATE("R8C",'Riesgos de Gestión'!$V$59),"")</f>
        <v/>
      </c>
      <c r="O43" s="61" t="str">
        <f>IF(AND('Riesgos de Gestión'!$AF$60="Baja",'Riesgos de Gestión'!$AH$60="Leve"),CONCATENATE("R8C",'Riesgos de Gestión'!$V$60),"")</f>
        <v/>
      </c>
      <c r="P43" s="50" t="str">
        <f>IF(AND('Riesgos de Gestión'!$AF$55="Baja",'Riesgos de Gestión'!$AH$55="Menor"),CONCATENATE("R8C",'Riesgos de Gestión'!$V$55),"")</f>
        <v/>
      </c>
      <c r="Q43" s="51" t="str">
        <f>IF(AND('Riesgos de Gestión'!$AF$56="Baja",'Riesgos de Gestión'!$AH$56="Menor"),CONCATENATE("R8C",'Riesgos de Gestión'!$V$56),"")</f>
        <v/>
      </c>
      <c r="R43" s="51" t="str">
        <f>IF(AND('Riesgos de Gestión'!$AF$57="Baja",'Riesgos de Gestión'!$AH$57="Menor"),CONCATENATE("R8C",'Riesgos de Gestión'!$V$57),"")</f>
        <v/>
      </c>
      <c r="S43" s="51" t="str">
        <f>IF(AND('Riesgos de Gestión'!$AF$58="Baja",'Riesgos de Gestión'!$AH$58="Menor"),CONCATENATE("R8C",'Riesgos de Gestión'!$V$58),"")</f>
        <v/>
      </c>
      <c r="T43" s="51" t="str">
        <f>IF(AND('Riesgos de Gestión'!$AF$59="Baja",'Riesgos de Gestión'!$AH$59="Menor"),CONCATENATE("R8C",'Riesgos de Gestión'!$V$59),"")</f>
        <v/>
      </c>
      <c r="U43" s="52" t="str">
        <f>IF(AND('Riesgos de Gestión'!$AF$60="Baja",'Riesgos de Gestión'!$AH$60="Menor"),CONCATENATE("R8C",'Riesgos de Gestión'!$V$60),"")</f>
        <v/>
      </c>
      <c r="V43" s="50" t="str">
        <f>IF(AND('Riesgos de Gestión'!$AF$55="Baja",'Riesgos de Gestión'!$AH$55="Moderado"),CONCATENATE("R8C",'Riesgos de Gestión'!$V$55),"")</f>
        <v/>
      </c>
      <c r="W43" s="51" t="str">
        <f>IF(AND('Riesgos de Gestión'!$AF$56="Baja",'Riesgos de Gestión'!$AH$56="Moderado"),CONCATENATE("R8C",'Riesgos de Gestión'!$V$56),"")</f>
        <v/>
      </c>
      <c r="X43" s="51" t="str">
        <f>IF(AND('Riesgos de Gestión'!$AF$57="Baja",'Riesgos de Gestión'!$AH$57="Moderado"),CONCATENATE("R8C",'Riesgos de Gestión'!$V$57),"")</f>
        <v/>
      </c>
      <c r="Y43" s="51" t="str">
        <f>IF(AND('Riesgos de Gestión'!$AF$58="Baja",'Riesgos de Gestión'!$AH$58="Moderado"),CONCATENATE("R8C",'Riesgos de Gestión'!$V$58),"")</f>
        <v/>
      </c>
      <c r="Z43" s="51" t="str">
        <f>IF(AND('Riesgos de Gestión'!$AF$59="Baja",'Riesgos de Gestión'!$AH$59="Moderado"),CONCATENATE("R8C",'Riesgos de Gestión'!$V$59),"")</f>
        <v/>
      </c>
      <c r="AA43" s="52" t="str">
        <f>IF(AND('Riesgos de Gestión'!$AF$60="Baja",'Riesgos de Gestión'!$AH$60="Moderado"),CONCATENATE("R8C",'Riesgos de Gestión'!$V$60),"")</f>
        <v/>
      </c>
      <c r="AB43" s="35" t="str">
        <f>IF(AND('Riesgos de Gestión'!$AF$55="Baja",'Riesgos de Gestión'!$AH$55="Mayor"),CONCATENATE("R8C",'Riesgos de Gestión'!$V$55),"")</f>
        <v/>
      </c>
      <c r="AC43" s="36" t="str">
        <f>IF(AND('Riesgos de Gestión'!$AF$56="Baja",'Riesgos de Gestión'!$AH$56="Mayor"),CONCATENATE("R8C",'Riesgos de Gestión'!$V$56),"")</f>
        <v/>
      </c>
      <c r="AD43" s="36" t="str">
        <f>IF(AND('Riesgos de Gestión'!$AF$57="Baja",'Riesgos de Gestión'!$AH$57="Mayor"),CONCATENATE("R8C",'Riesgos de Gestión'!$V$57),"")</f>
        <v/>
      </c>
      <c r="AE43" s="36" t="str">
        <f>IF(AND('Riesgos de Gestión'!$AF$58="Baja",'Riesgos de Gestión'!$AH$58="Mayor"),CONCATENATE("R8C",'Riesgos de Gestión'!$V$58),"")</f>
        <v/>
      </c>
      <c r="AF43" s="36" t="str">
        <f>IF(AND('Riesgos de Gestión'!$AF$59="Baja",'Riesgos de Gestión'!$AH$59="Mayor"),CONCATENATE("R8C",'Riesgos de Gestión'!$V$59),"")</f>
        <v/>
      </c>
      <c r="AG43" s="37" t="str">
        <f>IF(AND('Riesgos de Gestión'!$AF$60="Baja",'Riesgos de Gestión'!$AH$60="Mayor"),CONCATENATE("R8C",'Riesgos de Gestión'!$V$60),"")</f>
        <v/>
      </c>
      <c r="AH43" s="38" t="str">
        <f>IF(AND('Riesgos de Gestión'!$AF$55="Baja",'Riesgos de Gestión'!$AH$55="Catastrófico"),CONCATENATE("R8C",'Riesgos de Gestión'!$V$55),"")</f>
        <v/>
      </c>
      <c r="AI43" s="39" t="str">
        <f>IF(AND('Riesgos de Gestión'!$AF$56="Baja",'Riesgos de Gestión'!$AH$56="Catastrófico"),CONCATENATE("R8C",'Riesgos de Gestión'!$V$56),"")</f>
        <v/>
      </c>
      <c r="AJ43" s="39" t="str">
        <f>IF(AND('Riesgos de Gestión'!$AF$57="Baja",'Riesgos de Gestión'!$AH$57="Catastrófico"),CONCATENATE("R8C",'Riesgos de Gestión'!$V$57),"")</f>
        <v/>
      </c>
      <c r="AK43" s="39" t="str">
        <f>IF(AND('Riesgos de Gestión'!$AF$58="Baja",'Riesgos de Gestión'!$AH$58="Catastrófico"),CONCATENATE("R8C",'Riesgos de Gestión'!$V$58),"")</f>
        <v/>
      </c>
      <c r="AL43" s="39" t="str">
        <f>IF(AND('Riesgos de Gestión'!$AF$59="Baja",'Riesgos de Gestión'!$AH$59="Catastrófico"),CONCATENATE("R8C",'Riesgos de Gestión'!$V$59),"")</f>
        <v/>
      </c>
      <c r="AM43" s="40" t="str">
        <f>IF(AND('Riesgos de Gestión'!$AF$60="Baja",'Riesgos de Gestión'!$AH$60="Catastrófico"),CONCATENATE("R8C",'Riesgos de Gestión'!$V$60),"")</f>
        <v/>
      </c>
      <c r="AN43" s="66"/>
      <c r="AO43" s="505"/>
      <c r="AP43" s="506"/>
      <c r="AQ43" s="506"/>
      <c r="AR43" s="506"/>
      <c r="AS43" s="506"/>
      <c r="AT43" s="507"/>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row>
    <row r="44" spans="1:80" ht="15" customHeight="1" x14ac:dyDescent="0.25">
      <c r="A44" s="66"/>
      <c r="B44" s="386"/>
      <c r="C44" s="386"/>
      <c r="D44" s="387"/>
      <c r="E44" s="485"/>
      <c r="F44" s="484"/>
      <c r="G44" s="484"/>
      <c r="H44" s="484"/>
      <c r="I44" s="484"/>
      <c r="J44" s="59" t="str">
        <f>IF(AND('Riesgos de Gestión'!$AF$61="Baja",'Riesgos de Gestión'!$AH$61="Leve"),CONCATENATE("R9C",'Riesgos de Gestión'!$V$61),"")</f>
        <v/>
      </c>
      <c r="K44" s="60" t="str">
        <f>IF(AND('Riesgos de Gestión'!$AF$62="Baja",'Riesgos de Gestión'!$AH$62="Leve"),CONCATENATE("R9C",'Riesgos de Gestión'!$V$62),"")</f>
        <v/>
      </c>
      <c r="L44" s="60" t="str">
        <f>IF(AND('Riesgos de Gestión'!$AF$63="Baja",'Riesgos de Gestión'!$AH$63="Leve"),CONCATENATE("R9C",'Riesgos de Gestión'!$V$63),"")</f>
        <v/>
      </c>
      <c r="M44" s="60" t="str">
        <f>IF(AND('Riesgos de Gestión'!$AF$64="Baja",'Riesgos de Gestión'!$AH$64="Leve"),CONCATENATE("R9C",'Riesgos de Gestión'!$V$64),"")</f>
        <v/>
      </c>
      <c r="N44" s="60" t="str">
        <f>IF(AND('Riesgos de Gestión'!$AF$65="Baja",'Riesgos de Gestión'!$AH$65="Leve"),CONCATENATE("R9C",'Riesgos de Gestión'!$V$65),"")</f>
        <v/>
      </c>
      <c r="O44" s="61" t="str">
        <f>IF(AND('Riesgos de Gestión'!$AF$66="Baja",'Riesgos de Gestión'!$AH$66="Leve"),CONCATENATE("R9C",'Riesgos de Gestión'!$V$66),"")</f>
        <v/>
      </c>
      <c r="P44" s="50" t="str">
        <f>IF(AND('Riesgos de Gestión'!$AF$61="Baja",'Riesgos de Gestión'!$AH$61="Menor"),CONCATENATE("R9C",'Riesgos de Gestión'!$V$61),"")</f>
        <v/>
      </c>
      <c r="Q44" s="51" t="str">
        <f>IF(AND('Riesgos de Gestión'!$AF$62="Baja",'Riesgos de Gestión'!$AH$62="Menor"),CONCATENATE("R9C",'Riesgos de Gestión'!$V$62),"")</f>
        <v/>
      </c>
      <c r="R44" s="51" t="str">
        <f>IF(AND('Riesgos de Gestión'!$AF$63="Baja",'Riesgos de Gestión'!$AH$63="Menor"),CONCATENATE("R9C",'Riesgos de Gestión'!$V$63),"")</f>
        <v/>
      </c>
      <c r="S44" s="51" t="str">
        <f>IF(AND('Riesgos de Gestión'!$AF$64="Baja",'Riesgos de Gestión'!$AH$64="Menor"),CONCATENATE("R9C",'Riesgos de Gestión'!$V$64),"")</f>
        <v/>
      </c>
      <c r="T44" s="51" t="str">
        <f>IF(AND('Riesgos de Gestión'!$AF$65="Baja",'Riesgos de Gestión'!$AH$65="Menor"),CONCATENATE("R9C",'Riesgos de Gestión'!$V$65),"")</f>
        <v/>
      </c>
      <c r="U44" s="52" t="str">
        <f>IF(AND('Riesgos de Gestión'!$AF$66="Baja",'Riesgos de Gestión'!$AH$66="Menor"),CONCATENATE("R9C",'Riesgos de Gestión'!$V$66),"")</f>
        <v/>
      </c>
      <c r="V44" s="50" t="str">
        <f>IF(AND('Riesgos de Gestión'!$AF$61="Baja",'Riesgos de Gestión'!$AH$61="Moderado"),CONCATENATE("R9C",'Riesgos de Gestión'!$V$61),"")</f>
        <v/>
      </c>
      <c r="W44" s="51" t="str">
        <f>IF(AND('Riesgos de Gestión'!$AF$62="Baja",'Riesgos de Gestión'!$AH$62="Moderado"),CONCATENATE("R9C",'Riesgos de Gestión'!$V$62),"")</f>
        <v/>
      </c>
      <c r="X44" s="51" t="str">
        <f>IF(AND('Riesgos de Gestión'!$AF$63="Baja",'Riesgos de Gestión'!$AH$63="Moderado"),CONCATENATE("R9C",'Riesgos de Gestión'!$V$63),"")</f>
        <v/>
      </c>
      <c r="Y44" s="51" t="str">
        <f>IF(AND('Riesgos de Gestión'!$AF$64="Baja",'Riesgos de Gestión'!$AH$64="Moderado"),CONCATENATE("R9C",'Riesgos de Gestión'!$V$64),"")</f>
        <v/>
      </c>
      <c r="Z44" s="51" t="str">
        <f>IF(AND('Riesgos de Gestión'!$AF$65="Baja",'Riesgos de Gestión'!$AH$65="Moderado"),CONCATENATE("R9C",'Riesgos de Gestión'!$V$65),"")</f>
        <v/>
      </c>
      <c r="AA44" s="52" t="str">
        <f>IF(AND('Riesgos de Gestión'!$AF$66="Baja",'Riesgos de Gestión'!$AH$66="Moderado"),CONCATENATE("R9C",'Riesgos de Gestión'!$V$66),"")</f>
        <v/>
      </c>
      <c r="AB44" s="35" t="str">
        <f>IF(AND('Riesgos de Gestión'!$AF$61="Baja",'Riesgos de Gestión'!$AH$61="Mayor"),CONCATENATE("R9C",'Riesgos de Gestión'!$V$61),"")</f>
        <v/>
      </c>
      <c r="AC44" s="36" t="str">
        <f>IF(AND('Riesgos de Gestión'!$AF$62="Baja",'Riesgos de Gestión'!$AH$62="Mayor"),CONCATENATE("R9C",'Riesgos de Gestión'!$V$62),"")</f>
        <v/>
      </c>
      <c r="AD44" s="36" t="str">
        <f>IF(AND('Riesgos de Gestión'!$AF$63="Baja",'Riesgos de Gestión'!$AH$63="Mayor"),CONCATENATE("R9C",'Riesgos de Gestión'!$V$63),"")</f>
        <v/>
      </c>
      <c r="AE44" s="36" t="str">
        <f>IF(AND('Riesgos de Gestión'!$AF$64="Baja",'Riesgos de Gestión'!$AH$64="Mayor"),CONCATENATE("R9C",'Riesgos de Gestión'!$V$64),"")</f>
        <v/>
      </c>
      <c r="AF44" s="36" t="str">
        <f>IF(AND('Riesgos de Gestión'!$AF$65="Baja",'Riesgos de Gestión'!$AH$65="Mayor"),CONCATENATE("R9C",'Riesgos de Gestión'!$V$65),"")</f>
        <v/>
      </c>
      <c r="AG44" s="37" t="str">
        <f>IF(AND('Riesgos de Gestión'!$AF$66="Baja",'Riesgos de Gestión'!$AH$66="Mayor"),CONCATENATE("R9C",'Riesgos de Gestión'!$V$66),"")</f>
        <v/>
      </c>
      <c r="AH44" s="38" t="str">
        <f>IF(AND('Riesgos de Gestión'!$AF$61="Baja",'Riesgos de Gestión'!$AH$61="Catastrófico"),CONCATENATE("R9C",'Riesgos de Gestión'!$V$61),"")</f>
        <v/>
      </c>
      <c r="AI44" s="39" t="str">
        <f>IF(AND('Riesgos de Gestión'!$AF$62="Baja",'Riesgos de Gestión'!$AH$62="Catastrófico"),CONCATENATE("R9C",'Riesgos de Gestión'!$V$62),"")</f>
        <v/>
      </c>
      <c r="AJ44" s="39" t="str">
        <f>IF(AND('Riesgos de Gestión'!$AF$63="Baja",'Riesgos de Gestión'!$AH$63="Catastrófico"),CONCATENATE("R9C",'Riesgos de Gestión'!$V$63),"")</f>
        <v/>
      </c>
      <c r="AK44" s="39" t="str">
        <f>IF(AND('Riesgos de Gestión'!$AF$64="Baja",'Riesgos de Gestión'!$AH$64="Catastrófico"),CONCATENATE("R9C",'Riesgos de Gestión'!$V$64),"")</f>
        <v/>
      </c>
      <c r="AL44" s="39" t="str">
        <f>IF(AND('Riesgos de Gestión'!$AF$65="Baja",'Riesgos de Gestión'!$AH$65="Catastrófico"),CONCATENATE("R9C",'Riesgos de Gestión'!$V$65),"")</f>
        <v/>
      </c>
      <c r="AM44" s="40" t="str">
        <f>IF(AND('Riesgos de Gestión'!$AF$66="Baja",'Riesgos de Gestión'!$AH$66="Catastrófico"),CONCATENATE("R9C",'Riesgos de Gestión'!$V$66),"")</f>
        <v/>
      </c>
      <c r="AN44" s="66"/>
      <c r="AO44" s="505"/>
      <c r="AP44" s="506"/>
      <c r="AQ44" s="506"/>
      <c r="AR44" s="506"/>
      <c r="AS44" s="506"/>
      <c r="AT44" s="507"/>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row>
    <row r="45" spans="1:80" ht="15.75" customHeight="1" thickBot="1" x14ac:dyDescent="0.3">
      <c r="A45" s="66"/>
      <c r="B45" s="386"/>
      <c r="C45" s="386"/>
      <c r="D45" s="387"/>
      <c r="E45" s="486"/>
      <c r="F45" s="487"/>
      <c r="G45" s="487"/>
      <c r="H45" s="487"/>
      <c r="I45" s="487"/>
      <c r="J45" s="62" t="str">
        <f>IF(AND('Riesgos de Gestión'!$AF$67="Baja",'Riesgos de Gestión'!$AH$67="Leve"),CONCATENATE("R10C",'Riesgos de Gestión'!$V$67),"")</f>
        <v/>
      </c>
      <c r="K45" s="63" t="str">
        <f>IF(AND('Riesgos de Gestión'!$AF$68="Baja",'Riesgos de Gestión'!$AH$68="Leve"),CONCATENATE("R10C",'Riesgos de Gestión'!$V$68),"")</f>
        <v/>
      </c>
      <c r="L45" s="63" t="str">
        <f>IF(AND('Riesgos de Gestión'!$AF$69="Baja",'Riesgos de Gestión'!$AH$69="Leve"),CONCATENATE("R10C",'Riesgos de Gestión'!$V$69),"")</f>
        <v/>
      </c>
      <c r="M45" s="63" t="str">
        <f>IF(AND('Riesgos de Gestión'!$AF$70="Baja",'Riesgos de Gestión'!$AH$70="Leve"),CONCATENATE("R10C",'Riesgos de Gestión'!$V$70),"")</f>
        <v/>
      </c>
      <c r="N45" s="63" t="str">
        <f>IF(AND('Riesgos de Gestión'!$AF$71="Baja",'Riesgos de Gestión'!$AH$71="Leve"),CONCATENATE("R10C",'Riesgos de Gestión'!$V$71),"")</f>
        <v/>
      </c>
      <c r="O45" s="64" t="str">
        <f>IF(AND('Riesgos de Gestión'!$AF$72="Baja",'Riesgos de Gestión'!$AH$72="Leve"),CONCATENATE("R10C",'Riesgos de Gestión'!$V$72),"")</f>
        <v/>
      </c>
      <c r="P45" s="50" t="str">
        <f>IF(AND('Riesgos de Gestión'!$AF$67="Baja",'Riesgos de Gestión'!$AH$67="Menor"),CONCATENATE("R10C",'Riesgos de Gestión'!$V$67),"")</f>
        <v/>
      </c>
      <c r="Q45" s="51" t="str">
        <f>IF(AND('Riesgos de Gestión'!$AF$68="Baja",'Riesgos de Gestión'!$AH$68="Menor"),CONCATENATE("R10C",'Riesgos de Gestión'!$V$68),"")</f>
        <v/>
      </c>
      <c r="R45" s="51" t="str">
        <f>IF(AND('Riesgos de Gestión'!$AF$69="Baja",'Riesgos de Gestión'!$AH$69="Menor"),CONCATENATE("R10C",'Riesgos de Gestión'!$V$69),"")</f>
        <v/>
      </c>
      <c r="S45" s="51" t="str">
        <f>IF(AND('Riesgos de Gestión'!$AF$70="Baja",'Riesgos de Gestión'!$AH$70="Menor"),CONCATENATE("R10C",'Riesgos de Gestión'!$V$70),"")</f>
        <v/>
      </c>
      <c r="T45" s="51" t="str">
        <f>IF(AND('Riesgos de Gestión'!$AF$71="Baja",'Riesgos de Gestión'!$AH$71="Menor"),CONCATENATE("R10C",'Riesgos de Gestión'!$V$71),"")</f>
        <v/>
      </c>
      <c r="U45" s="52" t="str">
        <f>IF(AND('Riesgos de Gestión'!$AF$72="Baja",'Riesgos de Gestión'!$AH$72="Menor"),CONCATENATE("R10C",'Riesgos de Gestión'!$V$72),"")</f>
        <v/>
      </c>
      <c r="V45" s="53" t="str">
        <f>IF(AND('Riesgos de Gestión'!$AF$67="Baja",'Riesgos de Gestión'!$AH$67="Moderado"),CONCATENATE("R10C",'Riesgos de Gestión'!$V$67),"")</f>
        <v/>
      </c>
      <c r="W45" s="54" t="str">
        <f>IF(AND('Riesgos de Gestión'!$AF$68="Baja",'Riesgos de Gestión'!$AH$68="Moderado"),CONCATENATE("R10C",'Riesgos de Gestión'!$V$68),"")</f>
        <v/>
      </c>
      <c r="X45" s="54" t="str">
        <f>IF(AND('Riesgos de Gestión'!$AF$69="Baja",'Riesgos de Gestión'!$AH$69="Moderado"),CONCATENATE("R10C",'Riesgos de Gestión'!$V$69),"")</f>
        <v/>
      </c>
      <c r="Y45" s="54" t="str">
        <f>IF(AND('Riesgos de Gestión'!$AF$70="Baja",'Riesgos de Gestión'!$AH$70="Moderado"),CONCATENATE("R10C",'Riesgos de Gestión'!$V$70),"")</f>
        <v/>
      </c>
      <c r="Z45" s="54" t="str">
        <f>IF(AND('Riesgos de Gestión'!$AF$71="Baja",'Riesgos de Gestión'!$AH$71="Moderado"),CONCATENATE("R10C",'Riesgos de Gestión'!$V$71),"")</f>
        <v/>
      </c>
      <c r="AA45" s="55" t="str">
        <f>IF(AND('Riesgos de Gestión'!$AF$72="Baja",'Riesgos de Gestión'!$AH$72="Moderado"),CONCATENATE("R10C",'Riesgos de Gestión'!$V$72),"")</f>
        <v/>
      </c>
      <c r="AB45" s="41" t="str">
        <f>IF(AND('Riesgos de Gestión'!$AF$67="Baja",'Riesgos de Gestión'!$AH$67="Mayor"),CONCATENATE("R10C",'Riesgos de Gestión'!$V$67),"")</f>
        <v/>
      </c>
      <c r="AC45" s="42" t="str">
        <f>IF(AND('Riesgos de Gestión'!$AF$68="Baja",'Riesgos de Gestión'!$AH$68="Mayor"),CONCATENATE("R10C",'Riesgos de Gestión'!$V$68),"")</f>
        <v/>
      </c>
      <c r="AD45" s="42" t="str">
        <f>IF(AND('Riesgos de Gestión'!$AF$69="Baja",'Riesgos de Gestión'!$AH$69="Mayor"),CONCATENATE("R10C",'Riesgos de Gestión'!$V$69),"")</f>
        <v/>
      </c>
      <c r="AE45" s="42" t="str">
        <f>IF(AND('Riesgos de Gestión'!$AF$70="Baja",'Riesgos de Gestión'!$AH$70="Mayor"),CONCATENATE("R10C",'Riesgos de Gestión'!$V$70),"")</f>
        <v/>
      </c>
      <c r="AF45" s="42" t="str">
        <f>IF(AND('Riesgos de Gestión'!$AF$71="Baja",'Riesgos de Gestión'!$AH$71="Mayor"),CONCATENATE("R10C",'Riesgos de Gestión'!$V$71),"")</f>
        <v/>
      </c>
      <c r="AG45" s="43" t="str">
        <f>IF(AND('Riesgos de Gestión'!$AF$72="Baja",'Riesgos de Gestión'!$AH$72="Mayor"),CONCATENATE("R10C",'Riesgos de Gestión'!$V$72),"")</f>
        <v/>
      </c>
      <c r="AH45" s="44" t="str">
        <f>IF(AND('Riesgos de Gestión'!$AF$67="Baja",'Riesgos de Gestión'!$AH$67="Catastrófico"),CONCATENATE("R10C",'Riesgos de Gestión'!$V$67),"")</f>
        <v/>
      </c>
      <c r="AI45" s="45" t="str">
        <f>IF(AND('Riesgos de Gestión'!$AF$68="Baja",'Riesgos de Gestión'!$AH$68="Catastrófico"),CONCATENATE("R10C",'Riesgos de Gestión'!$V$68),"")</f>
        <v/>
      </c>
      <c r="AJ45" s="45" t="str">
        <f>IF(AND('Riesgos de Gestión'!$AF$69="Baja",'Riesgos de Gestión'!$AH$69="Catastrófico"),CONCATENATE("R10C",'Riesgos de Gestión'!$V$69),"")</f>
        <v/>
      </c>
      <c r="AK45" s="45" t="str">
        <f>IF(AND('Riesgos de Gestión'!$AF$70="Baja",'Riesgos de Gestión'!$AH$70="Catastrófico"),CONCATENATE("R10C",'Riesgos de Gestión'!$V$70),"")</f>
        <v/>
      </c>
      <c r="AL45" s="45" t="str">
        <f>IF(AND('Riesgos de Gestión'!$AF$71="Baja",'Riesgos de Gestión'!$AH$71="Catastrófico"),CONCATENATE("R10C",'Riesgos de Gestión'!$V$71),"")</f>
        <v/>
      </c>
      <c r="AM45" s="46" t="str">
        <f>IF(AND('Riesgos de Gestión'!$AF$72="Baja",'Riesgos de Gestión'!$AH$72="Catastrófico"),CONCATENATE("R10C",'Riesgos de Gestión'!$V$72),"")</f>
        <v/>
      </c>
      <c r="AN45" s="66"/>
      <c r="AO45" s="508"/>
      <c r="AP45" s="509"/>
      <c r="AQ45" s="509"/>
      <c r="AR45" s="509"/>
      <c r="AS45" s="509"/>
      <c r="AT45" s="510"/>
    </row>
    <row r="46" spans="1:80" ht="46.5" customHeight="1" x14ac:dyDescent="0.35">
      <c r="A46" s="66"/>
      <c r="B46" s="386"/>
      <c r="C46" s="386"/>
      <c r="D46" s="387"/>
      <c r="E46" s="481" t="s">
        <v>273</v>
      </c>
      <c r="F46" s="482"/>
      <c r="G46" s="482"/>
      <c r="H46" s="482"/>
      <c r="I46" s="499"/>
      <c r="J46" s="56" t="str">
        <f>IF(AND('Riesgos de Gestión'!$AF$13="Muy Baja",'Riesgos de Gestión'!$AH$13="Leve"),CONCATENATE("R1C",'Riesgos de Gestión'!$V$13),"")</f>
        <v/>
      </c>
      <c r="K46" s="57" t="str">
        <f>IF(AND('Riesgos de Gestión'!$AF$14="Muy Baja",'Riesgos de Gestión'!$AH$14="Leve"),CONCATENATE("R1C",'Riesgos de Gestión'!$V$14),"")</f>
        <v/>
      </c>
      <c r="L46" s="57" t="str">
        <f>IF(AND('Riesgos de Gestión'!$AF$15="Muy Baja",'Riesgos de Gestión'!$AH$15="Leve"),CONCATENATE("R1C",'Riesgos de Gestión'!$V$15),"")</f>
        <v/>
      </c>
      <c r="M46" s="57" t="str">
        <f>IF(AND('Riesgos de Gestión'!$AF$16="Muy Baja",'Riesgos de Gestión'!$AH$16="Leve"),CONCATENATE("R1C",'Riesgos de Gestión'!$V$16),"")</f>
        <v/>
      </c>
      <c r="N46" s="57" t="str">
        <f>IF(AND('Riesgos de Gestión'!$AF$17="Muy Baja",'Riesgos de Gestión'!$AH$17="Leve"),CONCATENATE("R1C",'Riesgos de Gestión'!$V$17),"")</f>
        <v/>
      </c>
      <c r="O46" s="58" t="str">
        <f>IF(AND('Riesgos de Gestión'!$AF$18="Muy Baja",'Riesgos de Gestión'!$AH$18="Leve"),CONCATENATE("R1C",'Riesgos de Gestión'!$V$18),"")</f>
        <v/>
      </c>
      <c r="P46" s="56" t="str">
        <f>IF(AND('Riesgos de Gestión'!$AF$13="Muy Baja",'Riesgos de Gestión'!$AH$13="Menor"),CONCATENATE("R1C",'Riesgos de Gestión'!$V$13),"")</f>
        <v/>
      </c>
      <c r="Q46" s="57" t="str">
        <f>IF(AND('Riesgos de Gestión'!$AF$14="Muy Baja",'Riesgos de Gestión'!$AH$14="Menor"),CONCATENATE("R1C",'Riesgos de Gestión'!$V$14),"")</f>
        <v/>
      </c>
      <c r="R46" s="57" t="str">
        <f>IF(AND('Riesgos de Gestión'!$AF$15="Muy Baja",'Riesgos de Gestión'!$AH$15="Menor"),CONCATENATE("R1C",'Riesgos de Gestión'!$V$15),"")</f>
        <v/>
      </c>
      <c r="S46" s="57" t="str">
        <f>IF(AND('Riesgos de Gestión'!$AF$16="Muy Baja",'Riesgos de Gestión'!$AH$16="Menor"),CONCATENATE("R1C",'Riesgos de Gestión'!$V$16),"")</f>
        <v/>
      </c>
      <c r="T46" s="57" t="str">
        <f>IF(AND('Riesgos de Gestión'!$AF$17="Muy Baja",'Riesgos de Gestión'!$AH$17="Menor"),CONCATENATE("R1C",'Riesgos de Gestión'!$V$17),"")</f>
        <v/>
      </c>
      <c r="U46" s="58" t="str">
        <f>IF(AND('Riesgos de Gestión'!$AF$18="Muy Baja",'Riesgos de Gestión'!$AH$18="Menor"),CONCATENATE("R1C",'Riesgos de Gestión'!$V$18),"")</f>
        <v/>
      </c>
      <c r="V46" s="47" t="str">
        <f>IF(AND('Riesgos de Gestión'!$AF$13="Muy Baja",'Riesgos de Gestión'!$AH$13="Moderado"),CONCATENATE("R1C",'Riesgos de Gestión'!$V$13),"")</f>
        <v/>
      </c>
      <c r="W46" s="65" t="str">
        <f>IF(AND('Riesgos de Gestión'!$AF$14="Muy Baja",'Riesgos de Gestión'!$AH$14="Moderado"),CONCATENATE("R1C",'Riesgos de Gestión'!$V$14),"")</f>
        <v/>
      </c>
      <c r="X46" s="48" t="str">
        <f>IF(AND('Riesgos de Gestión'!$AF$15="Muy Baja",'Riesgos de Gestión'!$AH$15="Moderado"),CONCATENATE("R1C",'Riesgos de Gestión'!$V$15),"")</f>
        <v/>
      </c>
      <c r="Y46" s="48" t="str">
        <f>IF(AND('Riesgos de Gestión'!$AF$16="Muy Baja",'Riesgos de Gestión'!$AH$16="Moderado"),CONCATENATE("R1C",'Riesgos de Gestión'!$V$16),"")</f>
        <v/>
      </c>
      <c r="Z46" s="48" t="str">
        <f>IF(AND('Riesgos de Gestión'!$AF$17="Muy Baja",'Riesgos de Gestión'!$AH$17="Moderado"),CONCATENATE("R1C",'Riesgos de Gestión'!$V$17),"")</f>
        <v/>
      </c>
      <c r="AA46" s="49" t="str">
        <f>IF(AND('Riesgos de Gestión'!$AF$18="Muy Baja",'Riesgos de Gestión'!$AH$18="Moderado"),CONCATENATE("R1C",'Riesgos de Gestión'!$V$18),"")</f>
        <v/>
      </c>
      <c r="AB46" s="29" t="str">
        <f>IF(AND('Riesgos de Gestión'!$AF$13="Muy Baja",'Riesgos de Gestión'!$AH$13="Mayor"),CONCATENATE("R1C",'Riesgos de Gestión'!$V$13),"")</f>
        <v/>
      </c>
      <c r="AC46" s="30" t="str">
        <f>IF(AND('Riesgos de Gestión'!$AF$14="Muy Baja",'Riesgos de Gestión'!$AH$14="Mayor"),CONCATENATE("R1C",'Riesgos de Gestión'!$V$14),"")</f>
        <v/>
      </c>
      <c r="AD46" s="30" t="str">
        <f>IF(AND('Riesgos de Gestión'!$AF$15="Muy Baja",'Riesgos de Gestión'!$AH$15="Mayor"),CONCATENATE("R1C",'Riesgos de Gestión'!$V$15),"")</f>
        <v/>
      </c>
      <c r="AE46" s="30" t="str">
        <f>IF(AND('Riesgos de Gestión'!$AF$16="Muy Baja",'Riesgos de Gestión'!$AH$16="Mayor"),CONCATENATE("R1C",'Riesgos de Gestión'!$V$16),"")</f>
        <v/>
      </c>
      <c r="AF46" s="30" t="str">
        <f>IF(AND('Riesgos de Gestión'!$AF$17="Muy Baja",'Riesgos de Gestión'!$AH$17="Mayor"),CONCATENATE("R1C",'Riesgos de Gestión'!$V$17),"")</f>
        <v/>
      </c>
      <c r="AG46" s="31" t="str">
        <f>IF(AND('Riesgos de Gestión'!$AF$18="Muy Baja",'Riesgos de Gestión'!$AH$18="Mayor"),CONCATENATE("R1C",'Riesgos de Gestión'!$V$18),"")</f>
        <v/>
      </c>
      <c r="AH46" s="32" t="str">
        <f>IF(AND('Riesgos de Gestión'!$AF$13="Muy Baja",'Riesgos de Gestión'!$AH$13="Catastrófico"),CONCATENATE("R1C",'Riesgos de Gestión'!$V$13),"")</f>
        <v/>
      </c>
      <c r="AI46" s="33" t="str">
        <f>IF(AND('Riesgos de Gestión'!$AF$14="Muy Baja",'Riesgos de Gestión'!$AH$14="Catastrófico"),CONCATENATE("R1C",'Riesgos de Gestión'!$V$14),"")</f>
        <v/>
      </c>
      <c r="AJ46" s="33" t="str">
        <f>IF(AND('Riesgos de Gestión'!$AF$15="Muy Baja",'Riesgos de Gestión'!$AH$15="Catastrófico"),CONCATENATE("R1C",'Riesgos de Gestión'!$V$15),"")</f>
        <v/>
      </c>
      <c r="AK46" s="33" t="str">
        <f>IF(AND('Riesgos de Gestión'!$AF$16="Muy Baja",'Riesgos de Gestión'!$AH$16="Catastrófico"),CONCATENATE("R1C",'Riesgos de Gestión'!$V$16),"")</f>
        <v/>
      </c>
      <c r="AL46" s="33" t="str">
        <f>IF(AND('Riesgos de Gestión'!$AF$17="Muy Baja",'Riesgos de Gestión'!$AH$17="Catastrófico"),CONCATENATE("R1C",'Riesgos de Gestión'!$V$17),"")</f>
        <v/>
      </c>
      <c r="AM46" s="34" t="str">
        <f>IF(AND('Riesgos de Gestión'!$AF$18="Muy Baja",'Riesgos de Gestión'!$AH$18="Catastrófico"),CONCATENATE("R1C",'Riesgos de Gestión'!$V$18),"")</f>
        <v/>
      </c>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ht="46.5" customHeight="1" x14ac:dyDescent="0.25">
      <c r="A47" s="66"/>
      <c r="B47" s="386"/>
      <c r="C47" s="386"/>
      <c r="D47" s="387"/>
      <c r="E47" s="483"/>
      <c r="F47" s="484"/>
      <c r="G47" s="484"/>
      <c r="H47" s="484"/>
      <c r="I47" s="500"/>
      <c r="J47" s="59" t="str">
        <f>IF(AND('Riesgos de Gestión'!$AF$19="Muy Baja",'Riesgos de Gestión'!$AH$19="Leve"),CONCATENATE("R2C",'Riesgos de Gestión'!$V$19),"")</f>
        <v/>
      </c>
      <c r="K47" s="60" t="str">
        <f>IF(AND('Riesgos de Gestión'!$AF$20="Muy Baja",'Riesgos de Gestión'!$AH$20="Leve"),CONCATENATE("R2C",'Riesgos de Gestión'!$V$20),"")</f>
        <v/>
      </c>
      <c r="L47" s="60" t="str">
        <f>IF(AND('Riesgos de Gestión'!$AF$21="Muy Baja",'Riesgos de Gestión'!$AH$21="Leve"),CONCATENATE("R2C",'Riesgos de Gestión'!$V$21),"")</f>
        <v/>
      </c>
      <c r="M47" s="60" t="str">
        <f>IF(AND('Riesgos de Gestión'!$AF$22="Muy Baja",'Riesgos de Gestión'!$AH$22="Leve"),CONCATENATE("R2C",'Riesgos de Gestión'!$V$22),"")</f>
        <v/>
      </c>
      <c r="N47" s="60" t="str">
        <f>IF(AND('Riesgos de Gestión'!$AF$23="Muy Baja",'Riesgos de Gestión'!$AH$23="Leve"),CONCATENATE("R2C",'Riesgos de Gestión'!$V$23),"")</f>
        <v/>
      </c>
      <c r="O47" s="61" t="str">
        <f>IF(AND('Riesgos de Gestión'!$AF$24="Muy Baja",'Riesgos de Gestión'!$AH$24="Leve"),CONCATENATE("R2C",'Riesgos de Gestión'!$V$24),"")</f>
        <v/>
      </c>
      <c r="P47" s="59" t="str">
        <f>IF(AND('Riesgos de Gestión'!$AF$19="Muy Baja",'Riesgos de Gestión'!$AH$19="Menor"),CONCATENATE("R2C",'Riesgos de Gestión'!$V$19),"")</f>
        <v/>
      </c>
      <c r="Q47" s="60" t="str">
        <f>IF(AND('Riesgos de Gestión'!$AF$20="Muy Baja",'Riesgos de Gestión'!$AH$20="Menor"),CONCATENATE("R2C",'Riesgos de Gestión'!$V$20),"")</f>
        <v/>
      </c>
      <c r="R47" s="60" t="str">
        <f>IF(AND('Riesgos de Gestión'!$AF$21="Muy Baja",'Riesgos de Gestión'!$AH$21="Menor"),CONCATENATE("R2C",'Riesgos de Gestión'!$V$21),"")</f>
        <v/>
      </c>
      <c r="S47" s="60" t="str">
        <f>IF(AND('Riesgos de Gestión'!$AF$22="Muy Baja",'Riesgos de Gestión'!$AH$22="Menor"),CONCATENATE("R2C",'Riesgos de Gestión'!$V$22),"")</f>
        <v/>
      </c>
      <c r="T47" s="60" t="str">
        <f>IF(AND('Riesgos de Gestión'!$AF$23="Muy Baja",'Riesgos de Gestión'!$AH$23="Menor"),CONCATENATE("R2C",'Riesgos de Gestión'!$V$23),"")</f>
        <v/>
      </c>
      <c r="U47" s="61" t="str">
        <f>IF(AND('Riesgos de Gestión'!$AF$24="Muy Baja",'Riesgos de Gestión'!$AH$24="Menor"),CONCATENATE("R2C",'Riesgos de Gestión'!$V$24),"")</f>
        <v/>
      </c>
      <c r="V47" s="50" t="str">
        <f>IF(AND('Riesgos de Gestión'!$AF$19="Muy Baja",'Riesgos de Gestión'!$AH$19="Moderado"),CONCATENATE("R2C",'Riesgos de Gestión'!$V$19),"")</f>
        <v/>
      </c>
      <c r="W47" s="51" t="str">
        <f>IF(AND('Riesgos de Gestión'!$AF$20="Muy Baja",'Riesgos de Gestión'!$AH$20="Moderado"),CONCATENATE("R2C",'Riesgos de Gestión'!$V$20),"")</f>
        <v/>
      </c>
      <c r="X47" s="51" t="str">
        <f>IF(AND('Riesgos de Gestión'!$AF$21="Muy Baja",'Riesgos de Gestión'!$AH$21="Moderado"),CONCATENATE("R2C",'Riesgos de Gestión'!$V$21),"")</f>
        <v/>
      </c>
      <c r="Y47" s="51" t="str">
        <f>IF(AND('Riesgos de Gestión'!$AF$22="Muy Baja",'Riesgos de Gestión'!$AH$22="Moderado"),CONCATENATE("R2C",'Riesgos de Gestión'!$V$22),"")</f>
        <v/>
      </c>
      <c r="Z47" s="51" t="str">
        <f>IF(AND('Riesgos de Gestión'!$AF$23="Muy Baja",'Riesgos de Gestión'!$AH$23="Moderado"),CONCATENATE("R2C",'Riesgos de Gestión'!$V$23),"")</f>
        <v/>
      </c>
      <c r="AA47" s="52" t="str">
        <f>IF(AND('Riesgos de Gestión'!$AF$24="Muy Baja",'Riesgos de Gestión'!$AH$24="Moderado"),CONCATENATE("R2C",'Riesgos de Gestión'!$V$24),"")</f>
        <v/>
      </c>
      <c r="AB47" s="35" t="str">
        <f>IF(AND('Riesgos de Gestión'!$AF$19="Muy Baja",'Riesgos de Gestión'!$AH$19="Mayor"),CONCATENATE("R2C",'Riesgos de Gestión'!$V$19),"")</f>
        <v/>
      </c>
      <c r="AC47" s="36" t="str">
        <f>IF(AND('Riesgos de Gestión'!$AF$20="Muy Baja",'Riesgos de Gestión'!$AH$20="Mayor"),CONCATENATE("R2C",'Riesgos de Gestión'!$V$20),"")</f>
        <v/>
      </c>
      <c r="AD47" s="36" t="str">
        <f>IF(AND('Riesgos de Gestión'!$AF$21="Muy Baja",'Riesgos de Gestión'!$AH$21="Mayor"),CONCATENATE("R2C",'Riesgos de Gestión'!$V$21),"")</f>
        <v/>
      </c>
      <c r="AE47" s="36" t="str">
        <f>IF(AND('Riesgos de Gestión'!$AF$22="Muy Baja",'Riesgos de Gestión'!$AH$22="Mayor"),CONCATENATE("R2C",'Riesgos de Gestión'!$V$22),"")</f>
        <v/>
      </c>
      <c r="AF47" s="36" t="str">
        <f>IF(AND('Riesgos de Gestión'!$AF$23="Muy Baja",'Riesgos de Gestión'!$AH$23="Mayor"),CONCATENATE("R2C",'Riesgos de Gestión'!$V$23),"")</f>
        <v/>
      </c>
      <c r="AG47" s="37" t="str">
        <f>IF(AND('Riesgos de Gestión'!$AF$24="Muy Baja",'Riesgos de Gestión'!$AH$24="Mayor"),CONCATENATE("R2C",'Riesgos de Gestión'!$V$24),"")</f>
        <v/>
      </c>
      <c r="AH47" s="38" t="str">
        <f>IF(AND('Riesgos de Gestión'!$AF$19="Muy Baja",'Riesgos de Gestión'!$AH$19="Catastrófico"),CONCATENATE("R2C",'Riesgos de Gestión'!$V$19),"")</f>
        <v/>
      </c>
      <c r="AI47" s="39" t="str">
        <f>IF(AND('Riesgos de Gestión'!$AF$20="Muy Baja",'Riesgos de Gestión'!$AH$20="Catastrófico"),CONCATENATE("R2C",'Riesgos de Gestión'!$V$20),"")</f>
        <v/>
      </c>
      <c r="AJ47" s="39" t="str">
        <f>IF(AND('Riesgos de Gestión'!$AF$21="Muy Baja",'Riesgos de Gestión'!$AH$21="Catastrófico"),CONCATENATE("R2C",'Riesgos de Gestión'!$V$21),"")</f>
        <v/>
      </c>
      <c r="AK47" s="39" t="str">
        <f>IF(AND('Riesgos de Gestión'!$AF$22="Muy Baja",'Riesgos de Gestión'!$AH$22="Catastrófico"),CONCATENATE("R2C",'Riesgos de Gestión'!$V$22),"")</f>
        <v/>
      </c>
      <c r="AL47" s="39" t="str">
        <f>IF(AND('Riesgos de Gestión'!$AF$23="Muy Baja",'Riesgos de Gestión'!$AH$23="Catastrófico"),CONCATENATE("R2C",'Riesgos de Gestión'!$V$23),"")</f>
        <v/>
      </c>
      <c r="AM47" s="40" t="str">
        <f>IF(AND('Riesgos de Gestión'!$AF$24="Muy Baja",'Riesgos de Gestión'!$AH$24="Catastrófico"),CONCATENATE("R2C",'Riesgos de Gestión'!$V$24),"")</f>
        <v/>
      </c>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ht="15" customHeight="1" x14ac:dyDescent="0.25">
      <c r="A48" s="66"/>
      <c r="B48" s="386"/>
      <c r="C48" s="386"/>
      <c r="D48" s="387"/>
      <c r="E48" s="483"/>
      <c r="F48" s="484"/>
      <c r="G48" s="484"/>
      <c r="H48" s="484"/>
      <c r="I48" s="500"/>
      <c r="J48" s="59" t="str">
        <f>IF(AND('Riesgos de Gestión'!$AF$25="Muy Baja",'Riesgos de Gestión'!$AH$25="Leve"),CONCATENATE("R3C",'Riesgos de Gestión'!$V$25),"")</f>
        <v/>
      </c>
      <c r="K48" s="60" t="str">
        <f>IF(AND('Riesgos de Gestión'!$AF$26="Muy Baja",'Riesgos de Gestión'!$AH$26="Leve"),CONCATENATE("R3C",'Riesgos de Gestión'!$V$26),"")</f>
        <v/>
      </c>
      <c r="L48" s="60" t="str">
        <f>IF(AND('Riesgos de Gestión'!$AF$27="Muy Baja",'Riesgos de Gestión'!$AH$27="Leve"),CONCATENATE("R3C",'Riesgos de Gestión'!$V$27),"")</f>
        <v/>
      </c>
      <c r="M48" s="60" t="str">
        <f>IF(AND('Riesgos de Gestión'!$AF$28="Muy Baja",'Riesgos de Gestión'!$AH$28="Leve"),CONCATENATE("R3C",'Riesgos de Gestión'!$V$28),"")</f>
        <v/>
      </c>
      <c r="N48" s="60" t="str">
        <f>IF(AND('Riesgos de Gestión'!$AF$29="Muy Baja",'Riesgos de Gestión'!$AH$29="Leve"),CONCATENATE("R3C",'Riesgos de Gestión'!$V$29),"")</f>
        <v/>
      </c>
      <c r="O48" s="61" t="str">
        <f>IF(AND('Riesgos de Gestión'!$AF$30="Muy Baja",'Riesgos de Gestión'!$AH$30="Leve"),CONCATENATE("R3C",'Riesgos de Gestión'!$V$30),"")</f>
        <v/>
      </c>
      <c r="P48" s="59" t="str">
        <f>IF(AND('Riesgos de Gestión'!$AF$25="Muy Baja",'Riesgos de Gestión'!$AH$25="Menor"),CONCATENATE("R3C",'Riesgos de Gestión'!$V$25),"")</f>
        <v/>
      </c>
      <c r="Q48" s="60" t="str">
        <f>IF(AND('Riesgos de Gestión'!$AF$26="Muy Baja",'Riesgos de Gestión'!$AH$26="Menor"),CONCATENATE("R3C",'Riesgos de Gestión'!$V$26),"")</f>
        <v/>
      </c>
      <c r="R48" s="60" t="str">
        <f>IF(AND('Riesgos de Gestión'!$AF$27="Muy Baja",'Riesgos de Gestión'!$AH$27="Menor"),CONCATENATE("R3C",'Riesgos de Gestión'!$V$27),"")</f>
        <v/>
      </c>
      <c r="S48" s="60" t="str">
        <f>IF(AND('Riesgos de Gestión'!$AF$28="Muy Baja",'Riesgos de Gestión'!$AH$28="Menor"),CONCATENATE("R3C",'Riesgos de Gestión'!$V$28),"")</f>
        <v/>
      </c>
      <c r="T48" s="60" t="str">
        <f>IF(AND('Riesgos de Gestión'!$AF$29="Muy Baja",'Riesgos de Gestión'!$AH$29="Menor"),CONCATENATE("R3C",'Riesgos de Gestión'!$V$29),"")</f>
        <v/>
      </c>
      <c r="U48" s="61" t="str">
        <f>IF(AND('Riesgos de Gestión'!$AF$30="Muy Baja",'Riesgos de Gestión'!$AH$30="Menor"),CONCATENATE("R3C",'Riesgos de Gestión'!$V$30),"")</f>
        <v/>
      </c>
      <c r="V48" s="50" t="str">
        <f>IF(AND('Riesgos de Gestión'!$AF$25="Muy Baja",'Riesgos de Gestión'!$AH$25="Moderado"),CONCATENATE("R3C",'Riesgos de Gestión'!$V$25),"")</f>
        <v/>
      </c>
      <c r="W48" s="51" t="str">
        <f>IF(AND('Riesgos de Gestión'!$AF$26="Muy Baja",'Riesgos de Gestión'!$AH$26="Moderado"),CONCATENATE("R3C",'Riesgos de Gestión'!$V$26),"")</f>
        <v/>
      </c>
      <c r="X48" s="51" t="str">
        <f>IF(AND('Riesgos de Gestión'!$AF$27="Muy Baja",'Riesgos de Gestión'!$AH$27="Moderado"),CONCATENATE("R3C",'Riesgos de Gestión'!$V$27),"")</f>
        <v/>
      </c>
      <c r="Y48" s="51" t="str">
        <f>IF(AND('Riesgos de Gestión'!$AF$28="Muy Baja",'Riesgos de Gestión'!$AH$28="Moderado"),CONCATENATE("R3C",'Riesgos de Gestión'!$V$28),"")</f>
        <v/>
      </c>
      <c r="Z48" s="51" t="str">
        <f>IF(AND('Riesgos de Gestión'!$AF$29="Muy Baja",'Riesgos de Gestión'!$AH$29="Moderado"),CONCATENATE("R3C",'Riesgos de Gestión'!$V$29),"")</f>
        <v/>
      </c>
      <c r="AA48" s="52" t="str">
        <f>IF(AND('Riesgos de Gestión'!$AF$30="Muy Baja",'Riesgos de Gestión'!$AH$30="Moderado"),CONCATENATE("R3C",'Riesgos de Gestión'!$V$30),"")</f>
        <v/>
      </c>
      <c r="AB48" s="35" t="str">
        <f>IF(AND('Riesgos de Gestión'!$AF$25="Muy Baja",'Riesgos de Gestión'!$AH$25="Mayor"),CONCATENATE("R3C",'Riesgos de Gestión'!$V$25),"")</f>
        <v/>
      </c>
      <c r="AC48" s="36" t="str">
        <f>IF(AND('Riesgos de Gestión'!$AF$26="Muy Baja",'Riesgos de Gestión'!$AH$26="Mayor"),CONCATENATE("R3C",'Riesgos de Gestión'!$V$26),"")</f>
        <v/>
      </c>
      <c r="AD48" s="36" t="str">
        <f>IF(AND('Riesgos de Gestión'!$AF$27="Muy Baja",'Riesgos de Gestión'!$AH$27="Mayor"),CONCATENATE("R3C",'Riesgos de Gestión'!$V$27),"")</f>
        <v/>
      </c>
      <c r="AE48" s="36" t="str">
        <f>IF(AND('Riesgos de Gestión'!$AF$28="Muy Baja",'Riesgos de Gestión'!$AH$28="Mayor"),CONCATENATE("R3C",'Riesgos de Gestión'!$V$28),"")</f>
        <v/>
      </c>
      <c r="AF48" s="36" t="str">
        <f>IF(AND('Riesgos de Gestión'!$AF$29="Muy Baja",'Riesgos de Gestión'!$AH$29="Mayor"),CONCATENATE("R3C",'Riesgos de Gestión'!$V$29),"")</f>
        <v/>
      </c>
      <c r="AG48" s="37" t="str">
        <f>IF(AND('Riesgos de Gestión'!$AF$30="Muy Baja",'Riesgos de Gestión'!$AH$30="Mayor"),CONCATENATE("R3C",'Riesgos de Gestión'!$V$30),"")</f>
        <v/>
      </c>
      <c r="AH48" s="38" t="str">
        <f>IF(AND('Riesgos de Gestión'!$AF$25="Muy Baja",'Riesgos de Gestión'!$AH$25="Catastrófico"),CONCATENATE("R3C",'Riesgos de Gestión'!$V$25),"")</f>
        <v/>
      </c>
      <c r="AI48" s="39" t="str">
        <f>IF(AND('Riesgos de Gestión'!$AF$26="Muy Baja",'Riesgos de Gestión'!$AH$26="Catastrófico"),CONCATENATE("R3C",'Riesgos de Gestión'!$V$26),"")</f>
        <v/>
      </c>
      <c r="AJ48" s="39" t="str">
        <f>IF(AND('Riesgos de Gestión'!$AF$27="Muy Baja",'Riesgos de Gestión'!$AH$27="Catastrófico"),CONCATENATE("R3C",'Riesgos de Gestión'!$V$27),"")</f>
        <v/>
      </c>
      <c r="AK48" s="39" t="str">
        <f>IF(AND('Riesgos de Gestión'!$AF$28="Muy Baja",'Riesgos de Gestión'!$AH$28="Catastrófico"),CONCATENATE("R3C",'Riesgos de Gestión'!$V$28),"")</f>
        <v/>
      </c>
      <c r="AL48" s="39" t="str">
        <f>IF(AND('Riesgos de Gestión'!$AF$29="Muy Baja",'Riesgos de Gestión'!$AH$29="Catastrófico"),CONCATENATE("R3C",'Riesgos de Gestión'!$V$29),"")</f>
        <v/>
      </c>
      <c r="AM48" s="40" t="str">
        <f>IF(AND('Riesgos de Gestión'!$AF$30="Muy Baja",'Riesgos de Gestión'!$AH$30="Catastrófico"),CONCATENATE("R3C",'Riesgos de Gestión'!$V$30),"")</f>
        <v/>
      </c>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ht="15" customHeight="1" x14ac:dyDescent="0.25">
      <c r="A49" s="66"/>
      <c r="B49" s="386"/>
      <c r="C49" s="386"/>
      <c r="D49" s="387"/>
      <c r="E49" s="485"/>
      <c r="F49" s="484"/>
      <c r="G49" s="484"/>
      <c r="H49" s="484"/>
      <c r="I49" s="500"/>
      <c r="J49" s="59" t="str">
        <f>IF(AND('Riesgos de Gestión'!$AF$31="Muy Baja",'Riesgos de Gestión'!$AH$31="Leve"),CONCATENATE("R4C",'Riesgos de Gestión'!$V$31),"")</f>
        <v/>
      </c>
      <c r="K49" s="60" t="str">
        <f>IF(AND('Riesgos de Gestión'!$AF$32="Muy Baja",'Riesgos de Gestión'!$AH$32="Leve"),CONCATENATE("R4C",'Riesgos de Gestión'!$V$32),"")</f>
        <v/>
      </c>
      <c r="L49" s="60" t="str">
        <f>IF(AND('Riesgos de Gestión'!$AF$33="Muy Baja",'Riesgos de Gestión'!$AH$33="Leve"),CONCATENATE("R4C",'Riesgos de Gestión'!$V$33),"")</f>
        <v/>
      </c>
      <c r="M49" s="60" t="str">
        <f>IF(AND('Riesgos de Gestión'!$AF$34="Muy Baja",'Riesgos de Gestión'!$AH$34="Leve"),CONCATENATE("R4C",'Riesgos de Gestión'!$V$34),"")</f>
        <v/>
      </c>
      <c r="N49" s="60" t="str">
        <f>IF(AND('Riesgos de Gestión'!$AF$35="Muy Baja",'Riesgos de Gestión'!$AH$35="Leve"),CONCATENATE("R4C",'Riesgos de Gestión'!$V$35),"")</f>
        <v/>
      </c>
      <c r="O49" s="61" t="str">
        <f>IF(AND('Riesgos de Gestión'!$AF$36="Muy Baja",'Riesgos de Gestión'!$AH$36="Leve"),CONCATENATE("R4C",'Riesgos de Gestión'!$V$36),"")</f>
        <v/>
      </c>
      <c r="P49" s="59" t="str">
        <f>IF(AND('Riesgos de Gestión'!$AF$31="Muy Baja",'Riesgos de Gestión'!$AH$31="Menor"),CONCATENATE("R4C",'Riesgos de Gestión'!$V$31),"")</f>
        <v/>
      </c>
      <c r="Q49" s="60" t="str">
        <f>IF(AND('Riesgos de Gestión'!$AF$32="Muy Baja",'Riesgos de Gestión'!$AH$32="Menor"),CONCATENATE("R4C",'Riesgos de Gestión'!$V$32),"")</f>
        <v/>
      </c>
      <c r="R49" s="60" t="str">
        <f>IF(AND('Riesgos de Gestión'!$AF$33="Muy Baja",'Riesgos de Gestión'!$AH$33="Menor"),CONCATENATE("R4C",'Riesgos de Gestión'!$V$33),"")</f>
        <v/>
      </c>
      <c r="S49" s="60" t="str">
        <f>IF(AND('Riesgos de Gestión'!$AF$34="Muy Baja",'Riesgos de Gestión'!$AH$34="Menor"),CONCATENATE("R4C",'Riesgos de Gestión'!$V$34),"")</f>
        <v/>
      </c>
      <c r="T49" s="60" t="str">
        <f>IF(AND('Riesgos de Gestión'!$AF$35="Muy Baja",'Riesgos de Gestión'!$AH$35="Menor"),CONCATENATE("R4C",'Riesgos de Gestión'!$V$35),"")</f>
        <v/>
      </c>
      <c r="U49" s="61" t="str">
        <f>IF(AND('Riesgos de Gestión'!$AF$36="Muy Baja",'Riesgos de Gestión'!$AH$36="Menor"),CONCATENATE("R4C",'Riesgos de Gestión'!$V$36),"")</f>
        <v/>
      </c>
      <c r="V49" s="50" t="str">
        <f>IF(AND('Riesgos de Gestión'!$AF$31="Muy Baja",'Riesgos de Gestión'!$AH$31="Moderado"),CONCATENATE("R4C",'Riesgos de Gestión'!$V$31),"")</f>
        <v/>
      </c>
      <c r="W49" s="51" t="str">
        <f>IF(AND('Riesgos de Gestión'!$AF$32="Muy Baja",'Riesgos de Gestión'!$AH$32="Moderado"),CONCATENATE("R4C",'Riesgos de Gestión'!$V$32),"")</f>
        <v/>
      </c>
      <c r="X49" s="51" t="str">
        <f>IF(AND('Riesgos de Gestión'!$AF$33="Muy Baja",'Riesgos de Gestión'!$AH$33="Moderado"),CONCATENATE("R4C",'Riesgos de Gestión'!$V$33),"")</f>
        <v/>
      </c>
      <c r="Y49" s="51" t="str">
        <f>IF(AND('Riesgos de Gestión'!$AF$34="Muy Baja",'Riesgos de Gestión'!$AH$34="Moderado"),CONCATENATE("R4C",'Riesgos de Gestión'!$V$34),"")</f>
        <v/>
      </c>
      <c r="Z49" s="51" t="str">
        <f>IF(AND('Riesgos de Gestión'!$AF$35="Muy Baja",'Riesgos de Gestión'!$AH$35="Moderado"),CONCATENATE("R4C",'Riesgos de Gestión'!$V$35),"")</f>
        <v/>
      </c>
      <c r="AA49" s="52" t="str">
        <f>IF(AND('Riesgos de Gestión'!$AF$36="Muy Baja",'Riesgos de Gestión'!$AH$36="Moderado"),CONCATENATE("R4C",'Riesgos de Gestión'!$V$36),"")</f>
        <v/>
      </c>
      <c r="AB49" s="35" t="str">
        <f>IF(AND('Riesgos de Gestión'!$AF$31="Muy Baja",'Riesgos de Gestión'!$AH$31="Mayor"),CONCATENATE("R4C",'Riesgos de Gestión'!$V$31),"")</f>
        <v/>
      </c>
      <c r="AC49" s="36" t="str">
        <f>IF(AND('Riesgos de Gestión'!$AF$32="Muy Baja",'Riesgos de Gestión'!$AH$32="Mayor"),CONCATENATE("R4C",'Riesgos de Gestión'!$V$32),"")</f>
        <v/>
      </c>
      <c r="AD49" s="36" t="str">
        <f>IF(AND('Riesgos de Gestión'!$AF$33="Muy Baja",'Riesgos de Gestión'!$AH$33="Mayor"),CONCATENATE("R4C",'Riesgos de Gestión'!$V$33),"")</f>
        <v/>
      </c>
      <c r="AE49" s="36" t="str">
        <f>IF(AND('Riesgos de Gestión'!$AF$34="Muy Baja",'Riesgos de Gestión'!$AH$34="Mayor"),CONCATENATE("R4C",'Riesgos de Gestión'!$V$34),"")</f>
        <v/>
      </c>
      <c r="AF49" s="36" t="str">
        <f>IF(AND('Riesgos de Gestión'!$AF$35="Muy Baja",'Riesgos de Gestión'!$AH$35="Mayor"),CONCATENATE("R4C",'Riesgos de Gestión'!$V$35),"")</f>
        <v/>
      </c>
      <c r="AG49" s="37" t="str">
        <f>IF(AND('Riesgos de Gestión'!$AF$36="Muy Baja",'Riesgos de Gestión'!$AH$36="Mayor"),CONCATENATE("R4C",'Riesgos de Gestión'!$V$36),"")</f>
        <v/>
      </c>
      <c r="AH49" s="38" t="str">
        <f>IF(AND('Riesgos de Gestión'!$AF$31="Muy Baja",'Riesgos de Gestión'!$AH$31="Catastrófico"),CONCATENATE("R4C",'Riesgos de Gestión'!$V$31),"")</f>
        <v/>
      </c>
      <c r="AI49" s="39" t="str">
        <f>IF(AND('Riesgos de Gestión'!$AF$32="Muy Baja",'Riesgos de Gestión'!$AH$32="Catastrófico"),CONCATENATE("R4C",'Riesgos de Gestión'!$V$32),"")</f>
        <v/>
      </c>
      <c r="AJ49" s="39" t="str">
        <f>IF(AND('Riesgos de Gestión'!$AF$33="Muy Baja",'Riesgos de Gestión'!$AH$33="Catastrófico"),CONCATENATE("R4C",'Riesgos de Gestión'!$V$33),"")</f>
        <v/>
      </c>
      <c r="AK49" s="39" t="str">
        <f>IF(AND('Riesgos de Gestión'!$AF$34="Muy Baja",'Riesgos de Gestión'!$AH$34="Catastrófico"),CONCATENATE("R4C",'Riesgos de Gestión'!$V$34),"")</f>
        <v/>
      </c>
      <c r="AL49" s="39" t="str">
        <f>IF(AND('Riesgos de Gestión'!$AF$35="Muy Baja",'Riesgos de Gestión'!$AH$35="Catastrófico"),CONCATENATE("R4C",'Riesgos de Gestión'!$V$35),"")</f>
        <v/>
      </c>
      <c r="AM49" s="40" t="str">
        <f>IF(AND('Riesgos de Gestión'!$AF$36="Muy Baja",'Riesgos de Gestión'!$AH$36="Catastrófico"),CONCATENATE("R4C",'Riesgos de Gestión'!$V$36),"")</f>
        <v/>
      </c>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ht="15" customHeight="1" x14ac:dyDescent="0.25">
      <c r="A50" s="66"/>
      <c r="B50" s="386"/>
      <c r="C50" s="386"/>
      <c r="D50" s="387"/>
      <c r="E50" s="485"/>
      <c r="F50" s="484"/>
      <c r="G50" s="484"/>
      <c r="H50" s="484"/>
      <c r="I50" s="500"/>
      <c r="J50" s="59" t="str">
        <f>IF(AND('Riesgos de Gestión'!$AF$37="Muy Baja",'Riesgos de Gestión'!$AH$37="Leve"),CONCATENATE("R5C",'Riesgos de Gestión'!$V$37),"")</f>
        <v/>
      </c>
      <c r="K50" s="60" t="str">
        <f>IF(AND('Riesgos de Gestión'!$AF$38="Muy Baja",'Riesgos de Gestión'!$AH$38="Leve"),CONCATENATE("R5C",'Riesgos de Gestión'!$V$38),"")</f>
        <v/>
      </c>
      <c r="L50" s="60" t="str">
        <f>IF(AND('Riesgos de Gestión'!$AF$39="Muy Baja",'Riesgos de Gestión'!$AH$39="Leve"),CONCATENATE("R5C",'Riesgos de Gestión'!$V$39),"")</f>
        <v/>
      </c>
      <c r="M50" s="60" t="str">
        <f>IF(AND('Riesgos de Gestión'!$AF$40="Muy Baja",'Riesgos de Gestión'!$AH$40="Leve"),CONCATENATE("R5C",'Riesgos de Gestión'!$V$40),"")</f>
        <v/>
      </c>
      <c r="N50" s="60" t="str">
        <f>IF(AND('Riesgos de Gestión'!$AF$41="Muy Baja",'Riesgos de Gestión'!$AH$41="Leve"),CONCATENATE("R5C",'Riesgos de Gestión'!$V$41),"")</f>
        <v/>
      </c>
      <c r="O50" s="61" t="str">
        <f>IF(AND('Riesgos de Gestión'!$AF$42="Muy Baja",'Riesgos de Gestión'!$AH$42="Leve"),CONCATENATE("R5C",'Riesgos de Gestión'!$V$42),"")</f>
        <v/>
      </c>
      <c r="P50" s="59" t="str">
        <f>IF(AND('Riesgos de Gestión'!$AF$37="Muy Baja",'Riesgos de Gestión'!$AH$37="Menor"),CONCATENATE("R5C",'Riesgos de Gestión'!$V$37),"")</f>
        <v/>
      </c>
      <c r="Q50" s="60" t="str">
        <f>IF(AND('Riesgos de Gestión'!$AF$38="Muy Baja",'Riesgos de Gestión'!$AH$38="Menor"),CONCATENATE("R5C",'Riesgos de Gestión'!$V$38),"")</f>
        <v/>
      </c>
      <c r="R50" s="60" t="str">
        <f>IF(AND('Riesgos de Gestión'!$AF$39="Muy Baja",'Riesgos de Gestión'!$AH$39="Menor"),CONCATENATE("R5C",'Riesgos de Gestión'!$V$39),"")</f>
        <v/>
      </c>
      <c r="S50" s="60" t="str">
        <f>IF(AND('Riesgos de Gestión'!$AF$40="Muy Baja",'Riesgos de Gestión'!$AH$40="Menor"),CONCATENATE("R5C",'Riesgos de Gestión'!$V$40),"")</f>
        <v/>
      </c>
      <c r="T50" s="60" t="str">
        <f>IF(AND('Riesgos de Gestión'!$AF$41="Muy Baja",'Riesgos de Gestión'!$AH$41="Menor"),CONCATENATE("R5C",'Riesgos de Gestión'!$V$41),"")</f>
        <v/>
      </c>
      <c r="U50" s="61" t="str">
        <f>IF(AND('Riesgos de Gestión'!$AF$42="Muy Baja",'Riesgos de Gestión'!$AH$42="Menor"),CONCATENATE("R5C",'Riesgos de Gestión'!$V$42),"")</f>
        <v/>
      </c>
      <c r="V50" s="50" t="str">
        <f>IF(AND('Riesgos de Gestión'!$AF$37="Muy Baja",'Riesgos de Gestión'!$AH$37="Moderado"),CONCATENATE("R5C",'Riesgos de Gestión'!$V$37),"")</f>
        <v/>
      </c>
      <c r="W50" s="51" t="str">
        <f>IF(AND('Riesgos de Gestión'!$AF$38="Muy Baja",'Riesgos de Gestión'!$AH$38="Moderado"),CONCATENATE("R5C",'Riesgos de Gestión'!$V$38),"")</f>
        <v/>
      </c>
      <c r="X50" s="51" t="str">
        <f>IF(AND('Riesgos de Gestión'!$AF$39="Muy Baja",'Riesgos de Gestión'!$AH$39="Moderado"),CONCATENATE("R5C",'Riesgos de Gestión'!$V$39),"")</f>
        <v/>
      </c>
      <c r="Y50" s="51" t="str">
        <f>IF(AND('Riesgos de Gestión'!$AF$40="Muy Baja",'Riesgos de Gestión'!$AH$40="Moderado"),CONCATENATE("R5C",'Riesgos de Gestión'!$V$40),"")</f>
        <v/>
      </c>
      <c r="Z50" s="51" t="str">
        <f>IF(AND('Riesgos de Gestión'!$AF$41="Muy Baja",'Riesgos de Gestión'!$AH$41="Moderado"),CONCATENATE("R5C",'Riesgos de Gestión'!$V$41),"")</f>
        <v/>
      </c>
      <c r="AA50" s="52" t="str">
        <f>IF(AND('Riesgos de Gestión'!$AF$42="Muy Baja",'Riesgos de Gestión'!$AH$42="Moderado"),CONCATENATE("R5C",'Riesgos de Gestión'!$V$42),"")</f>
        <v/>
      </c>
      <c r="AB50" s="35" t="str">
        <f>IF(AND('Riesgos de Gestión'!$AF$37="Muy Baja",'Riesgos de Gestión'!$AH$37="Mayor"),CONCATENATE("R5C",'Riesgos de Gestión'!$V$37),"")</f>
        <v/>
      </c>
      <c r="AC50" s="36" t="str">
        <f>IF(AND('Riesgos de Gestión'!$AF$38="Muy Baja",'Riesgos de Gestión'!$AH$38="Mayor"),CONCATENATE("R5C",'Riesgos de Gestión'!$V$38),"")</f>
        <v/>
      </c>
      <c r="AD50" s="36" t="str">
        <f>IF(AND('Riesgos de Gestión'!$AF$39="Muy Baja",'Riesgos de Gestión'!$AH$39="Mayor"),CONCATENATE("R5C",'Riesgos de Gestión'!$V$39),"")</f>
        <v/>
      </c>
      <c r="AE50" s="36" t="str">
        <f>IF(AND('Riesgos de Gestión'!$AF$40="Muy Baja",'Riesgos de Gestión'!$AH$40="Mayor"),CONCATENATE("R5C",'Riesgos de Gestión'!$V$40),"")</f>
        <v/>
      </c>
      <c r="AF50" s="36" t="str">
        <f>IF(AND('Riesgos de Gestión'!$AF$41="Muy Baja",'Riesgos de Gestión'!$AH$41="Mayor"),CONCATENATE("R5C",'Riesgos de Gestión'!$V$41),"")</f>
        <v/>
      </c>
      <c r="AG50" s="37" t="str">
        <f>IF(AND('Riesgos de Gestión'!$AF$42="Muy Baja",'Riesgos de Gestión'!$AH$42="Mayor"),CONCATENATE("R5C",'Riesgos de Gestión'!$V$42),"")</f>
        <v/>
      </c>
      <c r="AH50" s="38" t="str">
        <f>IF(AND('Riesgos de Gestión'!$AF$37="Muy Baja",'Riesgos de Gestión'!$AH$37="Catastrófico"),CONCATENATE("R5C",'Riesgos de Gestión'!$V$37),"")</f>
        <v/>
      </c>
      <c r="AI50" s="39" t="str">
        <f>IF(AND('Riesgos de Gestión'!$AF$38="Muy Baja",'Riesgos de Gestión'!$AH$38="Catastrófico"),CONCATENATE("R5C",'Riesgos de Gestión'!$V$38),"")</f>
        <v/>
      </c>
      <c r="AJ50" s="39" t="str">
        <f>IF(AND('Riesgos de Gestión'!$AF$39="Muy Baja",'Riesgos de Gestión'!$AH$39="Catastrófico"),CONCATENATE("R5C",'Riesgos de Gestión'!$V$39),"")</f>
        <v/>
      </c>
      <c r="AK50" s="39" t="str">
        <f>IF(AND('Riesgos de Gestión'!$AF$40="Muy Baja",'Riesgos de Gestión'!$AH$40="Catastrófico"),CONCATENATE("R5C",'Riesgos de Gestión'!$V$40),"")</f>
        <v/>
      </c>
      <c r="AL50" s="39" t="str">
        <f>IF(AND('Riesgos de Gestión'!$AF$41="Muy Baja",'Riesgos de Gestión'!$AH$41="Catastrófico"),CONCATENATE("R5C",'Riesgos de Gestión'!$V$41),"")</f>
        <v/>
      </c>
      <c r="AM50" s="40" t="str">
        <f>IF(AND('Riesgos de Gestión'!$AF$42="Muy Baja",'Riesgos de Gestión'!$AH$42="Catastrófico"),CONCATENATE("R5C",'Riesgos de Gestión'!$V$42),"")</f>
        <v/>
      </c>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 customHeight="1" x14ac:dyDescent="0.25">
      <c r="A51" s="66"/>
      <c r="B51" s="386"/>
      <c r="C51" s="386"/>
      <c r="D51" s="387"/>
      <c r="E51" s="485"/>
      <c r="F51" s="484"/>
      <c r="G51" s="484"/>
      <c r="H51" s="484"/>
      <c r="I51" s="500"/>
      <c r="J51" s="59" t="str">
        <f>IF(AND('Riesgos de Gestión'!$AF$43="Muy Baja",'Riesgos de Gestión'!$AH$43="Leve"),CONCATENATE("R6C",'Riesgos de Gestión'!$V$43),"")</f>
        <v/>
      </c>
      <c r="K51" s="60" t="str">
        <f>IF(AND('Riesgos de Gestión'!$AF$44="Muy Baja",'Riesgos de Gestión'!$AH$44="Leve"),CONCATENATE("R6C",'Riesgos de Gestión'!$V$44),"")</f>
        <v/>
      </c>
      <c r="L51" s="60" t="str">
        <f>IF(AND('Riesgos de Gestión'!$AF$45="Muy Baja",'Riesgos de Gestión'!$AH$45="Leve"),CONCATENATE("R6C",'Riesgos de Gestión'!$V$45),"")</f>
        <v/>
      </c>
      <c r="M51" s="60" t="str">
        <f>IF(AND('Riesgos de Gestión'!$AF$46="Muy Baja",'Riesgos de Gestión'!$AH$46="Leve"),CONCATENATE("R6C",'Riesgos de Gestión'!$V$46),"")</f>
        <v/>
      </c>
      <c r="N51" s="60" t="str">
        <f>IF(AND('Riesgos de Gestión'!$AF$47="Muy Baja",'Riesgos de Gestión'!$AH$47="Leve"),CONCATENATE("R6C",'Riesgos de Gestión'!$V$47),"")</f>
        <v/>
      </c>
      <c r="O51" s="61" t="str">
        <f>IF(AND('Riesgos de Gestión'!$AF$48="Muy Baja",'Riesgos de Gestión'!$AH$48="Leve"),CONCATENATE("R6C",'Riesgos de Gestión'!$V$48),"")</f>
        <v/>
      </c>
      <c r="P51" s="59" t="str">
        <f>IF(AND('Riesgos de Gestión'!$AF$43="Muy Baja",'Riesgos de Gestión'!$AH$43="Menor"),CONCATENATE("R6C",'Riesgos de Gestión'!$V$43),"")</f>
        <v/>
      </c>
      <c r="Q51" s="60" t="str">
        <f>IF(AND('Riesgos de Gestión'!$AF$44="Muy Baja",'Riesgos de Gestión'!$AH$44="Menor"),CONCATENATE("R6C",'Riesgos de Gestión'!$V$44),"")</f>
        <v/>
      </c>
      <c r="R51" s="60" t="str">
        <f>IF(AND('Riesgos de Gestión'!$AF$45="Muy Baja",'Riesgos de Gestión'!$AH$45="Menor"),CONCATENATE("R6C",'Riesgos de Gestión'!$V$45),"")</f>
        <v/>
      </c>
      <c r="S51" s="60" t="str">
        <f>IF(AND('Riesgos de Gestión'!$AF$46="Muy Baja",'Riesgos de Gestión'!$AH$46="Menor"),CONCATENATE("R6C",'Riesgos de Gestión'!$V$46),"")</f>
        <v/>
      </c>
      <c r="T51" s="60" t="str">
        <f>IF(AND('Riesgos de Gestión'!$AF$47="Muy Baja",'Riesgos de Gestión'!$AH$47="Menor"),CONCATENATE("R6C",'Riesgos de Gestión'!$V$47),"")</f>
        <v/>
      </c>
      <c r="U51" s="61" t="str">
        <f>IF(AND('Riesgos de Gestión'!$AF$48="Muy Baja",'Riesgos de Gestión'!$AH$48="Menor"),CONCATENATE("R6C",'Riesgos de Gestión'!$V$48),"")</f>
        <v/>
      </c>
      <c r="V51" s="50" t="str">
        <f>IF(AND('Riesgos de Gestión'!$AF$43="Muy Baja",'Riesgos de Gestión'!$AH$43="Moderado"),CONCATENATE("R6C",'Riesgos de Gestión'!$V$43),"")</f>
        <v/>
      </c>
      <c r="W51" s="51" t="str">
        <f>IF(AND('Riesgos de Gestión'!$AF$44="Muy Baja",'Riesgos de Gestión'!$AH$44="Moderado"),CONCATENATE("R6C",'Riesgos de Gestión'!$V$44),"")</f>
        <v/>
      </c>
      <c r="X51" s="51" t="str">
        <f>IF(AND('Riesgos de Gestión'!$AF$45="Muy Baja",'Riesgos de Gestión'!$AH$45="Moderado"),CONCATENATE("R6C",'Riesgos de Gestión'!$V$45),"")</f>
        <v/>
      </c>
      <c r="Y51" s="51" t="str">
        <f>IF(AND('Riesgos de Gestión'!$AF$46="Muy Baja",'Riesgos de Gestión'!$AH$46="Moderado"),CONCATENATE("R6C",'Riesgos de Gestión'!$V$46),"")</f>
        <v/>
      </c>
      <c r="Z51" s="51" t="str">
        <f>IF(AND('Riesgos de Gestión'!$AF$47="Muy Baja",'Riesgos de Gestión'!$AH$47="Moderado"),CONCATENATE("R6C",'Riesgos de Gestión'!$V$47),"")</f>
        <v/>
      </c>
      <c r="AA51" s="52" t="str">
        <f>IF(AND('Riesgos de Gestión'!$AF$48="Muy Baja",'Riesgos de Gestión'!$AH$48="Moderado"),CONCATENATE("R6C",'Riesgos de Gestión'!$V$48),"")</f>
        <v/>
      </c>
      <c r="AB51" s="35" t="str">
        <f>IF(AND('Riesgos de Gestión'!$AF$43="Muy Baja",'Riesgos de Gestión'!$AH$43="Mayor"),CONCATENATE("R6C",'Riesgos de Gestión'!$V$43),"")</f>
        <v/>
      </c>
      <c r="AC51" s="36" t="str">
        <f>IF(AND('Riesgos de Gestión'!$AF$44="Muy Baja",'Riesgos de Gestión'!$AH$44="Mayor"),CONCATENATE("R6C",'Riesgos de Gestión'!$V$44),"")</f>
        <v/>
      </c>
      <c r="AD51" s="36" t="str">
        <f>IF(AND('Riesgos de Gestión'!$AF$45="Muy Baja",'Riesgos de Gestión'!$AH$45="Mayor"),CONCATENATE("R6C",'Riesgos de Gestión'!$V$45),"")</f>
        <v/>
      </c>
      <c r="AE51" s="36" t="str">
        <f>IF(AND('Riesgos de Gestión'!$AF$46="Muy Baja",'Riesgos de Gestión'!$AH$46="Mayor"),CONCATENATE("R6C",'Riesgos de Gestión'!$V$46),"")</f>
        <v/>
      </c>
      <c r="AF51" s="36" t="str">
        <f>IF(AND('Riesgos de Gestión'!$AF$47="Muy Baja",'Riesgos de Gestión'!$AH$47="Mayor"),CONCATENATE("R6C",'Riesgos de Gestión'!$V$47),"")</f>
        <v/>
      </c>
      <c r="AG51" s="37" t="str">
        <f>IF(AND('Riesgos de Gestión'!$AF$48="Muy Baja",'Riesgos de Gestión'!$AH$48="Mayor"),CONCATENATE("R6C",'Riesgos de Gestión'!$V$48),"")</f>
        <v/>
      </c>
      <c r="AH51" s="38" t="str">
        <f>IF(AND('Riesgos de Gestión'!$AF$43="Muy Baja",'Riesgos de Gestión'!$AH$43="Catastrófico"),CONCATENATE("R6C",'Riesgos de Gestión'!$V$43),"")</f>
        <v/>
      </c>
      <c r="AI51" s="39" t="str">
        <f>IF(AND('Riesgos de Gestión'!$AF$44="Muy Baja",'Riesgos de Gestión'!$AH$44="Catastrófico"),CONCATENATE("R6C",'Riesgos de Gestión'!$V$44),"")</f>
        <v/>
      </c>
      <c r="AJ51" s="39" t="str">
        <f>IF(AND('Riesgos de Gestión'!$AF$45="Muy Baja",'Riesgos de Gestión'!$AH$45="Catastrófico"),CONCATENATE("R6C",'Riesgos de Gestión'!$V$45),"")</f>
        <v/>
      </c>
      <c r="AK51" s="39" t="str">
        <f>IF(AND('Riesgos de Gestión'!$AF$46="Muy Baja",'Riesgos de Gestión'!$AH$46="Catastrófico"),CONCATENATE("R6C",'Riesgos de Gestión'!$V$46),"")</f>
        <v/>
      </c>
      <c r="AL51" s="39" t="str">
        <f>IF(AND('Riesgos de Gestión'!$AF$47="Muy Baja",'Riesgos de Gestión'!$AH$47="Catastrófico"),CONCATENATE("R6C",'Riesgos de Gestión'!$V$47),"")</f>
        <v/>
      </c>
      <c r="AM51" s="40" t="str">
        <f>IF(AND('Riesgos de Gestión'!$AF$48="Muy Baja",'Riesgos de Gestión'!$AH$48="Catastrófico"),CONCATENATE("R6C",'Riesgos de Gestión'!$V$48),"")</f>
        <v/>
      </c>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ht="15" customHeight="1" x14ac:dyDescent="0.25">
      <c r="A52" s="66"/>
      <c r="B52" s="386"/>
      <c r="C52" s="386"/>
      <c r="D52" s="387"/>
      <c r="E52" s="485"/>
      <c r="F52" s="484"/>
      <c r="G52" s="484"/>
      <c r="H52" s="484"/>
      <c r="I52" s="500"/>
      <c r="J52" s="59" t="str">
        <f>IF(AND('Riesgos de Gestión'!$AF$49="Muy Baja",'Riesgos de Gestión'!$AH$49="Leve"),CONCATENATE("R7C",'Riesgos de Gestión'!$V$49),"")</f>
        <v/>
      </c>
      <c r="K52" s="60" t="str">
        <f>IF(AND('Riesgos de Gestión'!$AF$50="Muy Baja",'Riesgos de Gestión'!$AH$50="Leve"),CONCATENATE("R7C",'Riesgos de Gestión'!$V$50),"")</f>
        <v/>
      </c>
      <c r="L52" s="60" t="str">
        <f>IF(AND('Riesgos de Gestión'!$AF$51="Muy Baja",'Riesgos de Gestión'!$AH$51="Leve"),CONCATENATE("R7C",'Riesgos de Gestión'!$V$51),"")</f>
        <v/>
      </c>
      <c r="M52" s="60" t="str">
        <f>IF(AND('Riesgos de Gestión'!$AF$52="Muy Baja",'Riesgos de Gestión'!$AH$52="Leve"),CONCATENATE("R7C",'Riesgos de Gestión'!$V$52),"")</f>
        <v/>
      </c>
      <c r="N52" s="60" t="str">
        <f>IF(AND('Riesgos de Gestión'!$AF$53="Muy Baja",'Riesgos de Gestión'!$AH$53="Leve"),CONCATENATE("R7C",'Riesgos de Gestión'!$V$53),"")</f>
        <v/>
      </c>
      <c r="O52" s="61" t="str">
        <f>IF(AND('Riesgos de Gestión'!$AF$54="Muy Baja",'Riesgos de Gestión'!$AH$54="Leve"),CONCATENATE("R7C",'Riesgos de Gestión'!$V$54),"")</f>
        <v/>
      </c>
      <c r="P52" s="59" t="str">
        <f>IF(AND('Riesgos de Gestión'!$AF$49="Muy Baja",'Riesgos de Gestión'!$AH$49="Menor"),CONCATENATE("R7C",'Riesgos de Gestión'!$V$49),"")</f>
        <v/>
      </c>
      <c r="Q52" s="60" t="str">
        <f>IF(AND('Riesgos de Gestión'!$AF$50="Muy Baja",'Riesgos de Gestión'!$AH$50="Menor"),CONCATENATE("R7C",'Riesgos de Gestión'!$V$50),"")</f>
        <v/>
      </c>
      <c r="R52" s="60" t="str">
        <f>IF(AND('Riesgos de Gestión'!$AF$51="Muy Baja",'Riesgos de Gestión'!$AH$51="Menor"),CONCATENATE("R7C",'Riesgos de Gestión'!$V$51),"")</f>
        <v/>
      </c>
      <c r="S52" s="60" t="str">
        <f>IF(AND('Riesgos de Gestión'!$AF$52="Muy Baja",'Riesgos de Gestión'!$AH$52="Menor"),CONCATENATE("R7C",'Riesgos de Gestión'!$V$52),"")</f>
        <v/>
      </c>
      <c r="T52" s="60" t="str">
        <f>IF(AND('Riesgos de Gestión'!$AF$53="Muy Baja",'Riesgos de Gestión'!$AH$53="Menor"),CONCATENATE("R7C",'Riesgos de Gestión'!$V$53),"")</f>
        <v/>
      </c>
      <c r="U52" s="61" t="str">
        <f>IF(AND('Riesgos de Gestión'!$AF$54="Muy Baja",'Riesgos de Gestión'!$AH$54="Menor"),CONCATENATE("R7C",'Riesgos de Gestión'!$V$54),"")</f>
        <v/>
      </c>
      <c r="V52" s="50" t="str">
        <f>IF(AND('Riesgos de Gestión'!$AF$49="Muy Baja",'Riesgos de Gestión'!$AH$49="Moderado"),CONCATENATE("R7C",'Riesgos de Gestión'!$V$49),"")</f>
        <v/>
      </c>
      <c r="W52" s="51" t="str">
        <f>IF(AND('Riesgos de Gestión'!$AF$50="Muy Baja",'Riesgos de Gestión'!$AH$50="Moderado"),CONCATENATE("R7C",'Riesgos de Gestión'!$V$50),"")</f>
        <v/>
      </c>
      <c r="X52" s="51" t="str">
        <f>IF(AND('Riesgos de Gestión'!$AF$51="Muy Baja",'Riesgos de Gestión'!$AH$51="Moderado"),CONCATENATE("R7C",'Riesgos de Gestión'!$V$51),"")</f>
        <v/>
      </c>
      <c r="Y52" s="51" t="str">
        <f>IF(AND('Riesgos de Gestión'!$AF$52="Muy Baja",'Riesgos de Gestión'!$AH$52="Moderado"),CONCATENATE("R7C",'Riesgos de Gestión'!$V$52),"")</f>
        <v/>
      </c>
      <c r="Z52" s="51" t="str">
        <f>IF(AND('Riesgos de Gestión'!$AF$53="Muy Baja",'Riesgos de Gestión'!$AH$53="Moderado"),CONCATENATE("R7C",'Riesgos de Gestión'!$V$53),"")</f>
        <v/>
      </c>
      <c r="AA52" s="52" t="str">
        <f>IF(AND('Riesgos de Gestión'!$AF$54="Muy Baja",'Riesgos de Gestión'!$AH$54="Moderado"),CONCATENATE("R7C",'Riesgos de Gestión'!$V$54),"")</f>
        <v/>
      </c>
      <c r="AB52" s="35" t="str">
        <f>IF(AND('Riesgos de Gestión'!$AF$49="Muy Baja",'Riesgos de Gestión'!$AH$49="Mayor"),CONCATENATE("R7C",'Riesgos de Gestión'!$V$49),"")</f>
        <v/>
      </c>
      <c r="AC52" s="36" t="str">
        <f>IF(AND('Riesgos de Gestión'!$AF$50="Muy Baja",'Riesgos de Gestión'!$AH$50="Mayor"),CONCATENATE("R7C",'Riesgos de Gestión'!$V$50),"")</f>
        <v/>
      </c>
      <c r="AD52" s="36" t="str">
        <f>IF(AND('Riesgos de Gestión'!$AF$51="Muy Baja",'Riesgos de Gestión'!$AH$51="Mayor"),CONCATENATE("R7C",'Riesgos de Gestión'!$V$51),"")</f>
        <v/>
      </c>
      <c r="AE52" s="36" t="str">
        <f>IF(AND('Riesgos de Gestión'!$AF$52="Muy Baja",'Riesgos de Gestión'!$AH$52="Mayor"),CONCATENATE("R7C",'Riesgos de Gestión'!$V$52),"")</f>
        <v/>
      </c>
      <c r="AF52" s="36" t="str">
        <f>IF(AND('Riesgos de Gestión'!$AF$53="Muy Baja",'Riesgos de Gestión'!$AH$53="Mayor"),CONCATENATE("R7C",'Riesgos de Gestión'!$V$53),"")</f>
        <v/>
      </c>
      <c r="AG52" s="37" t="str">
        <f>IF(AND('Riesgos de Gestión'!$AF$54="Muy Baja",'Riesgos de Gestión'!$AH$54="Mayor"),CONCATENATE("R7C",'Riesgos de Gestión'!$V$54),"")</f>
        <v/>
      </c>
      <c r="AH52" s="38" t="str">
        <f>IF(AND('Riesgos de Gestión'!$AF$49="Muy Baja",'Riesgos de Gestión'!$AH$49="Catastrófico"),CONCATENATE("R7C",'Riesgos de Gestión'!$V$49),"")</f>
        <v/>
      </c>
      <c r="AI52" s="39" t="str">
        <f>IF(AND('Riesgos de Gestión'!$AF$50="Muy Baja",'Riesgos de Gestión'!$AH$50="Catastrófico"),CONCATENATE("R7C",'Riesgos de Gestión'!$V$50),"")</f>
        <v/>
      </c>
      <c r="AJ52" s="39" t="str">
        <f>IF(AND('Riesgos de Gestión'!$AF$51="Muy Baja",'Riesgos de Gestión'!$AH$51="Catastrófico"),CONCATENATE("R7C",'Riesgos de Gestión'!$V$51),"")</f>
        <v/>
      </c>
      <c r="AK52" s="39" t="str">
        <f>IF(AND('Riesgos de Gestión'!$AF$52="Muy Baja",'Riesgos de Gestión'!$AH$52="Catastrófico"),CONCATENATE("R7C",'Riesgos de Gestión'!$V$52),"")</f>
        <v/>
      </c>
      <c r="AL52" s="39" t="str">
        <f>IF(AND('Riesgos de Gestión'!$AF$53="Muy Baja",'Riesgos de Gestión'!$AH$53="Catastrófico"),CONCATENATE("R7C",'Riesgos de Gestión'!$V$53),"")</f>
        <v/>
      </c>
      <c r="AM52" s="40" t="str">
        <f>IF(AND('Riesgos de Gestión'!$AF$54="Muy Baja",'Riesgos de Gestión'!$AH$54="Catastrófico"),CONCATENATE("R7C",'Riesgos de Gestión'!$V$54),"")</f>
        <v/>
      </c>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386"/>
      <c r="C53" s="386"/>
      <c r="D53" s="387"/>
      <c r="E53" s="485"/>
      <c r="F53" s="484"/>
      <c r="G53" s="484"/>
      <c r="H53" s="484"/>
      <c r="I53" s="500"/>
      <c r="J53" s="59" t="str">
        <f>IF(AND('Riesgos de Gestión'!$AF$55="Muy Baja",'Riesgos de Gestión'!$AH$55="Leve"),CONCATENATE("R8C",'Riesgos de Gestión'!$V$55),"")</f>
        <v/>
      </c>
      <c r="K53" s="60" t="str">
        <f>IF(AND('Riesgos de Gestión'!$AF$56="Muy Baja",'Riesgos de Gestión'!$AH$56="Leve"),CONCATENATE("R8C",'Riesgos de Gestión'!$V$56),"")</f>
        <v/>
      </c>
      <c r="L53" s="60" t="str">
        <f>IF(AND('Riesgos de Gestión'!$AF$57="Muy Baja",'Riesgos de Gestión'!$AH$57="Leve"),CONCATENATE("R8C",'Riesgos de Gestión'!$V$57),"")</f>
        <v/>
      </c>
      <c r="M53" s="60" t="str">
        <f>IF(AND('Riesgos de Gestión'!$AF$58="Muy Baja",'Riesgos de Gestión'!$AH$58="Leve"),CONCATENATE("R8C",'Riesgos de Gestión'!$V$58),"")</f>
        <v/>
      </c>
      <c r="N53" s="60" t="str">
        <f>IF(AND('Riesgos de Gestión'!$AF$59="Muy Baja",'Riesgos de Gestión'!$AH$59="Leve"),CONCATENATE("R8C",'Riesgos de Gestión'!$V$59),"")</f>
        <v/>
      </c>
      <c r="O53" s="61" t="str">
        <f>IF(AND('Riesgos de Gestión'!$AF$60="Muy Baja",'Riesgos de Gestión'!$AH$60="Leve"),CONCATENATE("R8C",'Riesgos de Gestión'!$V$60),"")</f>
        <v/>
      </c>
      <c r="P53" s="59" t="str">
        <f>IF(AND('Riesgos de Gestión'!$AF$55="Muy Baja",'Riesgos de Gestión'!$AH$55="Menor"),CONCATENATE("R8C",'Riesgos de Gestión'!$V$55),"")</f>
        <v/>
      </c>
      <c r="Q53" s="60" t="str">
        <f>IF(AND('Riesgos de Gestión'!$AF$56="Muy Baja",'Riesgos de Gestión'!$AH$56="Menor"),CONCATENATE("R8C",'Riesgos de Gestión'!$V$56),"")</f>
        <v/>
      </c>
      <c r="R53" s="60" t="str">
        <f>IF(AND('Riesgos de Gestión'!$AF$57="Muy Baja",'Riesgos de Gestión'!$AH$57="Menor"),CONCATENATE("R8C",'Riesgos de Gestión'!$V$57),"")</f>
        <v/>
      </c>
      <c r="S53" s="60" t="str">
        <f>IF(AND('Riesgos de Gestión'!$AF$58="Muy Baja",'Riesgos de Gestión'!$AH$58="Menor"),CONCATENATE("R8C",'Riesgos de Gestión'!$V$58),"")</f>
        <v/>
      </c>
      <c r="T53" s="60" t="str">
        <f>IF(AND('Riesgos de Gestión'!$AF$59="Muy Baja",'Riesgos de Gestión'!$AH$59="Menor"),CONCATENATE("R8C",'Riesgos de Gestión'!$V$59),"")</f>
        <v/>
      </c>
      <c r="U53" s="61" t="str">
        <f>IF(AND('Riesgos de Gestión'!$AF$60="Muy Baja",'Riesgos de Gestión'!$AH$60="Menor"),CONCATENATE("R8C",'Riesgos de Gestión'!$V$60),"")</f>
        <v/>
      </c>
      <c r="V53" s="50" t="str">
        <f>IF(AND('Riesgos de Gestión'!$AF$55="Muy Baja",'Riesgos de Gestión'!$AH$55="Moderado"),CONCATENATE("R8C",'Riesgos de Gestión'!$V$55),"")</f>
        <v/>
      </c>
      <c r="W53" s="51" t="str">
        <f>IF(AND('Riesgos de Gestión'!$AF$56="Muy Baja",'Riesgos de Gestión'!$AH$56="Moderado"),CONCATENATE("R8C",'Riesgos de Gestión'!$V$56),"")</f>
        <v/>
      </c>
      <c r="X53" s="51" t="str">
        <f>IF(AND('Riesgos de Gestión'!$AF$57="Muy Baja",'Riesgos de Gestión'!$AH$57="Moderado"),CONCATENATE("R8C",'Riesgos de Gestión'!$V$57),"")</f>
        <v/>
      </c>
      <c r="Y53" s="51" t="str">
        <f>IF(AND('Riesgos de Gestión'!$AF$58="Muy Baja",'Riesgos de Gestión'!$AH$58="Moderado"),CONCATENATE("R8C",'Riesgos de Gestión'!$V$58),"")</f>
        <v/>
      </c>
      <c r="Z53" s="51" t="str">
        <f>IF(AND('Riesgos de Gestión'!$AF$59="Muy Baja",'Riesgos de Gestión'!$AH$59="Moderado"),CONCATENATE("R8C",'Riesgos de Gestión'!$V$59),"")</f>
        <v/>
      </c>
      <c r="AA53" s="52" t="str">
        <f>IF(AND('Riesgos de Gestión'!$AF$60="Muy Baja",'Riesgos de Gestión'!$AH$60="Moderado"),CONCATENATE("R8C",'Riesgos de Gestión'!$V$60),"")</f>
        <v/>
      </c>
      <c r="AB53" s="35" t="str">
        <f>IF(AND('Riesgos de Gestión'!$AF$55="Muy Baja",'Riesgos de Gestión'!$AH$55="Mayor"),CONCATENATE("R8C",'Riesgos de Gestión'!$V$55),"")</f>
        <v/>
      </c>
      <c r="AC53" s="36" t="str">
        <f>IF(AND('Riesgos de Gestión'!$AF$56="Muy Baja",'Riesgos de Gestión'!$AH$56="Mayor"),CONCATENATE("R8C",'Riesgos de Gestión'!$V$56),"")</f>
        <v/>
      </c>
      <c r="AD53" s="36" t="str">
        <f>IF(AND('Riesgos de Gestión'!$AF$57="Muy Baja",'Riesgos de Gestión'!$AH$57="Mayor"),CONCATENATE("R8C",'Riesgos de Gestión'!$V$57),"")</f>
        <v/>
      </c>
      <c r="AE53" s="36" t="str">
        <f>IF(AND('Riesgos de Gestión'!$AF$58="Muy Baja",'Riesgos de Gestión'!$AH$58="Mayor"),CONCATENATE("R8C",'Riesgos de Gestión'!$V$58),"")</f>
        <v/>
      </c>
      <c r="AF53" s="36" t="str">
        <f>IF(AND('Riesgos de Gestión'!$AF$59="Muy Baja",'Riesgos de Gestión'!$AH$59="Mayor"),CONCATENATE("R8C",'Riesgos de Gestión'!$V$59),"")</f>
        <v/>
      </c>
      <c r="AG53" s="37" t="str">
        <f>IF(AND('Riesgos de Gestión'!$AF$60="Muy Baja",'Riesgos de Gestión'!$AH$60="Mayor"),CONCATENATE("R8C",'Riesgos de Gestión'!$V$60),"")</f>
        <v/>
      </c>
      <c r="AH53" s="38" t="str">
        <f>IF(AND('Riesgos de Gestión'!$AF$55="Muy Baja",'Riesgos de Gestión'!$AH$55="Catastrófico"),CONCATENATE("R8C",'Riesgos de Gestión'!$V$55),"")</f>
        <v/>
      </c>
      <c r="AI53" s="39" t="str">
        <f>IF(AND('Riesgos de Gestión'!$AF$56="Muy Baja",'Riesgos de Gestión'!$AH$56="Catastrófico"),CONCATENATE("R8C",'Riesgos de Gestión'!$V$56),"")</f>
        <v/>
      </c>
      <c r="AJ53" s="39" t="str">
        <f>IF(AND('Riesgos de Gestión'!$AF$57="Muy Baja",'Riesgos de Gestión'!$AH$57="Catastrófico"),CONCATENATE("R8C",'Riesgos de Gestión'!$V$57),"")</f>
        <v/>
      </c>
      <c r="AK53" s="39" t="str">
        <f>IF(AND('Riesgos de Gestión'!$AF$58="Muy Baja",'Riesgos de Gestión'!$AH$58="Catastrófico"),CONCATENATE("R8C",'Riesgos de Gestión'!$V$58),"")</f>
        <v/>
      </c>
      <c r="AL53" s="39" t="str">
        <f>IF(AND('Riesgos de Gestión'!$AF$59="Muy Baja",'Riesgos de Gestión'!$AH$59="Catastrófico"),CONCATENATE("R8C",'Riesgos de Gestión'!$V$59),"")</f>
        <v/>
      </c>
      <c r="AM53" s="40" t="str">
        <f>IF(AND('Riesgos de Gestión'!$AF$60="Muy Baja",'Riesgos de Gestión'!$AH$60="Catastrófico"),CONCATENATE("R8C",'Riesgos de Gestión'!$V$60),"")</f>
        <v/>
      </c>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386"/>
      <c r="C54" s="386"/>
      <c r="D54" s="387"/>
      <c r="E54" s="485"/>
      <c r="F54" s="484"/>
      <c r="G54" s="484"/>
      <c r="H54" s="484"/>
      <c r="I54" s="500"/>
      <c r="J54" s="59" t="str">
        <f>IF(AND('Riesgos de Gestión'!$AF$61="Muy Baja",'Riesgos de Gestión'!$AH$61="Leve"),CONCATENATE("R9C",'Riesgos de Gestión'!$V$61),"")</f>
        <v/>
      </c>
      <c r="K54" s="60" t="str">
        <f>IF(AND('Riesgos de Gestión'!$AF$62="Muy Baja",'Riesgos de Gestión'!$AH$62="Leve"),CONCATENATE("R9C",'Riesgos de Gestión'!$V$62),"")</f>
        <v/>
      </c>
      <c r="L54" s="60" t="str">
        <f>IF(AND('Riesgos de Gestión'!$AF$63="Muy Baja",'Riesgos de Gestión'!$AH$63="Leve"),CONCATENATE("R9C",'Riesgos de Gestión'!$V$63),"")</f>
        <v/>
      </c>
      <c r="M54" s="60" t="str">
        <f>IF(AND('Riesgos de Gestión'!$AF$64="Muy Baja",'Riesgos de Gestión'!$AH$64="Leve"),CONCATENATE("R9C",'Riesgos de Gestión'!$V$64),"")</f>
        <v/>
      </c>
      <c r="N54" s="60" t="str">
        <f>IF(AND('Riesgos de Gestión'!$AF$65="Muy Baja",'Riesgos de Gestión'!$AH$65="Leve"),CONCATENATE("R9C",'Riesgos de Gestión'!$V$65),"")</f>
        <v/>
      </c>
      <c r="O54" s="61" t="str">
        <f>IF(AND('Riesgos de Gestión'!$AF$66="Muy Baja",'Riesgos de Gestión'!$AH$66="Leve"),CONCATENATE("R9C",'Riesgos de Gestión'!$V$66),"")</f>
        <v/>
      </c>
      <c r="P54" s="59" t="str">
        <f>IF(AND('Riesgos de Gestión'!$AF$61="Muy Baja",'Riesgos de Gestión'!$AH$61="Menor"),CONCATENATE("R9C",'Riesgos de Gestión'!$V$61),"")</f>
        <v/>
      </c>
      <c r="Q54" s="60" t="str">
        <f>IF(AND('Riesgos de Gestión'!$AF$62="Muy Baja",'Riesgos de Gestión'!$AH$62="Menor"),CONCATENATE("R9C",'Riesgos de Gestión'!$V$62),"")</f>
        <v/>
      </c>
      <c r="R54" s="60" t="str">
        <f>IF(AND('Riesgos de Gestión'!$AF$63="Muy Baja",'Riesgos de Gestión'!$AH$63="Menor"),CONCATENATE("R9C",'Riesgos de Gestión'!$V$63),"")</f>
        <v/>
      </c>
      <c r="S54" s="60" t="str">
        <f>IF(AND('Riesgos de Gestión'!$AF$64="Muy Baja",'Riesgos de Gestión'!$AH$64="Menor"),CONCATENATE("R9C",'Riesgos de Gestión'!$V$64),"")</f>
        <v/>
      </c>
      <c r="T54" s="60" t="str">
        <f>IF(AND('Riesgos de Gestión'!$AF$65="Muy Baja",'Riesgos de Gestión'!$AH$65="Menor"),CONCATENATE("R9C",'Riesgos de Gestión'!$V$65),"")</f>
        <v/>
      </c>
      <c r="U54" s="61" t="str">
        <f>IF(AND('Riesgos de Gestión'!$AF$66="Muy Baja",'Riesgos de Gestión'!$AH$66="Menor"),CONCATENATE("R9C",'Riesgos de Gestión'!$V$66),"")</f>
        <v/>
      </c>
      <c r="V54" s="50" t="str">
        <f>IF(AND('Riesgos de Gestión'!$AF$61="Muy Baja",'Riesgos de Gestión'!$AH$61="Moderado"),CONCATENATE("R9C",'Riesgos de Gestión'!$V$61),"")</f>
        <v/>
      </c>
      <c r="W54" s="51" t="str">
        <f>IF(AND('Riesgos de Gestión'!$AF$62="Muy Baja",'Riesgos de Gestión'!$AH$62="Moderado"),CONCATENATE("R9C",'Riesgos de Gestión'!$V$62),"")</f>
        <v/>
      </c>
      <c r="X54" s="51" t="str">
        <f>IF(AND('Riesgos de Gestión'!$AF$63="Muy Baja",'Riesgos de Gestión'!$AH$63="Moderado"),CONCATENATE("R9C",'Riesgos de Gestión'!$V$63),"")</f>
        <v/>
      </c>
      <c r="Y54" s="51" t="str">
        <f>IF(AND('Riesgos de Gestión'!$AF$64="Muy Baja",'Riesgos de Gestión'!$AH$64="Moderado"),CONCATENATE("R9C",'Riesgos de Gestión'!$V$64),"")</f>
        <v/>
      </c>
      <c r="Z54" s="51" t="str">
        <f>IF(AND('Riesgos de Gestión'!$AF$65="Muy Baja",'Riesgos de Gestión'!$AH$65="Moderado"),CONCATENATE("R9C",'Riesgos de Gestión'!$V$65),"")</f>
        <v/>
      </c>
      <c r="AA54" s="52" t="str">
        <f>IF(AND('Riesgos de Gestión'!$AF$66="Muy Baja",'Riesgos de Gestión'!$AH$66="Moderado"),CONCATENATE("R9C",'Riesgos de Gestión'!$V$66),"")</f>
        <v/>
      </c>
      <c r="AB54" s="35" t="str">
        <f>IF(AND('Riesgos de Gestión'!$AF$61="Muy Baja",'Riesgos de Gestión'!$AH$61="Mayor"),CONCATENATE("R9C",'Riesgos de Gestión'!$V$61),"")</f>
        <v/>
      </c>
      <c r="AC54" s="36" t="str">
        <f>IF(AND('Riesgos de Gestión'!$AF$62="Muy Baja",'Riesgos de Gestión'!$AH$62="Mayor"),CONCATENATE("R9C",'Riesgos de Gestión'!$V$62),"")</f>
        <v/>
      </c>
      <c r="AD54" s="36" t="str">
        <f>IF(AND('Riesgos de Gestión'!$AF$63="Muy Baja",'Riesgos de Gestión'!$AH$63="Mayor"),CONCATENATE("R9C",'Riesgos de Gestión'!$V$63),"")</f>
        <v/>
      </c>
      <c r="AE54" s="36" t="str">
        <f>IF(AND('Riesgos de Gestión'!$AF$64="Muy Baja",'Riesgos de Gestión'!$AH$64="Mayor"),CONCATENATE("R9C",'Riesgos de Gestión'!$V$64),"")</f>
        <v/>
      </c>
      <c r="AF54" s="36" t="str">
        <f>IF(AND('Riesgos de Gestión'!$AF$65="Muy Baja",'Riesgos de Gestión'!$AH$65="Mayor"),CONCATENATE("R9C",'Riesgos de Gestión'!$V$65),"")</f>
        <v/>
      </c>
      <c r="AG54" s="37" t="str">
        <f>IF(AND('Riesgos de Gestión'!$AF$66="Muy Baja",'Riesgos de Gestión'!$AH$66="Mayor"),CONCATENATE("R9C",'Riesgos de Gestión'!$V$66),"")</f>
        <v/>
      </c>
      <c r="AH54" s="38" t="str">
        <f>IF(AND('Riesgos de Gestión'!$AF$61="Muy Baja",'Riesgos de Gestión'!$AH$61="Catastrófico"),CONCATENATE("R9C",'Riesgos de Gestión'!$V$61),"")</f>
        <v/>
      </c>
      <c r="AI54" s="39" t="str">
        <f>IF(AND('Riesgos de Gestión'!$AF$62="Muy Baja",'Riesgos de Gestión'!$AH$62="Catastrófico"),CONCATENATE("R9C",'Riesgos de Gestión'!$V$62),"")</f>
        <v/>
      </c>
      <c r="AJ54" s="39" t="str">
        <f>IF(AND('Riesgos de Gestión'!$AF$63="Muy Baja",'Riesgos de Gestión'!$AH$63="Catastrófico"),CONCATENATE("R9C",'Riesgos de Gestión'!$V$63),"")</f>
        <v/>
      </c>
      <c r="AK54" s="39" t="str">
        <f>IF(AND('Riesgos de Gestión'!$AF$64="Muy Baja",'Riesgos de Gestión'!$AH$64="Catastrófico"),CONCATENATE("R9C",'Riesgos de Gestión'!$V$64),"")</f>
        <v/>
      </c>
      <c r="AL54" s="39" t="str">
        <f>IF(AND('Riesgos de Gestión'!$AF$65="Muy Baja",'Riesgos de Gestión'!$AH$65="Catastrófico"),CONCATENATE("R9C",'Riesgos de Gestión'!$V$65),"")</f>
        <v/>
      </c>
      <c r="AM54" s="40" t="str">
        <f>IF(AND('Riesgos de Gestión'!$AF$66="Muy Baja",'Riesgos de Gestión'!$AH$66="Catastrófico"),CONCATENATE("R9C",'Riesgos de Gestión'!$V$66),"")</f>
        <v/>
      </c>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ht="15.75" customHeight="1" thickBot="1" x14ac:dyDescent="0.3">
      <c r="A55" s="66"/>
      <c r="B55" s="386"/>
      <c r="C55" s="386"/>
      <c r="D55" s="387"/>
      <c r="E55" s="486"/>
      <c r="F55" s="487"/>
      <c r="G55" s="487"/>
      <c r="H55" s="487"/>
      <c r="I55" s="501"/>
      <c r="J55" s="62" t="str">
        <f>IF(AND('Riesgos de Gestión'!$AF$67="Muy Baja",'Riesgos de Gestión'!$AH$67="Leve"),CONCATENATE("R10C",'Riesgos de Gestión'!$V$67),"")</f>
        <v/>
      </c>
      <c r="K55" s="63" t="str">
        <f>IF(AND('Riesgos de Gestión'!$AF$68="Muy Baja",'Riesgos de Gestión'!$AH$68="Leve"),CONCATENATE("R10C",'Riesgos de Gestión'!$V$68),"")</f>
        <v/>
      </c>
      <c r="L55" s="63" t="str">
        <f>IF(AND('Riesgos de Gestión'!$AF$69="Muy Baja",'Riesgos de Gestión'!$AH$69="Leve"),CONCATENATE("R10C",'Riesgos de Gestión'!$V$69),"")</f>
        <v/>
      </c>
      <c r="M55" s="63" t="str">
        <f>IF(AND('Riesgos de Gestión'!$AF$70="Muy Baja",'Riesgos de Gestión'!$AH$70="Leve"),CONCATENATE("R10C",'Riesgos de Gestión'!$V$70),"")</f>
        <v/>
      </c>
      <c r="N55" s="63" t="str">
        <f>IF(AND('Riesgos de Gestión'!$AF$71="Muy Baja",'Riesgos de Gestión'!$AH$71="Leve"),CONCATENATE("R10C",'Riesgos de Gestión'!$V$71),"")</f>
        <v/>
      </c>
      <c r="O55" s="64" t="str">
        <f>IF(AND('Riesgos de Gestión'!$AF$72="Muy Baja",'Riesgos de Gestión'!$AH$72="Leve"),CONCATENATE("R10C",'Riesgos de Gestión'!$V$72),"")</f>
        <v/>
      </c>
      <c r="P55" s="62" t="str">
        <f>IF(AND('Riesgos de Gestión'!$AF$67="Muy Baja",'Riesgos de Gestión'!$AH$67="Menor"),CONCATENATE("R10C",'Riesgos de Gestión'!$V$67),"")</f>
        <v/>
      </c>
      <c r="Q55" s="63" t="str">
        <f>IF(AND('Riesgos de Gestión'!$AF$68="Muy Baja",'Riesgos de Gestión'!$AH$68="Menor"),CONCATENATE("R10C",'Riesgos de Gestión'!$V$68),"")</f>
        <v/>
      </c>
      <c r="R55" s="63" t="str">
        <f>IF(AND('Riesgos de Gestión'!$AF$69="Muy Baja",'Riesgos de Gestión'!$AH$69="Menor"),CONCATENATE("R10C",'Riesgos de Gestión'!$V$69),"")</f>
        <v/>
      </c>
      <c r="S55" s="63" t="str">
        <f>IF(AND('Riesgos de Gestión'!$AF$70="Muy Baja",'Riesgos de Gestión'!$AH$70="Menor"),CONCATENATE("R10C",'Riesgos de Gestión'!$V$70),"")</f>
        <v/>
      </c>
      <c r="T55" s="63" t="str">
        <f>IF(AND('Riesgos de Gestión'!$AF$71="Muy Baja",'Riesgos de Gestión'!$AH$71="Menor"),CONCATENATE("R10C",'Riesgos de Gestión'!$V$71),"")</f>
        <v/>
      </c>
      <c r="U55" s="64" t="str">
        <f>IF(AND('Riesgos de Gestión'!$AF$72="Muy Baja",'Riesgos de Gestión'!$AH$72="Menor"),CONCATENATE("R10C",'Riesgos de Gestión'!$V$72),"")</f>
        <v/>
      </c>
      <c r="V55" s="53" t="str">
        <f>IF(AND('Riesgos de Gestión'!$AF$67="Muy Baja",'Riesgos de Gestión'!$AH$67="Moderado"),CONCATENATE("R10C",'Riesgos de Gestión'!$V$67),"")</f>
        <v/>
      </c>
      <c r="W55" s="54" t="str">
        <f>IF(AND('Riesgos de Gestión'!$AF$68="Muy Baja",'Riesgos de Gestión'!$AH$68="Moderado"),CONCATENATE("R10C",'Riesgos de Gestión'!$V$68),"")</f>
        <v/>
      </c>
      <c r="X55" s="54" t="str">
        <f>IF(AND('Riesgos de Gestión'!$AF$69="Muy Baja",'Riesgos de Gestión'!$AH$69="Moderado"),CONCATENATE("R10C",'Riesgos de Gestión'!$V$69),"")</f>
        <v/>
      </c>
      <c r="Y55" s="54" t="str">
        <f>IF(AND('Riesgos de Gestión'!$AF$70="Muy Baja",'Riesgos de Gestión'!$AH$70="Moderado"),CONCATENATE("R10C",'Riesgos de Gestión'!$V$70),"")</f>
        <v/>
      </c>
      <c r="Z55" s="54" t="str">
        <f>IF(AND('Riesgos de Gestión'!$AF$71="Muy Baja",'Riesgos de Gestión'!$AH$71="Moderado"),CONCATENATE("R10C",'Riesgos de Gestión'!$V$71),"")</f>
        <v/>
      </c>
      <c r="AA55" s="55" t="str">
        <f>IF(AND('Riesgos de Gestión'!$AF$72="Muy Baja",'Riesgos de Gestión'!$AH$72="Moderado"),CONCATENATE("R10C",'Riesgos de Gestión'!$V$72),"")</f>
        <v/>
      </c>
      <c r="AB55" s="41" t="str">
        <f>IF(AND('Riesgos de Gestión'!$AF$67="Muy Baja",'Riesgos de Gestión'!$AH$67="Mayor"),CONCATENATE("R10C",'Riesgos de Gestión'!$V$67),"")</f>
        <v/>
      </c>
      <c r="AC55" s="42" t="str">
        <f>IF(AND('Riesgos de Gestión'!$AF$68="Muy Baja",'Riesgos de Gestión'!$AH$68="Mayor"),CONCATENATE("R10C",'Riesgos de Gestión'!$V$68),"")</f>
        <v/>
      </c>
      <c r="AD55" s="42" t="str">
        <f>IF(AND('Riesgos de Gestión'!$AF$69="Muy Baja",'Riesgos de Gestión'!$AH$69="Mayor"),CONCATENATE("R10C",'Riesgos de Gestión'!$V$69),"")</f>
        <v/>
      </c>
      <c r="AE55" s="42" t="str">
        <f>IF(AND('Riesgos de Gestión'!$AF$70="Muy Baja",'Riesgos de Gestión'!$AH$70="Mayor"),CONCATENATE("R10C",'Riesgos de Gestión'!$V$70),"")</f>
        <v/>
      </c>
      <c r="AF55" s="42" t="str">
        <f>IF(AND('Riesgos de Gestión'!$AF$71="Muy Baja",'Riesgos de Gestión'!$AH$71="Mayor"),CONCATENATE("R10C",'Riesgos de Gestión'!$V$71),"")</f>
        <v/>
      </c>
      <c r="AG55" s="43" t="str">
        <f>IF(AND('Riesgos de Gestión'!$AF$72="Muy Baja",'Riesgos de Gestión'!$AH$72="Mayor"),CONCATENATE("R10C",'Riesgos de Gestión'!$V$72),"")</f>
        <v/>
      </c>
      <c r="AH55" s="44" t="str">
        <f>IF(AND('Riesgos de Gestión'!$AF$67="Muy Baja",'Riesgos de Gestión'!$AH$67="Catastrófico"),CONCATENATE("R10C",'Riesgos de Gestión'!$V$67),"")</f>
        <v/>
      </c>
      <c r="AI55" s="45" t="str">
        <f>IF(AND('Riesgos de Gestión'!$AF$68="Muy Baja",'Riesgos de Gestión'!$AH$68="Catastrófico"),CONCATENATE("R10C",'Riesgos de Gestión'!$V$68),"")</f>
        <v/>
      </c>
      <c r="AJ55" s="45" t="str">
        <f>IF(AND('Riesgos de Gestión'!$AF$69="Muy Baja",'Riesgos de Gestión'!$AH$69="Catastrófico"),CONCATENATE("R10C",'Riesgos de Gestión'!$V$69),"")</f>
        <v/>
      </c>
      <c r="AK55" s="45" t="str">
        <f>IF(AND('Riesgos de Gestión'!$AF$70="Muy Baja",'Riesgos de Gestión'!$AH$70="Catastrófico"),CONCATENATE("R10C",'Riesgos de Gestión'!$V$70),"")</f>
        <v/>
      </c>
      <c r="AL55" s="45" t="str">
        <f>IF(AND('Riesgos de Gestión'!$AF$71="Muy Baja",'Riesgos de Gestión'!$AH$71="Catastrófico"),CONCATENATE("R10C",'Riesgos de Gestión'!$V$71),"")</f>
        <v/>
      </c>
      <c r="AM55" s="46" t="str">
        <f>IF(AND('Riesgos de Gestión'!$AF$72="Muy Baja",'Riesgos de Gestión'!$AH$72="Catastrófico"),CONCATENATE("R10C",'Riesgos de Gestión'!$V$72),"")</f>
        <v/>
      </c>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481" t="s">
        <v>274</v>
      </c>
      <c r="K56" s="482"/>
      <c r="L56" s="482"/>
      <c r="M56" s="482"/>
      <c r="N56" s="482"/>
      <c r="O56" s="499"/>
      <c r="P56" s="481" t="s">
        <v>275</v>
      </c>
      <c r="Q56" s="482"/>
      <c r="R56" s="482"/>
      <c r="S56" s="482"/>
      <c r="T56" s="482"/>
      <c r="U56" s="499"/>
      <c r="V56" s="481" t="s">
        <v>276</v>
      </c>
      <c r="W56" s="482"/>
      <c r="X56" s="482"/>
      <c r="Y56" s="482"/>
      <c r="Z56" s="482"/>
      <c r="AA56" s="499"/>
      <c r="AB56" s="481" t="s">
        <v>277</v>
      </c>
      <c r="AC56" s="520"/>
      <c r="AD56" s="482"/>
      <c r="AE56" s="482"/>
      <c r="AF56" s="482"/>
      <c r="AG56" s="499"/>
      <c r="AH56" s="481" t="s">
        <v>278</v>
      </c>
      <c r="AI56" s="482"/>
      <c r="AJ56" s="482"/>
      <c r="AK56" s="482"/>
      <c r="AL56" s="482"/>
      <c r="AM56" s="499"/>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485"/>
      <c r="K57" s="484"/>
      <c r="L57" s="484"/>
      <c r="M57" s="484"/>
      <c r="N57" s="484"/>
      <c r="O57" s="500"/>
      <c r="P57" s="485"/>
      <c r="Q57" s="484"/>
      <c r="R57" s="484"/>
      <c r="S57" s="484"/>
      <c r="T57" s="484"/>
      <c r="U57" s="500"/>
      <c r="V57" s="485"/>
      <c r="W57" s="484"/>
      <c r="X57" s="484"/>
      <c r="Y57" s="484"/>
      <c r="Z57" s="484"/>
      <c r="AA57" s="500"/>
      <c r="AB57" s="485"/>
      <c r="AC57" s="484"/>
      <c r="AD57" s="484"/>
      <c r="AE57" s="484"/>
      <c r="AF57" s="484"/>
      <c r="AG57" s="500"/>
      <c r="AH57" s="485"/>
      <c r="AI57" s="484"/>
      <c r="AJ57" s="484"/>
      <c r="AK57" s="484"/>
      <c r="AL57" s="484"/>
      <c r="AM57" s="500"/>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485"/>
      <c r="K58" s="484"/>
      <c r="L58" s="484"/>
      <c r="M58" s="484"/>
      <c r="N58" s="484"/>
      <c r="O58" s="500"/>
      <c r="P58" s="485"/>
      <c r="Q58" s="484"/>
      <c r="R58" s="484"/>
      <c r="S58" s="484"/>
      <c r="T58" s="484"/>
      <c r="U58" s="500"/>
      <c r="V58" s="485"/>
      <c r="W58" s="484"/>
      <c r="X58" s="484"/>
      <c r="Y58" s="484"/>
      <c r="Z58" s="484"/>
      <c r="AA58" s="500"/>
      <c r="AB58" s="485"/>
      <c r="AC58" s="484"/>
      <c r="AD58" s="484"/>
      <c r="AE58" s="484"/>
      <c r="AF58" s="484"/>
      <c r="AG58" s="500"/>
      <c r="AH58" s="485"/>
      <c r="AI58" s="484"/>
      <c r="AJ58" s="484"/>
      <c r="AK58" s="484"/>
      <c r="AL58" s="484"/>
      <c r="AM58" s="500"/>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485"/>
      <c r="K59" s="484"/>
      <c r="L59" s="484"/>
      <c r="M59" s="484"/>
      <c r="N59" s="484"/>
      <c r="O59" s="500"/>
      <c r="P59" s="485"/>
      <c r="Q59" s="484"/>
      <c r="R59" s="484"/>
      <c r="S59" s="484"/>
      <c r="T59" s="484"/>
      <c r="U59" s="500"/>
      <c r="V59" s="485"/>
      <c r="W59" s="484"/>
      <c r="X59" s="484"/>
      <c r="Y59" s="484"/>
      <c r="Z59" s="484"/>
      <c r="AA59" s="500"/>
      <c r="AB59" s="485"/>
      <c r="AC59" s="484"/>
      <c r="AD59" s="484"/>
      <c r="AE59" s="484"/>
      <c r="AF59" s="484"/>
      <c r="AG59" s="500"/>
      <c r="AH59" s="485"/>
      <c r="AI59" s="484"/>
      <c r="AJ59" s="484"/>
      <c r="AK59" s="484"/>
      <c r="AL59" s="484"/>
      <c r="AM59" s="500"/>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485"/>
      <c r="K60" s="484"/>
      <c r="L60" s="484"/>
      <c r="M60" s="484"/>
      <c r="N60" s="484"/>
      <c r="O60" s="500"/>
      <c r="P60" s="485"/>
      <c r="Q60" s="484"/>
      <c r="R60" s="484"/>
      <c r="S60" s="484"/>
      <c r="T60" s="484"/>
      <c r="U60" s="500"/>
      <c r="V60" s="485"/>
      <c r="W60" s="484"/>
      <c r="X60" s="484"/>
      <c r="Y60" s="484"/>
      <c r="Z60" s="484"/>
      <c r="AA60" s="500"/>
      <c r="AB60" s="485"/>
      <c r="AC60" s="484"/>
      <c r="AD60" s="484"/>
      <c r="AE60" s="484"/>
      <c r="AF60" s="484"/>
      <c r="AG60" s="500"/>
      <c r="AH60" s="485"/>
      <c r="AI60" s="484"/>
      <c r="AJ60" s="484"/>
      <c r="AK60" s="484"/>
      <c r="AL60" s="484"/>
      <c r="AM60" s="500"/>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ht="15.75" thickBot="1" x14ac:dyDescent="0.3">
      <c r="A61" s="66"/>
      <c r="B61" s="66"/>
      <c r="C61" s="66"/>
      <c r="D61" s="66"/>
      <c r="E61" s="66"/>
      <c r="F61" s="66"/>
      <c r="G61" s="66"/>
      <c r="H61" s="66"/>
      <c r="I61" s="66"/>
      <c r="J61" s="486"/>
      <c r="K61" s="487"/>
      <c r="L61" s="487"/>
      <c r="M61" s="487"/>
      <c r="N61" s="487"/>
      <c r="O61" s="501"/>
      <c r="P61" s="486"/>
      <c r="Q61" s="487"/>
      <c r="R61" s="487"/>
      <c r="S61" s="487"/>
      <c r="T61" s="487"/>
      <c r="U61" s="501"/>
      <c r="V61" s="486"/>
      <c r="W61" s="487"/>
      <c r="X61" s="487"/>
      <c r="Y61" s="487"/>
      <c r="Z61" s="487"/>
      <c r="AA61" s="501"/>
      <c r="AB61" s="486"/>
      <c r="AC61" s="487"/>
      <c r="AD61" s="487"/>
      <c r="AE61" s="487"/>
      <c r="AF61" s="487"/>
      <c r="AG61" s="501"/>
      <c r="AH61" s="486"/>
      <c r="AI61" s="487"/>
      <c r="AJ61" s="487"/>
      <c r="AK61" s="487"/>
      <c r="AL61" s="487"/>
      <c r="AM61" s="501"/>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row>
    <row r="63" spans="1:80" ht="15" customHeight="1" x14ac:dyDescent="0.25">
      <c r="A63" s="66"/>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66"/>
      <c r="AV63" s="66"/>
      <c r="AW63" s="66"/>
      <c r="AX63" s="66"/>
      <c r="AY63" s="66"/>
      <c r="AZ63" s="66"/>
      <c r="BA63" s="66"/>
      <c r="BB63" s="66"/>
      <c r="BC63" s="66"/>
      <c r="BD63" s="66"/>
      <c r="BE63" s="66"/>
      <c r="BF63" s="66"/>
      <c r="BG63" s="66"/>
      <c r="BH63" s="66"/>
    </row>
    <row r="64" spans="1:80" ht="15" customHeight="1" x14ac:dyDescent="0.25">
      <c r="A64" s="66"/>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66"/>
      <c r="AV64" s="66"/>
      <c r="AW64" s="66"/>
      <c r="AX64" s="66"/>
      <c r="AY64" s="66"/>
      <c r="AZ64" s="66"/>
      <c r="BA64" s="66"/>
      <c r="BB64" s="66"/>
      <c r="BC64" s="66"/>
      <c r="BD64" s="66"/>
      <c r="BE64" s="66"/>
      <c r="BF64" s="66"/>
      <c r="BG64" s="66"/>
      <c r="BH64" s="66"/>
    </row>
    <row r="65" spans="1:6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row>
    <row r="66" spans="1:6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row>
    <row r="67" spans="1:6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row>
    <row r="68" spans="1:6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row>
    <row r="69" spans="1:6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row>
    <row r="70" spans="1:6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row>
    <row r="71" spans="1:6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row>
    <row r="72" spans="1:6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row>
    <row r="73" spans="1:6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row>
    <row r="74" spans="1:6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row>
    <row r="75" spans="1:6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row>
    <row r="76" spans="1:6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row>
    <row r="77" spans="1:6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row>
    <row r="78" spans="1:6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row>
    <row r="79" spans="1:6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row>
    <row r="80" spans="1:6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row>
    <row r="81" spans="1:60"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row>
    <row r="82" spans="1:60"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row>
    <row r="83" spans="1:60"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row>
    <row r="84" spans="1:60"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row>
    <row r="85" spans="1:60"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row>
    <row r="86" spans="1:60"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row>
    <row r="87" spans="1:60"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row>
    <row r="88" spans="1:60"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row>
    <row r="89" spans="1:60"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row>
    <row r="90" spans="1:60"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row>
    <row r="91" spans="1:60"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row>
    <row r="92" spans="1:60"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row>
    <row r="93" spans="1:60"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row>
    <row r="94" spans="1:60"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row>
    <row r="95" spans="1:60"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row>
    <row r="96" spans="1:60"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row>
    <row r="97" spans="1:60"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row>
    <row r="98" spans="1:60"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row>
    <row r="99" spans="1:60"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row>
    <row r="100" spans="1:60"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row>
    <row r="101" spans="1:60"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row>
    <row r="102" spans="1:60"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row>
    <row r="103" spans="1:60"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row>
    <row r="104" spans="1:60"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row>
    <row r="105" spans="1:60"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row>
    <row r="106" spans="1:60"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row>
    <row r="107" spans="1:60"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row>
    <row r="108" spans="1:60"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row>
    <row r="109" spans="1:60"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row>
    <row r="110" spans="1:60"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row>
    <row r="111" spans="1:60"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row>
    <row r="112" spans="1:60"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row>
    <row r="113" spans="1:60"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row>
    <row r="114" spans="1:60"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row>
    <row r="115" spans="1:60"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row>
    <row r="116" spans="1:60"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row>
    <row r="117" spans="1:60"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row>
    <row r="118" spans="1:60"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row>
    <row r="119" spans="1:60"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row>
    <row r="120" spans="1:60"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row>
    <row r="121" spans="1:60"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row>
    <row r="122" spans="1:60" x14ac:dyDescent="0.25">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row>
    <row r="123" spans="1:60" x14ac:dyDescent="0.25">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row>
    <row r="124" spans="1:60" x14ac:dyDescent="0.25">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row>
    <row r="125" spans="1:60" x14ac:dyDescent="0.25">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row>
    <row r="126" spans="1:60" x14ac:dyDescent="0.25">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row>
    <row r="127" spans="1:60" x14ac:dyDescent="0.25">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row>
    <row r="128" spans="1:60" x14ac:dyDescent="0.25">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row>
    <row r="129" spans="1:60" x14ac:dyDescent="0.25">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row>
    <row r="130" spans="1:60" x14ac:dyDescent="0.25">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row>
    <row r="131" spans="1:60" x14ac:dyDescent="0.25">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row>
    <row r="132" spans="1:60" x14ac:dyDescent="0.25">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row>
    <row r="133" spans="1:60" x14ac:dyDescent="0.25">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row>
    <row r="134" spans="1:60" x14ac:dyDescent="0.25">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row>
    <row r="135" spans="1:60" x14ac:dyDescent="0.25">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row>
    <row r="136" spans="1:60" x14ac:dyDescent="0.25">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row>
    <row r="137" spans="1:60" x14ac:dyDescent="0.25">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6"/>
      <c r="BB137" s="66"/>
      <c r="BC137" s="66"/>
      <c r="BD137" s="66"/>
      <c r="BE137" s="66"/>
      <c r="BF137" s="66"/>
      <c r="BG137" s="66"/>
      <c r="BH137" s="66"/>
    </row>
    <row r="138" spans="1:60" x14ac:dyDescent="0.25">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c r="BB138" s="66"/>
      <c r="BC138" s="66"/>
      <c r="BD138" s="66"/>
      <c r="BE138" s="66"/>
      <c r="BF138" s="66"/>
      <c r="BG138" s="66"/>
      <c r="BH138" s="66"/>
    </row>
    <row r="139" spans="1:60" x14ac:dyDescent="0.25">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6"/>
      <c r="BC139" s="66"/>
      <c r="BD139" s="66"/>
      <c r="BE139" s="66"/>
      <c r="BF139" s="66"/>
      <c r="BG139" s="66"/>
      <c r="BH139" s="66"/>
    </row>
    <row r="140" spans="1:60" x14ac:dyDescent="0.25">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6"/>
      <c r="BC140" s="66"/>
      <c r="BD140" s="66"/>
      <c r="BE140" s="66"/>
      <c r="BF140" s="66"/>
      <c r="BG140" s="66"/>
      <c r="BH140" s="66"/>
    </row>
    <row r="141" spans="1:60" x14ac:dyDescent="0.25">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c r="BA141" s="66"/>
      <c r="BB141" s="66"/>
      <c r="BC141" s="66"/>
      <c r="BD141" s="66"/>
      <c r="BE141" s="66"/>
      <c r="BF141" s="66"/>
      <c r="BG141" s="66"/>
      <c r="BH141" s="66"/>
    </row>
    <row r="142" spans="1:60" x14ac:dyDescent="0.25">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6"/>
      <c r="BC142" s="66"/>
      <c r="BD142" s="66"/>
      <c r="BE142" s="66"/>
      <c r="BF142" s="66"/>
      <c r="BG142" s="66"/>
      <c r="BH142" s="66"/>
    </row>
    <row r="143" spans="1:60" x14ac:dyDescent="0.25">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6"/>
      <c r="BC143" s="66"/>
      <c r="BD143" s="66"/>
      <c r="BE143" s="66"/>
      <c r="BF143" s="66"/>
      <c r="BG143" s="66"/>
      <c r="BH143" s="66"/>
    </row>
    <row r="144" spans="1:60" x14ac:dyDescent="0.25">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c r="BF144" s="66"/>
      <c r="BG144" s="66"/>
      <c r="BH144" s="66"/>
    </row>
    <row r="145" spans="1:60" x14ac:dyDescent="0.25">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c r="BB145" s="66"/>
      <c r="BC145" s="66"/>
      <c r="BD145" s="66"/>
      <c r="BE145" s="66"/>
      <c r="BF145" s="66"/>
      <c r="BG145" s="66"/>
      <c r="BH145" s="66"/>
    </row>
    <row r="146" spans="1:60" x14ac:dyDescent="0.25">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6"/>
      <c r="BC146" s="66"/>
      <c r="BD146" s="66"/>
      <c r="BE146" s="66"/>
      <c r="BF146" s="66"/>
      <c r="BG146" s="66"/>
      <c r="BH146" s="66"/>
    </row>
    <row r="147" spans="1:60" x14ac:dyDescent="0.25">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6"/>
      <c r="BC147" s="66"/>
      <c r="BD147" s="66"/>
      <c r="BE147" s="66"/>
      <c r="BF147" s="66"/>
      <c r="BG147" s="66"/>
      <c r="BH147" s="66"/>
    </row>
    <row r="148" spans="1:60" x14ac:dyDescent="0.25">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6"/>
      <c r="BC148" s="66"/>
      <c r="BD148" s="66"/>
      <c r="BE148" s="66"/>
      <c r="BF148" s="66"/>
      <c r="BG148" s="66"/>
      <c r="BH148" s="66"/>
    </row>
    <row r="149" spans="1:60" x14ac:dyDescent="0.25">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c r="AZ149" s="66"/>
      <c r="BA149" s="66"/>
      <c r="BB149" s="66"/>
      <c r="BC149" s="66"/>
      <c r="BD149" s="66"/>
      <c r="BE149" s="66"/>
      <c r="BF149" s="66"/>
      <c r="BG149" s="66"/>
      <c r="BH149" s="66"/>
    </row>
    <row r="150" spans="1:60" x14ac:dyDescent="0.25">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6"/>
      <c r="BC150" s="66"/>
      <c r="BD150" s="66"/>
      <c r="BE150" s="66"/>
      <c r="BF150" s="66"/>
      <c r="BG150" s="66"/>
      <c r="BH150" s="66"/>
    </row>
    <row r="151" spans="1:60" x14ac:dyDescent="0.25">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c r="BB151" s="66"/>
      <c r="BC151" s="66"/>
      <c r="BD151" s="66"/>
      <c r="BE151" s="66"/>
      <c r="BF151" s="66"/>
      <c r="BG151" s="66"/>
      <c r="BH151" s="66"/>
    </row>
    <row r="152" spans="1:60" x14ac:dyDescent="0.25">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row>
    <row r="153" spans="1:60" x14ac:dyDescent="0.25">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6"/>
      <c r="BC153" s="66"/>
      <c r="BD153" s="66"/>
      <c r="BE153" s="66"/>
      <c r="BF153" s="66"/>
      <c r="BG153" s="66"/>
      <c r="BH153" s="66"/>
    </row>
    <row r="154" spans="1:60" x14ac:dyDescent="0.25">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6"/>
      <c r="BC154" s="66"/>
      <c r="BD154" s="66"/>
      <c r="BE154" s="66"/>
      <c r="BF154" s="66"/>
      <c r="BG154" s="66"/>
      <c r="BH154" s="66"/>
    </row>
    <row r="155" spans="1:60" x14ac:dyDescent="0.25">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c r="BA155" s="66"/>
      <c r="BB155" s="66"/>
      <c r="BC155" s="66"/>
      <c r="BD155" s="66"/>
      <c r="BE155" s="66"/>
      <c r="BF155" s="66"/>
      <c r="BG155" s="66"/>
      <c r="BH155" s="66"/>
    </row>
    <row r="156" spans="1:60" x14ac:dyDescent="0.25">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6"/>
      <c r="BC156" s="66"/>
      <c r="BD156" s="66"/>
      <c r="BE156" s="66"/>
      <c r="BF156" s="66"/>
      <c r="BG156" s="66"/>
      <c r="BH156" s="66"/>
    </row>
    <row r="157" spans="1:60" x14ac:dyDescent="0.25">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6"/>
      <c r="BC157" s="66"/>
      <c r="BD157" s="66"/>
      <c r="BE157" s="66"/>
      <c r="BF157" s="66"/>
      <c r="BG157" s="66"/>
      <c r="BH157" s="66"/>
    </row>
    <row r="158" spans="1:60" x14ac:dyDescent="0.25">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6"/>
      <c r="BC158" s="66"/>
      <c r="BD158" s="66"/>
      <c r="BE158" s="66"/>
      <c r="BF158" s="66"/>
      <c r="BG158" s="66"/>
      <c r="BH158" s="66"/>
    </row>
    <row r="159" spans="1:60" x14ac:dyDescent="0.25">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c r="AZ159" s="66"/>
      <c r="BA159" s="66"/>
      <c r="BB159" s="66"/>
      <c r="BC159" s="66"/>
      <c r="BD159" s="66"/>
      <c r="BE159" s="66"/>
      <c r="BF159" s="66"/>
      <c r="BG159" s="66"/>
      <c r="BH159" s="66"/>
    </row>
    <row r="160" spans="1:60" x14ac:dyDescent="0.25">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c r="AX160" s="66"/>
      <c r="AY160" s="66"/>
      <c r="AZ160" s="66"/>
      <c r="BA160" s="66"/>
      <c r="BB160" s="66"/>
      <c r="BC160" s="66"/>
      <c r="BD160" s="66"/>
      <c r="BE160" s="66"/>
      <c r="BF160" s="66"/>
      <c r="BG160" s="66"/>
      <c r="BH160" s="66"/>
    </row>
    <row r="161" spans="1:60" x14ac:dyDescent="0.25">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6"/>
      <c r="BB161" s="66"/>
      <c r="BC161" s="66"/>
      <c r="BD161" s="66"/>
      <c r="BE161" s="66"/>
      <c r="BF161" s="66"/>
      <c r="BG161" s="66"/>
      <c r="BH161" s="66"/>
    </row>
    <row r="162" spans="1:60" x14ac:dyDescent="0.25">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6"/>
      <c r="BB162" s="66"/>
      <c r="BC162" s="66"/>
      <c r="BD162" s="66"/>
      <c r="BE162" s="66"/>
      <c r="BF162" s="66"/>
      <c r="BG162" s="66"/>
      <c r="BH162" s="66"/>
    </row>
    <row r="163" spans="1:60" x14ac:dyDescent="0.25">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c r="AX163" s="66"/>
      <c r="AY163" s="66"/>
      <c r="AZ163" s="66"/>
      <c r="BA163" s="66"/>
      <c r="BB163" s="66"/>
      <c r="BC163" s="66"/>
      <c r="BD163" s="66"/>
      <c r="BE163" s="66"/>
      <c r="BF163" s="66"/>
      <c r="BG163" s="66"/>
      <c r="BH163" s="66"/>
    </row>
    <row r="164" spans="1:60" x14ac:dyDescent="0.25">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6"/>
      <c r="BC164" s="66"/>
      <c r="BD164" s="66"/>
      <c r="BE164" s="66"/>
      <c r="BF164" s="66"/>
      <c r="BG164" s="66"/>
      <c r="BH164" s="66"/>
    </row>
    <row r="165" spans="1:60" x14ac:dyDescent="0.25">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c r="BB165" s="66"/>
      <c r="BC165" s="66"/>
      <c r="BD165" s="66"/>
      <c r="BE165" s="66"/>
      <c r="BF165" s="66"/>
      <c r="BG165" s="66"/>
      <c r="BH165" s="66"/>
    </row>
    <row r="166" spans="1:60" x14ac:dyDescent="0.25">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6"/>
      <c r="BB166" s="66"/>
      <c r="BC166" s="66"/>
      <c r="BD166" s="66"/>
      <c r="BE166" s="66"/>
      <c r="BF166" s="66"/>
      <c r="BG166" s="66"/>
      <c r="BH166" s="66"/>
    </row>
    <row r="167" spans="1:60" x14ac:dyDescent="0.25">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66"/>
      <c r="AZ167" s="66"/>
      <c r="BA167" s="66"/>
      <c r="BB167" s="66"/>
      <c r="BC167" s="66"/>
      <c r="BD167" s="66"/>
      <c r="BE167" s="66"/>
      <c r="BF167" s="66"/>
      <c r="BG167" s="66"/>
      <c r="BH167" s="66"/>
    </row>
    <row r="168" spans="1:60" x14ac:dyDescent="0.25">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c r="AC168" s="66"/>
      <c r="AD168" s="66"/>
      <c r="AE168" s="66"/>
      <c r="AF168" s="66"/>
      <c r="AG168" s="66"/>
      <c r="AH168" s="66"/>
      <c r="AI168" s="66"/>
      <c r="AJ168" s="66"/>
      <c r="AK168" s="66"/>
      <c r="AL168" s="66"/>
      <c r="AM168" s="66"/>
      <c r="AN168" s="66"/>
      <c r="AO168" s="66"/>
      <c r="AP168" s="66"/>
      <c r="AQ168" s="66"/>
      <c r="AR168" s="66"/>
      <c r="AS168" s="66"/>
      <c r="AT168" s="66"/>
      <c r="AU168" s="66"/>
      <c r="AV168" s="66"/>
      <c r="AW168" s="66"/>
      <c r="AX168" s="66"/>
      <c r="AY168" s="66"/>
      <c r="AZ168" s="66"/>
      <c r="BA168" s="66"/>
      <c r="BB168" s="66"/>
      <c r="BC168" s="66"/>
      <c r="BD168" s="66"/>
      <c r="BE168" s="66"/>
      <c r="BF168" s="66"/>
      <c r="BG168" s="66"/>
      <c r="BH168" s="66"/>
    </row>
    <row r="169" spans="1:60" x14ac:dyDescent="0.25">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c r="BB169" s="66"/>
      <c r="BC169" s="66"/>
      <c r="BD169" s="66"/>
      <c r="BE169" s="66"/>
      <c r="BF169" s="66"/>
      <c r="BG169" s="66"/>
      <c r="BH169" s="66"/>
    </row>
    <row r="170" spans="1:60" x14ac:dyDescent="0.25">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c r="BA170" s="66"/>
      <c r="BB170" s="66"/>
      <c r="BC170" s="66"/>
      <c r="BD170" s="66"/>
      <c r="BE170" s="66"/>
      <c r="BF170" s="66"/>
      <c r="BG170" s="66"/>
      <c r="BH170" s="66"/>
    </row>
    <row r="171" spans="1:60" x14ac:dyDescent="0.25">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6"/>
      <c r="BC171" s="66"/>
      <c r="BD171" s="66"/>
      <c r="BE171" s="66"/>
      <c r="BF171" s="66"/>
      <c r="BG171" s="66"/>
      <c r="BH171" s="66"/>
    </row>
    <row r="172" spans="1:60" x14ac:dyDescent="0.25">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6"/>
      <c r="BC172" s="66"/>
      <c r="BD172" s="66"/>
      <c r="BE172" s="66"/>
      <c r="BF172" s="66"/>
      <c r="BG172" s="66"/>
      <c r="BH172" s="66"/>
    </row>
    <row r="173" spans="1:60" x14ac:dyDescent="0.25">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6"/>
      <c r="BC173" s="66"/>
      <c r="BD173" s="66"/>
      <c r="BE173" s="66"/>
      <c r="BF173" s="66"/>
      <c r="BG173" s="66"/>
      <c r="BH173" s="66"/>
    </row>
    <row r="174" spans="1:60" x14ac:dyDescent="0.25">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G174" s="66"/>
      <c r="AH174" s="66"/>
      <c r="AI174" s="66"/>
      <c r="AJ174" s="66"/>
      <c r="AK174" s="66"/>
      <c r="AL174" s="66"/>
      <c r="AM174" s="66"/>
      <c r="AN174" s="66"/>
      <c r="AO174" s="66"/>
      <c r="AP174" s="66"/>
      <c r="AQ174" s="66"/>
      <c r="AR174" s="66"/>
      <c r="AS174" s="66"/>
      <c r="AT174" s="66"/>
      <c r="AU174" s="66"/>
      <c r="AV174" s="66"/>
      <c r="AW174" s="66"/>
      <c r="AX174" s="66"/>
      <c r="AY174" s="66"/>
      <c r="AZ174" s="66"/>
      <c r="BA174" s="66"/>
      <c r="BB174" s="66"/>
      <c r="BC174" s="66"/>
      <c r="BD174" s="66"/>
      <c r="BE174" s="66"/>
      <c r="BF174" s="66"/>
      <c r="BG174" s="66"/>
      <c r="BH174" s="66"/>
    </row>
    <row r="175" spans="1:60" x14ac:dyDescent="0.25">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66"/>
      <c r="AK175" s="66"/>
      <c r="AL175" s="66"/>
      <c r="AM175" s="66"/>
      <c r="AN175" s="66"/>
      <c r="AO175" s="66"/>
      <c r="AP175" s="66"/>
      <c r="AQ175" s="66"/>
      <c r="AR175" s="66"/>
      <c r="AS175" s="66"/>
      <c r="AT175" s="66"/>
      <c r="AU175" s="66"/>
      <c r="AV175" s="66"/>
      <c r="AW175" s="66"/>
      <c r="AX175" s="66"/>
      <c r="AY175" s="66"/>
      <c r="AZ175" s="66"/>
      <c r="BA175" s="66"/>
      <c r="BB175" s="66"/>
      <c r="BC175" s="66"/>
      <c r="BD175" s="66"/>
      <c r="BE175" s="66"/>
      <c r="BF175" s="66"/>
      <c r="BG175" s="66"/>
      <c r="BH175" s="66"/>
    </row>
    <row r="176" spans="1:60" x14ac:dyDescent="0.25">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c r="AX176" s="66"/>
      <c r="AY176" s="66"/>
      <c r="AZ176" s="66"/>
      <c r="BA176" s="66"/>
      <c r="BB176" s="66"/>
      <c r="BC176" s="66"/>
      <c r="BD176" s="66"/>
      <c r="BE176" s="66"/>
      <c r="BF176" s="66"/>
      <c r="BG176" s="66"/>
      <c r="BH176" s="66"/>
    </row>
    <row r="177" spans="1:60" x14ac:dyDescent="0.25">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6"/>
      <c r="AY177" s="66"/>
      <c r="AZ177" s="66"/>
      <c r="BA177" s="66"/>
      <c r="BB177" s="66"/>
      <c r="BC177" s="66"/>
      <c r="BD177" s="66"/>
      <c r="BE177" s="66"/>
      <c r="BF177" s="66"/>
      <c r="BG177" s="66"/>
      <c r="BH177" s="66"/>
    </row>
    <row r="178" spans="1:60" x14ac:dyDescent="0.25">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6"/>
      <c r="BC178" s="66"/>
      <c r="BD178" s="66"/>
      <c r="BE178" s="66"/>
      <c r="BF178" s="66"/>
      <c r="BG178" s="66"/>
      <c r="BH178" s="66"/>
    </row>
    <row r="179" spans="1:60" x14ac:dyDescent="0.25">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66"/>
      <c r="AD179" s="66"/>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c r="BA179" s="66"/>
      <c r="BB179" s="66"/>
      <c r="BC179" s="66"/>
      <c r="BD179" s="66"/>
      <c r="BE179" s="66"/>
      <c r="BF179" s="66"/>
      <c r="BG179" s="66"/>
      <c r="BH179" s="66"/>
    </row>
    <row r="180" spans="1:60" x14ac:dyDescent="0.25">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c r="BB180" s="66"/>
      <c r="BC180" s="66"/>
      <c r="BD180" s="66"/>
      <c r="BE180" s="66"/>
      <c r="BF180" s="66"/>
      <c r="BG180" s="66"/>
      <c r="BH180" s="66"/>
    </row>
    <row r="181" spans="1:60" x14ac:dyDescent="0.25">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c r="BA181" s="66"/>
      <c r="BB181" s="66"/>
      <c r="BC181" s="66"/>
      <c r="BD181" s="66"/>
      <c r="BE181" s="66"/>
      <c r="BF181" s="66"/>
      <c r="BG181" s="66"/>
      <c r="BH181" s="66"/>
    </row>
    <row r="182" spans="1:60" x14ac:dyDescent="0.25">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6"/>
      <c r="BC182" s="66"/>
      <c r="BD182" s="66"/>
      <c r="BE182" s="66"/>
      <c r="BF182" s="66"/>
      <c r="BG182" s="66"/>
      <c r="BH182" s="66"/>
    </row>
    <row r="183" spans="1:60" x14ac:dyDescent="0.25">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6"/>
      <c r="BC183" s="66"/>
      <c r="BD183" s="66"/>
      <c r="BE183" s="66"/>
      <c r="BF183" s="66"/>
      <c r="BG183" s="66"/>
      <c r="BH183" s="66"/>
    </row>
    <row r="184" spans="1:60" x14ac:dyDescent="0.25">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66"/>
      <c r="BC184" s="66"/>
      <c r="BD184" s="66"/>
      <c r="BE184" s="66"/>
      <c r="BF184" s="66"/>
      <c r="BG184" s="66"/>
      <c r="BH184" s="66"/>
    </row>
    <row r="185" spans="1:60" x14ac:dyDescent="0.25">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6"/>
      <c r="BC185" s="66"/>
      <c r="BD185" s="66"/>
      <c r="BE185" s="66"/>
      <c r="BF185" s="66"/>
      <c r="BG185" s="66"/>
      <c r="BH185" s="66"/>
    </row>
    <row r="186" spans="1:60" x14ac:dyDescent="0.25">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66"/>
      <c r="BC186" s="66"/>
      <c r="BD186" s="66"/>
      <c r="BE186" s="66"/>
      <c r="BF186" s="66"/>
      <c r="BG186" s="66"/>
      <c r="BH186" s="66"/>
    </row>
    <row r="187" spans="1:60" x14ac:dyDescent="0.25">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c r="AX187" s="66"/>
      <c r="AY187" s="66"/>
      <c r="AZ187" s="66"/>
      <c r="BA187" s="66"/>
      <c r="BB187" s="66"/>
      <c r="BC187" s="66"/>
      <c r="BD187" s="66"/>
      <c r="BE187" s="66"/>
      <c r="BF187" s="66"/>
      <c r="BG187" s="66"/>
      <c r="BH187" s="66"/>
    </row>
    <row r="188" spans="1:60" x14ac:dyDescent="0.25">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66"/>
      <c r="BC188" s="66"/>
      <c r="BD188" s="66"/>
      <c r="BE188" s="66"/>
      <c r="BF188" s="66"/>
      <c r="BG188" s="66"/>
      <c r="BH188" s="66"/>
    </row>
    <row r="189" spans="1:60" x14ac:dyDescent="0.25">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c r="BA189" s="66"/>
      <c r="BB189" s="66"/>
      <c r="BC189" s="66"/>
      <c r="BD189" s="66"/>
      <c r="BE189" s="66"/>
      <c r="BF189" s="66"/>
      <c r="BG189" s="66"/>
      <c r="BH189" s="66"/>
    </row>
    <row r="190" spans="1:60" x14ac:dyDescent="0.25">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66"/>
      <c r="BC190" s="66"/>
      <c r="BD190" s="66"/>
      <c r="BE190" s="66"/>
      <c r="BF190" s="66"/>
      <c r="BG190" s="66"/>
      <c r="BH190" s="66"/>
    </row>
    <row r="191" spans="1:60" x14ac:dyDescent="0.25">
      <c r="A191" s="66"/>
      <c r="J191" s="66"/>
      <c r="K191" s="66"/>
      <c r="L191" s="66"/>
      <c r="M191" s="66"/>
      <c r="N191" s="66"/>
      <c r="O191" s="66"/>
      <c r="P191" s="66"/>
      <c r="Q191" s="66"/>
      <c r="R191" s="66"/>
      <c r="S191" s="66"/>
      <c r="T191" s="66"/>
      <c r="U191" s="66"/>
      <c r="V191" s="66"/>
      <c r="W191" s="66"/>
      <c r="X191" s="66"/>
      <c r="Y191" s="66"/>
      <c r="Z191" s="66"/>
      <c r="AA191" s="66"/>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c r="BB191" s="66"/>
      <c r="BC191" s="66"/>
      <c r="BD191" s="66"/>
      <c r="BE191" s="66"/>
      <c r="BF191" s="66"/>
      <c r="BG191" s="66"/>
      <c r="BH191" s="66"/>
    </row>
    <row r="192" spans="1:60" x14ac:dyDescent="0.25">
      <c r="A192" s="66"/>
      <c r="J192" s="66"/>
      <c r="K192" s="66"/>
      <c r="L192" s="66"/>
      <c r="M192" s="66"/>
      <c r="N192" s="66"/>
      <c r="O192" s="66"/>
      <c r="P192" s="66"/>
      <c r="Q192" s="66"/>
      <c r="R192" s="66"/>
      <c r="S192" s="66"/>
      <c r="T192" s="66"/>
      <c r="U192" s="66"/>
      <c r="V192" s="66"/>
      <c r="W192" s="66"/>
      <c r="X192" s="66"/>
      <c r="Y192" s="66"/>
      <c r="Z192" s="66"/>
      <c r="AA192" s="66"/>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66"/>
      <c r="BC192" s="66"/>
      <c r="BD192" s="66"/>
      <c r="BE192" s="66"/>
      <c r="BF192" s="66"/>
      <c r="BG192" s="66"/>
      <c r="BH192" s="66"/>
    </row>
    <row r="193" spans="1:60" x14ac:dyDescent="0.25">
      <c r="A193" s="66"/>
      <c r="J193" s="66"/>
      <c r="K193" s="66"/>
      <c r="L193" s="66"/>
      <c r="M193" s="66"/>
      <c r="N193" s="66"/>
      <c r="O193" s="66"/>
      <c r="P193" s="66"/>
      <c r="Q193" s="66"/>
      <c r="R193" s="66"/>
      <c r="S193" s="66"/>
      <c r="T193" s="66"/>
      <c r="U193" s="66"/>
      <c r="V193" s="66"/>
      <c r="W193" s="66"/>
      <c r="X193" s="66"/>
      <c r="Y193" s="66"/>
      <c r="Z193" s="66"/>
      <c r="AA193" s="66"/>
      <c r="AB193" s="66"/>
      <c r="AC193" s="66"/>
      <c r="AD193" s="66"/>
      <c r="AE193" s="66"/>
      <c r="AF193" s="66"/>
      <c r="AG193" s="66"/>
      <c r="AH193" s="66"/>
      <c r="AI193" s="66"/>
      <c r="AJ193" s="66"/>
      <c r="AK193" s="66"/>
      <c r="AL193" s="66"/>
      <c r="AM193" s="66"/>
      <c r="AN193" s="66"/>
      <c r="AO193" s="66"/>
      <c r="AP193" s="66"/>
      <c r="AQ193" s="66"/>
      <c r="AR193" s="66"/>
      <c r="AS193" s="66"/>
      <c r="AT193" s="66"/>
      <c r="AU193" s="66"/>
      <c r="AV193" s="66"/>
      <c r="AW193" s="66"/>
      <c r="AX193" s="66"/>
      <c r="AY193" s="66"/>
      <c r="AZ193" s="66"/>
      <c r="BA193" s="66"/>
      <c r="BB193" s="66"/>
      <c r="BC193" s="66"/>
      <c r="BD193" s="66"/>
      <c r="BE193" s="66"/>
      <c r="BF193" s="66"/>
      <c r="BG193" s="66"/>
      <c r="BH193" s="66"/>
    </row>
    <row r="194" spans="1:60" x14ac:dyDescent="0.25">
      <c r="A194" s="66"/>
      <c r="J194" s="66"/>
      <c r="K194" s="66"/>
      <c r="L194" s="66"/>
      <c r="M194" s="66"/>
      <c r="N194" s="66"/>
      <c r="O194" s="66"/>
      <c r="P194" s="66"/>
      <c r="Q194" s="66"/>
      <c r="R194" s="66"/>
      <c r="S194" s="66"/>
      <c r="T194" s="66"/>
      <c r="U194" s="66"/>
      <c r="V194" s="66"/>
      <c r="W194" s="66"/>
      <c r="X194" s="66"/>
      <c r="Y194" s="66"/>
      <c r="Z194" s="66"/>
      <c r="AA194" s="66"/>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66"/>
      <c r="BC194" s="66"/>
      <c r="BD194" s="66"/>
      <c r="BE194" s="66"/>
      <c r="BF194" s="66"/>
      <c r="BG194" s="66"/>
      <c r="BH194" s="66"/>
    </row>
    <row r="195" spans="1:60" x14ac:dyDescent="0.25">
      <c r="A195" s="66"/>
      <c r="J195" s="66"/>
      <c r="K195" s="66"/>
      <c r="L195" s="66"/>
      <c r="M195" s="66"/>
      <c r="N195" s="66"/>
      <c r="O195" s="66"/>
      <c r="P195" s="66"/>
      <c r="Q195" s="66"/>
      <c r="R195" s="66"/>
      <c r="S195" s="66"/>
      <c r="T195" s="66"/>
      <c r="U195" s="66"/>
      <c r="V195" s="66"/>
      <c r="W195" s="66"/>
      <c r="X195" s="66"/>
      <c r="Y195" s="66"/>
      <c r="Z195" s="66"/>
      <c r="AA195" s="66"/>
      <c r="AB195" s="66"/>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66"/>
      <c r="AY195" s="66"/>
      <c r="AZ195" s="66"/>
      <c r="BA195" s="66"/>
      <c r="BB195" s="66"/>
      <c r="BC195" s="66"/>
      <c r="BD195" s="66"/>
      <c r="BE195" s="66"/>
      <c r="BF195" s="66"/>
      <c r="BG195" s="66"/>
      <c r="BH195" s="66"/>
    </row>
    <row r="196" spans="1:60" x14ac:dyDescent="0.25">
      <c r="A196" s="66"/>
      <c r="J196" s="66"/>
      <c r="K196" s="66"/>
      <c r="L196" s="66"/>
      <c r="M196" s="66"/>
      <c r="N196" s="66"/>
      <c r="O196" s="66"/>
      <c r="P196" s="66"/>
      <c r="Q196" s="66"/>
      <c r="R196" s="66"/>
      <c r="S196" s="66"/>
      <c r="T196" s="66"/>
      <c r="U196" s="66"/>
      <c r="V196" s="66"/>
      <c r="W196" s="66"/>
      <c r="X196" s="66"/>
      <c r="Y196" s="66"/>
      <c r="Z196" s="66"/>
      <c r="AA196" s="66"/>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6"/>
      <c r="BC196" s="66"/>
      <c r="BD196" s="66"/>
      <c r="BE196" s="66"/>
      <c r="BF196" s="66"/>
      <c r="BG196" s="66"/>
      <c r="BH196" s="66"/>
    </row>
    <row r="197" spans="1:60" x14ac:dyDescent="0.25">
      <c r="A197" s="66"/>
      <c r="J197" s="66"/>
      <c r="K197" s="66"/>
      <c r="L197" s="66"/>
      <c r="M197" s="66"/>
      <c r="N197" s="66"/>
      <c r="O197" s="66"/>
      <c r="P197" s="66"/>
      <c r="Q197" s="66"/>
      <c r="R197" s="66"/>
      <c r="S197" s="66"/>
      <c r="T197" s="66"/>
      <c r="U197" s="66"/>
      <c r="V197" s="66"/>
      <c r="W197" s="66"/>
      <c r="X197" s="66"/>
      <c r="Y197" s="66"/>
      <c r="Z197" s="66"/>
      <c r="AA197" s="66"/>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c r="BA197" s="66"/>
      <c r="BB197" s="66"/>
      <c r="BC197" s="66"/>
      <c r="BD197" s="66"/>
      <c r="BE197" s="66"/>
      <c r="BF197" s="66"/>
      <c r="BG197" s="66"/>
      <c r="BH197" s="66"/>
    </row>
    <row r="198" spans="1:60" x14ac:dyDescent="0.25">
      <c r="A198" s="66"/>
      <c r="J198" s="66"/>
      <c r="K198" s="66"/>
      <c r="L198" s="66"/>
      <c r="M198" s="66"/>
      <c r="N198" s="66"/>
      <c r="O198" s="66"/>
      <c r="P198" s="66"/>
      <c r="Q198" s="66"/>
      <c r="R198" s="66"/>
      <c r="S198" s="66"/>
      <c r="T198" s="66"/>
      <c r="U198" s="66"/>
      <c r="V198" s="66"/>
      <c r="W198" s="66"/>
      <c r="X198" s="66"/>
      <c r="Y198" s="66"/>
      <c r="Z198" s="66"/>
      <c r="AA198" s="66"/>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66"/>
      <c r="BC198" s="66"/>
      <c r="BD198" s="66"/>
      <c r="BE198" s="66"/>
      <c r="BF198" s="66"/>
      <c r="BG198" s="66"/>
      <c r="BH198" s="66"/>
    </row>
    <row r="199" spans="1:60" x14ac:dyDescent="0.25">
      <c r="A199" s="66"/>
      <c r="J199" s="66"/>
      <c r="K199" s="66"/>
      <c r="L199" s="66"/>
      <c r="M199" s="66"/>
      <c r="N199" s="66"/>
      <c r="O199" s="66"/>
      <c r="P199" s="66"/>
      <c r="Q199" s="66"/>
      <c r="R199" s="66"/>
      <c r="S199" s="66"/>
      <c r="T199" s="66"/>
      <c r="U199" s="66"/>
      <c r="V199" s="66"/>
      <c r="W199" s="66"/>
      <c r="X199" s="66"/>
      <c r="Y199" s="66"/>
      <c r="Z199" s="66"/>
      <c r="AA199" s="66"/>
      <c r="AB199" s="66"/>
      <c r="AC199" s="66"/>
      <c r="AD199" s="66"/>
      <c r="AE199" s="66"/>
      <c r="AF199" s="66"/>
      <c r="AG199" s="66"/>
      <c r="AH199" s="66"/>
      <c r="AI199" s="66"/>
      <c r="AJ199" s="66"/>
      <c r="AK199" s="66"/>
      <c r="AL199" s="66"/>
      <c r="AM199" s="66"/>
      <c r="AN199" s="66"/>
      <c r="AO199" s="66"/>
      <c r="AP199" s="66"/>
      <c r="AQ199" s="66"/>
      <c r="AR199" s="66"/>
      <c r="AS199" s="66"/>
      <c r="AT199" s="66"/>
      <c r="AU199" s="66"/>
      <c r="AV199" s="66"/>
      <c r="AW199" s="66"/>
      <c r="AX199" s="66"/>
      <c r="AY199" s="66"/>
      <c r="AZ199" s="66"/>
      <c r="BA199" s="66"/>
      <c r="BB199" s="66"/>
      <c r="BC199" s="66"/>
      <c r="BD199" s="66"/>
      <c r="BE199" s="66"/>
      <c r="BF199" s="66"/>
      <c r="BG199" s="66"/>
      <c r="BH199" s="66"/>
    </row>
    <row r="200" spans="1:60" x14ac:dyDescent="0.25">
      <c r="A200" s="66"/>
      <c r="J200" s="66"/>
      <c r="K200" s="66"/>
      <c r="L200" s="66"/>
      <c r="M200" s="66"/>
      <c r="N200" s="66"/>
      <c r="O200" s="66"/>
      <c r="P200" s="66"/>
      <c r="Q200" s="66"/>
      <c r="R200" s="66"/>
      <c r="S200" s="66"/>
      <c r="T200" s="66"/>
      <c r="U200" s="66"/>
      <c r="V200" s="66"/>
      <c r="W200" s="66"/>
      <c r="X200" s="66"/>
      <c r="Y200" s="66"/>
      <c r="Z200" s="66"/>
      <c r="AA200" s="66"/>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66"/>
      <c r="BC200" s="66"/>
      <c r="BD200" s="66"/>
      <c r="BE200" s="66"/>
      <c r="BF200" s="66"/>
      <c r="BG200" s="66"/>
      <c r="BH200" s="66"/>
    </row>
    <row r="201" spans="1:60" x14ac:dyDescent="0.25">
      <c r="A201" s="66"/>
      <c r="J201" s="66"/>
      <c r="K201" s="66"/>
      <c r="L201" s="66"/>
      <c r="M201" s="66"/>
      <c r="N201" s="66"/>
      <c r="O201" s="66"/>
      <c r="P201" s="66"/>
      <c r="Q201" s="66"/>
      <c r="R201" s="66"/>
      <c r="S201" s="66"/>
      <c r="T201" s="66"/>
      <c r="U201" s="66"/>
      <c r="V201" s="66"/>
      <c r="W201" s="66"/>
      <c r="X201" s="66"/>
      <c r="Y201" s="66"/>
      <c r="Z201" s="66"/>
      <c r="AA201" s="66"/>
      <c r="AB201" s="66"/>
      <c r="AC201" s="66"/>
      <c r="AD201" s="66"/>
      <c r="AE201" s="66"/>
      <c r="AF201" s="66"/>
      <c r="AG201" s="66"/>
      <c r="AH201" s="66"/>
      <c r="AI201" s="66"/>
      <c r="AJ201" s="66"/>
      <c r="AK201" s="66"/>
      <c r="AL201" s="66"/>
      <c r="AM201" s="66"/>
      <c r="AN201" s="66"/>
      <c r="AO201" s="66"/>
      <c r="AP201" s="66"/>
      <c r="AQ201" s="66"/>
      <c r="AR201" s="66"/>
      <c r="AS201" s="66"/>
      <c r="AT201" s="66"/>
      <c r="AU201" s="66"/>
      <c r="AV201" s="66"/>
      <c r="AW201" s="66"/>
      <c r="AX201" s="66"/>
      <c r="AY201" s="66"/>
      <c r="AZ201" s="66"/>
      <c r="BA201" s="66"/>
      <c r="BB201" s="66"/>
      <c r="BC201" s="66"/>
      <c r="BD201" s="66"/>
      <c r="BE201" s="66"/>
      <c r="BF201" s="66"/>
      <c r="BG201" s="66"/>
      <c r="BH201" s="66"/>
    </row>
    <row r="202" spans="1:60" x14ac:dyDescent="0.25">
      <c r="A202" s="66"/>
      <c r="J202" s="66"/>
      <c r="K202" s="66"/>
      <c r="L202" s="66"/>
      <c r="M202" s="66"/>
      <c r="N202" s="66"/>
      <c r="O202" s="66"/>
      <c r="P202" s="66"/>
      <c r="Q202" s="66"/>
      <c r="R202" s="66"/>
      <c r="S202" s="66"/>
      <c r="T202" s="66"/>
      <c r="U202" s="66"/>
      <c r="V202" s="66"/>
      <c r="W202" s="66"/>
      <c r="X202" s="66"/>
      <c r="Y202" s="66"/>
      <c r="Z202" s="66"/>
      <c r="AA202" s="66"/>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66"/>
      <c r="BC202" s="66"/>
      <c r="BD202" s="66"/>
      <c r="BE202" s="66"/>
      <c r="BF202" s="66"/>
      <c r="BG202" s="66"/>
      <c r="BH202" s="66"/>
    </row>
    <row r="203" spans="1:60" x14ac:dyDescent="0.25">
      <c r="A203" s="66"/>
      <c r="J203" s="66"/>
      <c r="K203" s="66"/>
      <c r="L203" s="66"/>
      <c r="M203" s="66"/>
      <c r="N203" s="66"/>
      <c r="O203" s="66"/>
      <c r="P203" s="66"/>
      <c r="Q203" s="66"/>
      <c r="R203" s="66"/>
      <c r="S203" s="66"/>
      <c r="T203" s="66"/>
      <c r="U203" s="66"/>
      <c r="V203" s="66"/>
      <c r="W203" s="66"/>
      <c r="X203" s="66"/>
      <c r="Y203" s="66"/>
      <c r="Z203" s="66"/>
      <c r="AA203" s="66"/>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66"/>
      <c r="BC203" s="66"/>
      <c r="BD203" s="66"/>
      <c r="BE203" s="66"/>
      <c r="BF203" s="66"/>
      <c r="BG203" s="66"/>
      <c r="BH203" s="66"/>
    </row>
    <row r="204" spans="1:60" x14ac:dyDescent="0.25">
      <c r="A204" s="66"/>
      <c r="J204" s="66"/>
      <c r="K204" s="66"/>
      <c r="L204" s="66"/>
      <c r="M204" s="66"/>
      <c r="N204" s="66"/>
      <c r="O204" s="66"/>
      <c r="P204" s="66"/>
      <c r="Q204" s="66"/>
      <c r="R204" s="66"/>
      <c r="S204" s="66"/>
      <c r="T204" s="66"/>
      <c r="U204" s="66"/>
      <c r="V204" s="66"/>
      <c r="W204" s="66"/>
      <c r="X204" s="66"/>
      <c r="Y204" s="66"/>
      <c r="Z204" s="66"/>
      <c r="AA204" s="66"/>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6"/>
      <c r="BC204" s="66"/>
      <c r="BD204" s="66"/>
      <c r="BE204" s="66"/>
      <c r="BF204" s="66"/>
      <c r="BG204" s="66"/>
      <c r="BH204" s="66"/>
    </row>
    <row r="205" spans="1:60" x14ac:dyDescent="0.25">
      <c r="A205" s="66"/>
      <c r="J205" s="66"/>
      <c r="K205" s="66"/>
      <c r="L205" s="66"/>
      <c r="M205" s="66"/>
      <c r="N205" s="66"/>
      <c r="O205" s="66"/>
      <c r="P205" s="66"/>
      <c r="Q205" s="66"/>
      <c r="R205" s="66"/>
      <c r="S205" s="66"/>
      <c r="T205" s="66"/>
      <c r="U205" s="66"/>
      <c r="V205" s="66"/>
      <c r="W205" s="66"/>
      <c r="X205" s="66"/>
      <c r="Y205" s="66"/>
      <c r="Z205" s="66"/>
      <c r="AA205" s="66"/>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66"/>
      <c r="BC205" s="66"/>
      <c r="BD205" s="66"/>
      <c r="BE205" s="66"/>
      <c r="BF205" s="66"/>
      <c r="BG205" s="66"/>
      <c r="BH205" s="66"/>
    </row>
    <row r="206" spans="1:60" x14ac:dyDescent="0.25">
      <c r="A206" s="66"/>
      <c r="J206" s="66"/>
      <c r="K206" s="66"/>
      <c r="L206" s="66"/>
      <c r="M206" s="66"/>
      <c r="N206" s="66"/>
      <c r="O206" s="66"/>
      <c r="P206" s="66"/>
      <c r="Q206" s="66"/>
      <c r="R206" s="66"/>
      <c r="S206" s="66"/>
      <c r="T206" s="66"/>
      <c r="U206" s="66"/>
      <c r="V206" s="66"/>
      <c r="W206" s="66"/>
      <c r="X206" s="66"/>
      <c r="Y206" s="66"/>
      <c r="Z206" s="66"/>
      <c r="AA206" s="66"/>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66"/>
      <c r="BC206" s="66"/>
      <c r="BD206" s="66"/>
      <c r="BE206" s="66"/>
      <c r="BF206" s="66"/>
      <c r="BG206" s="66"/>
      <c r="BH206" s="66"/>
    </row>
    <row r="207" spans="1:60" x14ac:dyDescent="0.25">
      <c r="A207" s="66"/>
      <c r="J207" s="66"/>
      <c r="K207" s="66"/>
      <c r="L207" s="66"/>
      <c r="M207" s="66"/>
      <c r="N207" s="66"/>
      <c r="O207" s="66"/>
      <c r="P207" s="66"/>
      <c r="Q207" s="66"/>
      <c r="R207" s="66"/>
      <c r="S207" s="66"/>
      <c r="T207" s="66"/>
      <c r="U207" s="66"/>
      <c r="V207" s="66"/>
      <c r="W207" s="66"/>
      <c r="X207" s="66"/>
      <c r="Y207" s="66"/>
      <c r="Z207" s="66"/>
      <c r="AA207" s="66"/>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c r="AY207" s="66"/>
      <c r="AZ207" s="66"/>
      <c r="BA207" s="66"/>
      <c r="BB207" s="66"/>
      <c r="BC207" s="66"/>
      <c r="BD207" s="66"/>
      <c r="BE207" s="66"/>
      <c r="BF207" s="66"/>
      <c r="BG207" s="66"/>
      <c r="BH207" s="66"/>
    </row>
    <row r="208" spans="1:60" x14ac:dyDescent="0.25">
      <c r="A208" s="66"/>
      <c r="J208" s="66"/>
      <c r="K208" s="66"/>
      <c r="L208" s="66"/>
      <c r="M208" s="66"/>
      <c r="N208" s="66"/>
      <c r="O208" s="66"/>
      <c r="P208" s="66"/>
      <c r="Q208" s="66"/>
      <c r="R208" s="66"/>
      <c r="S208" s="66"/>
      <c r="T208" s="66"/>
      <c r="U208" s="66"/>
      <c r="V208" s="66"/>
      <c r="W208" s="66"/>
      <c r="X208" s="66"/>
      <c r="Y208" s="66"/>
      <c r="Z208" s="66"/>
      <c r="AA208" s="66"/>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6"/>
      <c r="BC208" s="66"/>
      <c r="BD208" s="66"/>
      <c r="BE208" s="66"/>
      <c r="BF208" s="66"/>
      <c r="BG208" s="66"/>
      <c r="BH208" s="66"/>
    </row>
    <row r="209" spans="1:60" x14ac:dyDescent="0.25">
      <c r="A209" s="66"/>
      <c r="J209" s="66"/>
      <c r="K209" s="66"/>
      <c r="L209" s="66"/>
      <c r="M209" s="66"/>
      <c r="N209" s="66"/>
      <c r="O209" s="66"/>
      <c r="P209" s="66"/>
      <c r="Q209" s="66"/>
      <c r="R209" s="66"/>
      <c r="S209" s="66"/>
      <c r="T209" s="66"/>
      <c r="U209" s="66"/>
      <c r="V209" s="66"/>
      <c r="W209" s="66"/>
      <c r="X209" s="66"/>
      <c r="Y209" s="66"/>
      <c r="Z209" s="66"/>
      <c r="AA209" s="66"/>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66"/>
      <c r="BC209" s="66"/>
      <c r="BD209" s="66"/>
      <c r="BE209" s="66"/>
      <c r="BF209" s="66"/>
      <c r="BG209" s="66"/>
      <c r="BH209" s="66"/>
    </row>
    <row r="210" spans="1:60" x14ac:dyDescent="0.25">
      <c r="A210" s="66"/>
      <c r="J210" s="66"/>
      <c r="K210" s="66"/>
      <c r="L210" s="66"/>
      <c r="M210" s="66"/>
      <c r="N210" s="66"/>
      <c r="O210" s="66"/>
      <c r="P210" s="66"/>
      <c r="Q210" s="66"/>
      <c r="R210" s="66"/>
      <c r="S210" s="66"/>
      <c r="T210" s="66"/>
      <c r="U210" s="66"/>
      <c r="V210" s="66"/>
      <c r="W210" s="66"/>
      <c r="X210" s="66"/>
      <c r="Y210" s="66"/>
      <c r="Z210" s="66"/>
      <c r="AA210" s="66"/>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66"/>
      <c r="BC210" s="66"/>
      <c r="BD210" s="66"/>
      <c r="BE210" s="66"/>
      <c r="BF210" s="66"/>
      <c r="BG210" s="66"/>
      <c r="BH210" s="66"/>
    </row>
    <row r="211" spans="1:60" x14ac:dyDescent="0.25">
      <c r="A211" s="66"/>
      <c r="J211" s="66"/>
      <c r="K211" s="66"/>
      <c r="L211" s="66"/>
      <c r="M211" s="66"/>
      <c r="N211" s="66"/>
      <c r="O211" s="66"/>
      <c r="P211" s="66"/>
      <c r="Q211" s="66"/>
      <c r="R211" s="66"/>
      <c r="S211" s="66"/>
      <c r="T211" s="66"/>
      <c r="U211" s="66"/>
      <c r="V211" s="66"/>
      <c r="W211" s="66"/>
      <c r="X211" s="66"/>
      <c r="Y211" s="66"/>
      <c r="Z211" s="66"/>
      <c r="AA211" s="66"/>
      <c r="AB211" s="66"/>
      <c r="AC211" s="66"/>
      <c r="AD211" s="66"/>
      <c r="AE211" s="66"/>
      <c r="AF211" s="66"/>
      <c r="AG211" s="66"/>
      <c r="AH211" s="66"/>
      <c r="AI211" s="66"/>
      <c r="AJ211" s="66"/>
      <c r="AK211" s="66"/>
      <c r="AL211" s="66"/>
      <c r="AM211" s="66"/>
      <c r="AN211" s="66"/>
      <c r="AO211" s="66"/>
      <c r="AP211" s="66"/>
      <c r="AQ211" s="66"/>
      <c r="AR211" s="66"/>
      <c r="AS211" s="66"/>
      <c r="AT211" s="66"/>
      <c r="AU211" s="66"/>
      <c r="AV211" s="66"/>
      <c r="AW211" s="66"/>
      <c r="AX211" s="66"/>
      <c r="AY211" s="66"/>
      <c r="AZ211" s="66"/>
      <c r="BA211" s="66"/>
      <c r="BB211" s="66"/>
      <c r="BC211" s="66"/>
      <c r="BD211" s="66"/>
      <c r="BE211" s="66"/>
      <c r="BF211" s="66"/>
      <c r="BG211" s="66"/>
      <c r="BH211" s="66"/>
    </row>
    <row r="212" spans="1:60" x14ac:dyDescent="0.25">
      <c r="A212" s="66"/>
      <c r="J212" s="66"/>
      <c r="K212" s="66"/>
      <c r="L212" s="66"/>
      <c r="M212" s="66"/>
      <c r="N212" s="66"/>
      <c r="O212" s="66"/>
      <c r="P212" s="66"/>
      <c r="Q212" s="66"/>
      <c r="R212" s="66"/>
      <c r="S212" s="66"/>
      <c r="T212" s="66"/>
      <c r="U212" s="66"/>
      <c r="V212" s="66"/>
      <c r="W212" s="66"/>
      <c r="X212" s="66"/>
      <c r="Y212" s="66"/>
      <c r="Z212" s="66"/>
      <c r="AA212" s="66"/>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66"/>
      <c r="BC212" s="66"/>
      <c r="BD212" s="66"/>
      <c r="BE212" s="66"/>
      <c r="BF212" s="66"/>
      <c r="BG212" s="66"/>
      <c r="BH212" s="66"/>
    </row>
    <row r="213" spans="1:60" x14ac:dyDescent="0.25">
      <c r="A213" s="66"/>
      <c r="J213" s="66"/>
      <c r="K213" s="66"/>
      <c r="L213" s="66"/>
      <c r="M213" s="66"/>
      <c r="N213" s="66"/>
      <c r="O213" s="66"/>
      <c r="P213" s="66"/>
      <c r="Q213" s="66"/>
      <c r="R213" s="66"/>
      <c r="S213" s="66"/>
      <c r="T213" s="66"/>
      <c r="U213" s="66"/>
      <c r="V213" s="66"/>
      <c r="W213" s="66"/>
      <c r="X213" s="66"/>
      <c r="Y213" s="66"/>
      <c r="Z213" s="66"/>
      <c r="AA213" s="66"/>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66"/>
      <c r="BC213" s="66"/>
      <c r="BD213" s="66"/>
      <c r="BE213" s="66"/>
      <c r="BF213" s="66"/>
      <c r="BG213" s="66"/>
      <c r="BH213" s="66"/>
    </row>
    <row r="214" spans="1:60" x14ac:dyDescent="0.25">
      <c r="A214" s="66"/>
      <c r="J214" s="66"/>
      <c r="K214" s="66"/>
      <c r="L214" s="66"/>
      <c r="M214" s="66"/>
      <c r="N214" s="66"/>
      <c r="O214" s="66"/>
      <c r="P214" s="66"/>
      <c r="Q214" s="66"/>
      <c r="R214" s="66"/>
      <c r="S214" s="66"/>
      <c r="T214" s="66"/>
      <c r="U214" s="66"/>
      <c r="V214" s="66"/>
      <c r="W214" s="66"/>
      <c r="X214" s="66"/>
      <c r="Y214" s="66"/>
      <c r="Z214" s="66"/>
      <c r="AA214" s="66"/>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66"/>
      <c r="BC214" s="66"/>
      <c r="BD214" s="66"/>
      <c r="BE214" s="66"/>
      <c r="BF214" s="66"/>
      <c r="BG214" s="66"/>
      <c r="BH214" s="66"/>
    </row>
    <row r="215" spans="1:60" x14ac:dyDescent="0.25">
      <c r="A215" s="66"/>
      <c r="J215" s="66"/>
      <c r="K215" s="66"/>
      <c r="L215" s="66"/>
      <c r="M215" s="66"/>
      <c r="N215" s="66"/>
      <c r="O215" s="66"/>
      <c r="P215" s="66"/>
      <c r="Q215" s="66"/>
      <c r="R215" s="66"/>
      <c r="S215" s="66"/>
      <c r="T215" s="66"/>
      <c r="U215" s="66"/>
      <c r="V215" s="66"/>
      <c r="W215" s="66"/>
      <c r="X215" s="66"/>
      <c r="Y215" s="66"/>
      <c r="Z215" s="66"/>
      <c r="AA215" s="66"/>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c r="AZ215" s="66"/>
      <c r="BA215" s="66"/>
      <c r="BB215" s="66"/>
      <c r="BC215" s="66"/>
      <c r="BD215" s="66"/>
      <c r="BE215" s="66"/>
      <c r="BF215" s="66"/>
      <c r="BG215" s="66"/>
      <c r="BH215" s="66"/>
    </row>
    <row r="216" spans="1:60" x14ac:dyDescent="0.25">
      <c r="A216" s="66"/>
      <c r="J216" s="66"/>
      <c r="K216" s="66"/>
      <c r="L216" s="66"/>
      <c r="M216" s="66"/>
      <c r="N216" s="66"/>
      <c r="O216" s="66"/>
      <c r="P216" s="66"/>
      <c r="Q216" s="66"/>
      <c r="R216" s="66"/>
      <c r="S216" s="66"/>
      <c r="T216" s="66"/>
      <c r="U216" s="66"/>
      <c r="V216" s="66"/>
      <c r="W216" s="66"/>
      <c r="X216" s="66"/>
      <c r="Y216" s="66"/>
      <c r="Z216" s="66"/>
      <c r="AA216" s="66"/>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66"/>
      <c r="BC216" s="66"/>
      <c r="BD216" s="66"/>
      <c r="BE216" s="66"/>
      <c r="BF216" s="66"/>
      <c r="BG216" s="66"/>
      <c r="BH216" s="66"/>
    </row>
    <row r="217" spans="1:60" x14ac:dyDescent="0.25">
      <c r="A217" s="66"/>
      <c r="J217" s="66"/>
      <c r="K217" s="66"/>
      <c r="L217" s="66"/>
      <c r="M217" s="66"/>
      <c r="N217" s="66"/>
      <c r="O217" s="66"/>
      <c r="P217" s="66"/>
      <c r="Q217" s="66"/>
      <c r="R217" s="66"/>
      <c r="S217" s="66"/>
      <c r="T217" s="66"/>
      <c r="U217" s="66"/>
      <c r="V217" s="66"/>
      <c r="W217" s="66"/>
      <c r="X217" s="66"/>
      <c r="Y217" s="66"/>
      <c r="Z217" s="66"/>
      <c r="AA217" s="66"/>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6"/>
      <c r="BB217" s="66"/>
      <c r="BC217" s="66"/>
      <c r="BD217" s="66"/>
      <c r="BE217" s="66"/>
      <c r="BF217" s="66"/>
      <c r="BG217" s="66"/>
      <c r="BH217" s="66"/>
    </row>
    <row r="218" spans="1:60" x14ac:dyDescent="0.25">
      <c r="A218" s="66"/>
      <c r="J218" s="66"/>
      <c r="K218" s="66"/>
      <c r="L218" s="66"/>
      <c r="M218" s="66"/>
      <c r="N218" s="66"/>
      <c r="O218" s="66"/>
      <c r="P218" s="66"/>
      <c r="Q218" s="66"/>
      <c r="R218" s="66"/>
      <c r="S218" s="66"/>
      <c r="T218" s="66"/>
      <c r="U218" s="66"/>
      <c r="V218" s="66"/>
      <c r="W218" s="66"/>
      <c r="X218" s="66"/>
      <c r="Y218" s="66"/>
      <c r="Z218" s="66"/>
      <c r="AA218" s="66"/>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66"/>
      <c r="BC218" s="66"/>
      <c r="BD218" s="66"/>
      <c r="BE218" s="66"/>
      <c r="BF218" s="66"/>
      <c r="BG218" s="66"/>
      <c r="BH218" s="66"/>
    </row>
    <row r="219" spans="1:60" x14ac:dyDescent="0.25">
      <c r="A219" s="66"/>
      <c r="J219" s="66"/>
      <c r="K219" s="66"/>
      <c r="L219" s="66"/>
      <c r="M219" s="66"/>
      <c r="N219" s="66"/>
      <c r="O219" s="66"/>
      <c r="P219" s="66"/>
      <c r="Q219" s="66"/>
      <c r="R219" s="66"/>
      <c r="S219" s="66"/>
      <c r="T219" s="66"/>
      <c r="U219" s="66"/>
      <c r="V219" s="66"/>
      <c r="W219" s="66"/>
      <c r="X219" s="66"/>
      <c r="Y219" s="66"/>
      <c r="Z219" s="66"/>
      <c r="AA219" s="66"/>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c r="AZ219" s="66"/>
      <c r="BA219" s="66"/>
      <c r="BB219" s="66"/>
      <c r="BC219" s="66"/>
      <c r="BD219" s="66"/>
      <c r="BE219" s="66"/>
      <c r="BF219" s="66"/>
      <c r="BG219" s="66"/>
      <c r="BH219" s="66"/>
    </row>
    <row r="220" spans="1:60" x14ac:dyDescent="0.25">
      <c r="A220" s="66"/>
      <c r="J220" s="66"/>
      <c r="K220" s="66"/>
      <c r="L220" s="66"/>
      <c r="M220" s="66"/>
      <c r="N220" s="66"/>
      <c r="O220" s="66"/>
      <c r="P220" s="66"/>
      <c r="Q220" s="66"/>
      <c r="R220" s="66"/>
      <c r="S220" s="66"/>
      <c r="T220" s="66"/>
      <c r="U220" s="66"/>
      <c r="V220" s="66"/>
      <c r="W220" s="66"/>
      <c r="X220" s="66"/>
      <c r="Y220" s="66"/>
      <c r="Z220" s="66"/>
      <c r="AA220" s="66"/>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66"/>
      <c r="BC220" s="66"/>
      <c r="BD220" s="66"/>
      <c r="BE220" s="66"/>
      <c r="BF220" s="66"/>
      <c r="BG220" s="66"/>
      <c r="BH220" s="66"/>
    </row>
    <row r="221" spans="1:60" x14ac:dyDescent="0.25">
      <c r="A221" s="66"/>
      <c r="J221" s="66"/>
      <c r="K221" s="66"/>
      <c r="L221" s="66"/>
      <c r="M221" s="66"/>
      <c r="N221" s="66"/>
      <c r="O221" s="66"/>
      <c r="P221" s="66"/>
      <c r="Q221" s="66"/>
      <c r="R221" s="66"/>
      <c r="S221" s="66"/>
      <c r="T221" s="66"/>
      <c r="U221" s="66"/>
      <c r="V221" s="66"/>
      <c r="W221" s="66"/>
      <c r="X221" s="66"/>
      <c r="Y221" s="66"/>
      <c r="Z221" s="66"/>
      <c r="AA221" s="66"/>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6"/>
      <c r="BC221" s="66"/>
      <c r="BD221" s="66"/>
      <c r="BE221" s="66"/>
      <c r="BF221" s="66"/>
      <c r="BG221" s="66"/>
      <c r="BH221" s="66"/>
    </row>
    <row r="222" spans="1:60" x14ac:dyDescent="0.25">
      <c r="A222" s="66"/>
      <c r="J222" s="66"/>
      <c r="K222" s="66"/>
      <c r="L222" s="66"/>
      <c r="M222" s="66"/>
      <c r="N222" s="66"/>
      <c r="O222" s="66"/>
      <c r="P222" s="66"/>
      <c r="Q222" s="66"/>
      <c r="R222" s="66"/>
      <c r="S222" s="66"/>
      <c r="T222" s="66"/>
      <c r="U222" s="66"/>
      <c r="V222" s="66"/>
      <c r="W222" s="66"/>
      <c r="X222" s="66"/>
      <c r="Y222" s="66"/>
      <c r="Z222" s="66"/>
      <c r="AA222" s="66"/>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66"/>
      <c r="BC222" s="66"/>
      <c r="BD222" s="66"/>
      <c r="BE222" s="66"/>
      <c r="BF222" s="66"/>
      <c r="BG222" s="66"/>
      <c r="BH222" s="66"/>
    </row>
    <row r="223" spans="1:60" x14ac:dyDescent="0.25">
      <c r="A223" s="66"/>
      <c r="J223" s="66"/>
      <c r="K223" s="66"/>
      <c r="L223" s="66"/>
      <c r="M223" s="66"/>
      <c r="N223" s="66"/>
      <c r="O223" s="66"/>
      <c r="P223" s="66"/>
      <c r="Q223" s="66"/>
      <c r="R223" s="66"/>
      <c r="S223" s="66"/>
      <c r="T223" s="66"/>
      <c r="U223" s="66"/>
      <c r="V223" s="66"/>
      <c r="W223" s="66"/>
      <c r="X223" s="66"/>
      <c r="Y223" s="66"/>
      <c r="Z223" s="66"/>
      <c r="AA223" s="66"/>
      <c r="AB223" s="66"/>
      <c r="AC223" s="66"/>
      <c r="AD223" s="66"/>
      <c r="AE223" s="66"/>
      <c r="AF223" s="66"/>
      <c r="AG223" s="66"/>
      <c r="AH223" s="66"/>
      <c r="AI223" s="66"/>
      <c r="AJ223" s="66"/>
      <c r="AK223" s="66"/>
      <c r="AL223" s="66"/>
      <c r="AM223" s="66"/>
      <c r="AN223" s="66"/>
      <c r="AO223" s="66"/>
      <c r="AP223" s="66"/>
      <c r="AQ223" s="66"/>
      <c r="AR223" s="66"/>
      <c r="AS223" s="66"/>
      <c r="AT223" s="66"/>
      <c r="AU223" s="66"/>
      <c r="AV223" s="66"/>
      <c r="AW223" s="66"/>
      <c r="AX223" s="66"/>
      <c r="AY223" s="66"/>
      <c r="AZ223" s="66"/>
      <c r="BA223" s="66"/>
      <c r="BB223" s="66"/>
      <c r="BC223" s="66"/>
      <c r="BD223" s="66"/>
      <c r="BE223" s="66"/>
      <c r="BF223" s="66"/>
      <c r="BG223" s="66"/>
      <c r="BH223" s="66"/>
    </row>
    <row r="224" spans="1:60" x14ac:dyDescent="0.25">
      <c r="A224" s="66"/>
      <c r="J224" s="66"/>
      <c r="K224" s="66"/>
      <c r="L224" s="66"/>
      <c r="M224" s="66"/>
      <c r="N224" s="66"/>
      <c r="O224" s="66"/>
      <c r="P224" s="66"/>
      <c r="Q224" s="66"/>
      <c r="R224" s="66"/>
      <c r="S224" s="66"/>
      <c r="T224" s="66"/>
      <c r="U224" s="66"/>
      <c r="V224" s="66"/>
      <c r="W224" s="66"/>
      <c r="X224" s="66"/>
      <c r="Y224" s="66"/>
      <c r="Z224" s="66"/>
      <c r="AA224" s="66"/>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66"/>
      <c r="BC224" s="66"/>
      <c r="BD224" s="66"/>
      <c r="BE224" s="66"/>
      <c r="BF224" s="66"/>
      <c r="BG224" s="66"/>
      <c r="BH224" s="66"/>
    </row>
    <row r="225" spans="1:60" x14ac:dyDescent="0.25">
      <c r="A225" s="66"/>
      <c r="J225" s="66"/>
      <c r="K225" s="66"/>
      <c r="L225" s="66"/>
      <c r="M225" s="66"/>
      <c r="N225" s="66"/>
      <c r="O225" s="66"/>
      <c r="P225" s="66"/>
      <c r="Q225" s="66"/>
      <c r="R225" s="66"/>
      <c r="S225" s="66"/>
      <c r="T225" s="66"/>
      <c r="U225" s="66"/>
      <c r="V225" s="66"/>
      <c r="W225" s="66"/>
      <c r="X225" s="66"/>
      <c r="Y225" s="66"/>
      <c r="Z225" s="66"/>
      <c r="AA225" s="66"/>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c r="BA225" s="66"/>
      <c r="BB225" s="66"/>
      <c r="BC225" s="66"/>
      <c r="BD225" s="66"/>
      <c r="BE225" s="66"/>
      <c r="BF225" s="66"/>
      <c r="BG225" s="66"/>
      <c r="BH225" s="66"/>
    </row>
    <row r="226" spans="1:60" x14ac:dyDescent="0.25">
      <c r="A226" s="66"/>
      <c r="J226" s="66"/>
      <c r="K226" s="66"/>
      <c r="L226" s="66"/>
      <c r="M226" s="66"/>
      <c r="N226" s="66"/>
      <c r="O226" s="66"/>
      <c r="P226" s="66"/>
      <c r="Q226" s="66"/>
      <c r="R226" s="66"/>
      <c r="S226" s="66"/>
      <c r="T226" s="66"/>
      <c r="U226" s="66"/>
      <c r="V226" s="66"/>
      <c r="W226" s="66"/>
      <c r="X226" s="66"/>
      <c r="Y226" s="66"/>
      <c r="Z226" s="66"/>
      <c r="AA226" s="66"/>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66"/>
      <c r="BC226" s="66"/>
      <c r="BD226" s="66"/>
      <c r="BE226" s="66"/>
      <c r="BF226" s="66"/>
      <c r="BG226" s="66"/>
      <c r="BH226" s="66"/>
    </row>
    <row r="227" spans="1:60" x14ac:dyDescent="0.25">
      <c r="A227" s="66"/>
      <c r="J227" s="66"/>
      <c r="K227" s="66"/>
      <c r="L227" s="66"/>
      <c r="M227" s="66"/>
      <c r="N227" s="66"/>
      <c r="O227" s="66"/>
      <c r="P227" s="66"/>
      <c r="Q227" s="66"/>
      <c r="R227" s="66"/>
      <c r="S227" s="66"/>
      <c r="T227" s="66"/>
      <c r="U227" s="66"/>
      <c r="V227" s="66"/>
      <c r="W227" s="66"/>
      <c r="X227" s="66"/>
      <c r="Y227" s="66"/>
      <c r="Z227" s="66"/>
      <c r="AA227" s="66"/>
      <c r="AB227" s="66"/>
      <c r="AC227" s="66"/>
      <c r="AD227" s="66"/>
      <c r="AE227" s="66"/>
      <c r="AF227" s="66"/>
      <c r="AG227" s="66"/>
      <c r="AH227" s="66"/>
      <c r="AI227" s="66"/>
      <c r="AJ227" s="66"/>
      <c r="AK227" s="66"/>
      <c r="AL227" s="66"/>
      <c r="AM227" s="66"/>
      <c r="AN227" s="66"/>
      <c r="AO227" s="66"/>
      <c r="AP227" s="66"/>
      <c r="AQ227" s="66"/>
      <c r="AR227" s="66"/>
      <c r="AS227" s="66"/>
      <c r="AT227" s="66"/>
      <c r="AU227" s="66"/>
      <c r="AV227" s="66"/>
      <c r="AW227" s="66"/>
      <c r="AX227" s="66"/>
      <c r="AY227" s="66"/>
      <c r="AZ227" s="66"/>
      <c r="BA227" s="66"/>
      <c r="BB227" s="66"/>
      <c r="BC227" s="66"/>
      <c r="BD227" s="66"/>
      <c r="BE227" s="66"/>
      <c r="BF227" s="66"/>
      <c r="BG227" s="66"/>
      <c r="BH227" s="66"/>
    </row>
    <row r="228" spans="1:60" x14ac:dyDescent="0.25">
      <c r="A228" s="66"/>
      <c r="J228" s="66"/>
      <c r="K228" s="66"/>
      <c r="L228" s="66"/>
      <c r="M228" s="66"/>
      <c r="N228" s="66"/>
      <c r="O228" s="66"/>
      <c r="P228" s="66"/>
      <c r="Q228" s="66"/>
      <c r="R228" s="66"/>
      <c r="S228" s="66"/>
      <c r="T228" s="66"/>
      <c r="U228" s="66"/>
      <c r="V228" s="66"/>
      <c r="W228" s="66"/>
      <c r="X228" s="66"/>
      <c r="Y228" s="66"/>
      <c r="Z228" s="66"/>
      <c r="AA228" s="66"/>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66"/>
      <c r="BC228" s="66"/>
      <c r="BD228" s="66"/>
      <c r="BE228" s="66"/>
      <c r="BF228" s="66"/>
      <c r="BG228" s="66"/>
      <c r="BH228" s="66"/>
    </row>
    <row r="229" spans="1:60" x14ac:dyDescent="0.25">
      <c r="A229" s="66"/>
      <c r="J229" s="66"/>
      <c r="K229" s="66"/>
      <c r="L229" s="66"/>
      <c r="M229" s="66"/>
      <c r="N229" s="66"/>
      <c r="O229" s="66"/>
      <c r="P229" s="66"/>
      <c r="Q229" s="66"/>
      <c r="R229" s="66"/>
      <c r="S229" s="66"/>
      <c r="T229" s="66"/>
      <c r="U229" s="66"/>
      <c r="V229" s="66"/>
      <c r="W229" s="66"/>
      <c r="X229" s="66"/>
      <c r="Y229" s="66"/>
      <c r="Z229" s="66"/>
      <c r="AA229" s="66"/>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c r="AZ229" s="66"/>
      <c r="BA229" s="66"/>
      <c r="BB229" s="66"/>
      <c r="BC229" s="66"/>
      <c r="BD229" s="66"/>
      <c r="BE229" s="66"/>
      <c r="BF229" s="66"/>
      <c r="BG229" s="66"/>
      <c r="BH229" s="66"/>
    </row>
    <row r="230" spans="1:60" x14ac:dyDescent="0.25">
      <c r="A230" s="66"/>
      <c r="J230" s="66"/>
      <c r="K230" s="66"/>
      <c r="L230" s="66"/>
      <c r="M230" s="66"/>
      <c r="N230" s="66"/>
      <c r="O230" s="66"/>
      <c r="P230" s="66"/>
      <c r="Q230" s="66"/>
      <c r="R230" s="66"/>
      <c r="S230" s="66"/>
      <c r="T230" s="66"/>
      <c r="U230" s="66"/>
      <c r="V230" s="66"/>
      <c r="W230" s="66"/>
      <c r="X230" s="66"/>
      <c r="Y230" s="66"/>
      <c r="Z230" s="66"/>
      <c r="AA230" s="66"/>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66"/>
      <c r="BC230" s="66"/>
      <c r="BD230" s="66"/>
      <c r="BE230" s="66"/>
      <c r="BF230" s="66"/>
      <c r="BG230" s="66"/>
      <c r="BH230" s="66"/>
    </row>
    <row r="231" spans="1:60" x14ac:dyDescent="0.25">
      <c r="A231" s="66"/>
      <c r="J231" s="66"/>
      <c r="K231" s="66"/>
      <c r="L231" s="66"/>
      <c r="M231" s="66"/>
      <c r="N231" s="66"/>
      <c r="O231" s="66"/>
      <c r="P231" s="66"/>
      <c r="Q231" s="66"/>
      <c r="R231" s="66"/>
      <c r="S231" s="66"/>
      <c r="T231" s="66"/>
      <c r="U231" s="66"/>
      <c r="V231" s="66"/>
      <c r="W231" s="66"/>
      <c r="X231" s="66"/>
      <c r="Y231" s="66"/>
      <c r="Z231" s="66"/>
      <c r="AA231" s="66"/>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c r="BA231" s="66"/>
      <c r="BB231" s="66"/>
      <c r="BC231" s="66"/>
      <c r="BD231" s="66"/>
      <c r="BE231" s="66"/>
      <c r="BF231" s="66"/>
      <c r="BG231" s="66"/>
      <c r="BH231" s="66"/>
    </row>
    <row r="232" spans="1:60" x14ac:dyDescent="0.25">
      <c r="A232" s="66"/>
      <c r="J232" s="66"/>
      <c r="K232" s="66"/>
      <c r="L232" s="66"/>
      <c r="M232" s="66"/>
      <c r="N232" s="66"/>
      <c r="O232" s="66"/>
      <c r="P232" s="66"/>
      <c r="Q232" s="66"/>
      <c r="R232" s="66"/>
      <c r="S232" s="66"/>
      <c r="T232" s="66"/>
      <c r="U232" s="66"/>
      <c r="V232" s="66"/>
      <c r="W232" s="66"/>
      <c r="X232" s="66"/>
      <c r="Y232" s="66"/>
      <c r="Z232" s="66"/>
      <c r="AA232" s="66"/>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66"/>
      <c r="BC232" s="66"/>
      <c r="BD232" s="66"/>
      <c r="BE232" s="66"/>
      <c r="BF232" s="66"/>
      <c r="BG232" s="66"/>
      <c r="BH232" s="66"/>
    </row>
    <row r="233" spans="1:60" x14ac:dyDescent="0.25">
      <c r="A233" s="66"/>
      <c r="J233" s="66"/>
      <c r="K233" s="66"/>
      <c r="L233" s="66"/>
      <c r="M233" s="66"/>
      <c r="N233" s="66"/>
      <c r="O233" s="66"/>
      <c r="P233" s="66"/>
      <c r="Q233" s="66"/>
      <c r="R233" s="66"/>
      <c r="S233" s="66"/>
      <c r="T233" s="66"/>
      <c r="U233" s="66"/>
      <c r="V233" s="66"/>
      <c r="W233" s="66"/>
      <c r="X233" s="66"/>
      <c r="Y233" s="66"/>
      <c r="Z233" s="66"/>
      <c r="AA233" s="66"/>
      <c r="AB233" s="66"/>
      <c r="AC233" s="66"/>
      <c r="AD233" s="66"/>
      <c r="AE233" s="66"/>
      <c r="AF233" s="66"/>
      <c r="AG233" s="66"/>
      <c r="AH233" s="66"/>
      <c r="AI233" s="66"/>
      <c r="AJ233" s="66"/>
      <c r="AK233" s="66"/>
      <c r="AL233" s="66"/>
      <c r="AM233" s="66"/>
      <c r="AN233" s="66"/>
      <c r="AO233" s="66"/>
      <c r="AP233" s="66"/>
      <c r="AQ233" s="66"/>
      <c r="AR233" s="66"/>
      <c r="AS233" s="66"/>
      <c r="AT233" s="66"/>
      <c r="AU233" s="66"/>
      <c r="AV233" s="66"/>
      <c r="AW233" s="66"/>
      <c r="AX233" s="66"/>
      <c r="AY233" s="66"/>
      <c r="AZ233" s="66"/>
      <c r="BA233" s="66"/>
      <c r="BB233" s="66"/>
      <c r="BC233" s="66"/>
      <c r="BD233" s="66"/>
      <c r="BE233" s="66"/>
      <c r="BF233" s="66"/>
      <c r="BG233" s="66"/>
      <c r="BH233" s="66"/>
    </row>
    <row r="234" spans="1:60" x14ac:dyDescent="0.25">
      <c r="A234" s="66"/>
      <c r="J234" s="66"/>
      <c r="K234" s="66"/>
      <c r="L234" s="66"/>
      <c r="M234" s="66"/>
      <c r="N234" s="66"/>
      <c r="O234" s="66"/>
      <c r="P234" s="66"/>
      <c r="Q234" s="66"/>
      <c r="R234" s="66"/>
      <c r="S234" s="66"/>
      <c r="T234" s="66"/>
      <c r="U234" s="66"/>
      <c r="V234" s="66"/>
      <c r="W234" s="66"/>
      <c r="X234" s="66"/>
      <c r="Y234" s="66"/>
      <c r="Z234" s="66"/>
      <c r="AA234" s="66"/>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66"/>
      <c r="BC234" s="66"/>
      <c r="BD234" s="66"/>
      <c r="BE234" s="66"/>
      <c r="BF234" s="66"/>
      <c r="BG234" s="66"/>
      <c r="BH234" s="66"/>
    </row>
    <row r="235" spans="1:60" x14ac:dyDescent="0.25">
      <c r="A235" s="66"/>
      <c r="J235" s="66"/>
      <c r="K235" s="66"/>
      <c r="L235" s="66"/>
      <c r="M235" s="66"/>
      <c r="N235" s="66"/>
      <c r="O235" s="66"/>
      <c r="P235" s="66"/>
      <c r="Q235" s="66"/>
      <c r="R235" s="66"/>
      <c r="S235" s="66"/>
      <c r="T235" s="66"/>
      <c r="U235" s="66"/>
      <c r="V235" s="66"/>
      <c r="W235" s="66"/>
      <c r="X235" s="66"/>
      <c r="Y235" s="66"/>
      <c r="Z235" s="66"/>
      <c r="AA235" s="66"/>
      <c r="AB235" s="66"/>
      <c r="AC235" s="66"/>
      <c r="AD235" s="66"/>
      <c r="AE235" s="66"/>
      <c r="AF235" s="66"/>
      <c r="AG235" s="66"/>
      <c r="AH235" s="66"/>
      <c r="AI235" s="66"/>
      <c r="AJ235" s="66"/>
      <c r="AK235" s="66"/>
      <c r="AL235" s="66"/>
      <c r="AM235" s="66"/>
      <c r="AN235" s="66"/>
      <c r="AO235" s="66"/>
      <c r="AP235" s="66"/>
      <c r="AQ235" s="66"/>
      <c r="AR235" s="66"/>
      <c r="AS235" s="66"/>
      <c r="AT235" s="66"/>
      <c r="AU235" s="66"/>
      <c r="AV235" s="66"/>
      <c r="AW235" s="66"/>
      <c r="AX235" s="66"/>
      <c r="AY235" s="66"/>
      <c r="AZ235" s="66"/>
      <c r="BA235" s="66"/>
      <c r="BB235" s="66"/>
      <c r="BC235" s="66"/>
      <c r="BD235" s="66"/>
      <c r="BE235" s="66"/>
      <c r="BF235" s="66"/>
      <c r="BG235" s="66"/>
      <c r="BH235" s="66"/>
    </row>
    <row r="236" spans="1:60" x14ac:dyDescent="0.25">
      <c r="A236" s="66"/>
      <c r="J236" s="66"/>
      <c r="K236" s="66"/>
      <c r="L236" s="66"/>
      <c r="M236" s="66"/>
      <c r="N236" s="66"/>
      <c r="O236" s="66"/>
      <c r="P236" s="66"/>
      <c r="Q236" s="66"/>
      <c r="R236" s="66"/>
      <c r="S236" s="66"/>
      <c r="T236" s="66"/>
      <c r="U236" s="66"/>
      <c r="V236" s="66"/>
      <c r="W236" s="66"/>
      <c r="X236" s="66"/>
      <c r="Y236" s="66"/>
      <c r="Z236" s="66"/>
      <c r="AA236" s="66"/>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66"/>
      <c r="BC236" s="66"/>
      <c r="BD236" s="66"/>
      <c r="BE236" s="66"/>
      <c r="BF236" s="66"/>
      <c r="BG236" s="66"/>
      <c r="BH236" s="66"/>
    </row>
    <row r="237" spans="1:60" x14ac:dyDescent="0.25">
      <c r="A237" s="66"/>
      <c r="J237" s="66"/>
      <c r="K237" s="66"/>
      <c r="L237" s="66"/>
      <c r="M237" s="66"/>
      <c r="N237" s="66"/>
      <c r="O237" s="66"/>
      <c r="P237" s="66"/>
      <c r="Q237" s="66"/>
      <c r="R237" s="66"/>
      <c r="S237" s="66"/>
      <c r="T237" s="66"/>
      <c r="U237" s="66"/>
      <c r="V237" s="66"/>
      <c r="W237" s="66"/>
      <c r="X237" s="66"/>
      <c r="Y237" s="66"/>
      <c r="Z237" s="66"/>
      <c r="AA237" s="66"/>
      <c r="AB237" s="66"/>
      <c r="AC237" s="66"/>
      <c r="AD237" s="66"/>
      <c r="AE237" s="66"/>
      <c r="AF237" s="66"/>
      <c r="AG237" s="66"/>
      <c r="AH237" s="66"/>
      <c r="AI237" s="66"/>
      <c r="AJ237" s="66"/>
      <c r="AK237" s="66"/>
      <c r="AL237" s="66"/>
      <c r="AM237" s="66"/>
      <c r="AN237" s="66"/>
      <c r="AO237" s="66"/>
      <c r="AP237" s="66"/>
      <c r="AQ237" s="66"/>
      <c r="AR237" s="66"/>
      <c r="AS237" s="66"/>
      <c r="AT237" s="66"/>
      <c r="AU237" s="66"/>
      <c r="AV237" s="66"/>
      <c r="AW237" s="66"/>
      <c r="AX237" s="66"/>
      <c r="AY237" s="66"/>
      <c r="AZ237" s="66"/>
      <c r="BA237" s="66"/>
      <c r="BB237" s="66"/>
      <c r="BC237" s="66"/>
      <c r="BD237" s="66"/>
      <c r="BE237" s="66"/>
      <c r="BF237" s="66"/>
      <c r="BG237" s="66"/>
      <c r="BH237" s="66"/>
    </row>
    <row r="238" spans="1:60" x14ac:dyDescent="0.25">
      <c r="A238" s="66"/>
      <c r="J238" s="66"/>
      <c r="K238" s="66"/>
      <c r="L238" s="66"/>
      <c r="M238" s="66"/>
      <c r="N238" s="66"/>
      <c r="O238" s="66"/>
      <c r="P238" s="66"/>
      <c r="Q238" s="66"/>
      <c r="R238" s="66"/>
      <c r="S238" s="66"/>
      <c r="T238" s="66"/>
      <c r="U238" s="66"/>
      <c r="V238" s="66"/>
      <c r="W238" s="66"/>
      <c r="X238" s="66"/>
      <c r="Y238" s="66"/>
      <c r="Z238" s="66"/>
      <c r="AA238" s="66"/>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66"/>
      <c r="BC238" s="66"/>
      <c r="BD238" s="66"/>
      <c r="BE238" s="66"/>
      <c r="BF238" s="66"/>
      <c r="BG238" s="66"/>
      <c r="BH238" s="66"/>
    </row>
    <row r="239" spans="1:60" x14ac:dyDescent="0.25">
      <c r="A239" s="66"/>
      <c r="J239" s="66"/>
      <c r="K239" s="66"/>
      <c r="L239" s="66"/>
      <c r="M239" s="66"/>
      <c r="N239" s="66"/>
      <c r="O239" s="66"/>
      <c r="P239" s="66"/>
      <c r="Q239" s="66"/>
      <c r="R239" s="66"/>
      <c r="S239" s="66"/>
      <c r="T239" s="66"/>
      <c r="U239" s="66"/>
      <c r="V239" s="66"/>
      <c r="W239" s="66"/>
      <c r="X239" s="66"/>
      <c r="Y239" s="66"/>
      <c r="Z239" s="66"/>
      <c r="AA239" s="66"/>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66"/>
      <c r="BC239" s="66"/>
      <c r="BD239" s="66"/>
      <c r="BE239" s="66"/>
      <c r="BF239" s="66"/>
      <c r="BG239" s="66"/>
      <c r="BH239" s="66"/>
    </row>
    <row r="240" spans="1:60" x14ac:dyDescent="0.25">
      <c r="A240" s="66"/>
      <c r="J240" s="66"/>
      <c r="K240" s="66"/>
      <c r="L240" s="66"/>
      <c r="M240" s="66"/>
      <c r="N240" s="66"/>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66"/>
      <c r="BC240" s="66"/>
      <c r="BD240" s="66"/>
      <c r="BE240" s="66"/>
      <c r="BF240" s="66"/>
      <c r="BG240" s="66"/>
      <c r="BH240" s="66"/>
    </row>
    <row r="241" spans="1:60" x14ac:dyDescent="0.25">
      <c r="A241" s="66"/>
      <c r="J241" s="66"/>
      <c r="K241" s="66"/>
      <c r="L241" s="66"/>
      <c r="M241" s="66"/>
      <c r="N241" s="66"/>
      <c r="O241" s="66"/>
      <c r="P241" s="66"/>
      <c r="Q241" s="66"/>
      <c r="R241" s="66"/>
      <c r="S241" s="66"/>
      <c r="T241" s="66"/>
      <c r="U241" s="66"/>
      <c r="V241" s="66"/>
      <c r="W241" s="66"/>
      <c r="X241" s="66"/>
      <c r="Y241" s="66"/>
      <c r="Z241" s="66"/>
      <c r="AA241" s="66"/>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66"/>
      <c r="AY241" s="66"/>
      <c r="AZ241" s="66"/>
      <c r="BA241" s="66"/>
      <c r="BB241" s="66"/>
      <c r="BC241" s="66"/>
      <c r="BD241" s="66"/>
      <c r="BE241" s="66"/>
      <c r="BF241" s="66"/>
      <c r="BG241" s="66"/>
      <c r="BH241" s="66"/>
    </row>
    <row r="242" spans="1:60" x14ac:dyDescent="0.25">
      <c r="A242" s="66"/>
      <c r="J242" s="66"/>
      <c r="K242" s="66"/>
      <c r="L242" s="66"/>
      <c r="M242" s="66"/>
      <c r="N242" s="66"/>
      <c r="O242" s="66"/>
      <c r="P242" s="66"/>
      <c r="Q242" s="66"/>
      <c r="R242" s="66"/>
      <c r="S242" s="66"/>
      <c r="T242" s="66"/>
      <c r="U242" s="66"/>
      <c r="V242" s="66"/>
      <c r="W242" s="66"/>
      <c r="X242" s="66"/>
      <c r="Y242" s="66"/>
      <c r="Z242" s="66"/>
      <c r="AA242" s="66"/>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66"/>
      <c r="BC242" s="66"/>
      <c r="BD242" s="66"/>
      <c r="BE242" s="66"/>
      <c r="BF242" s="66"/>
      <c r="BG242" s="66"/>
      <c r="BH242" s="66"/>
    </row>
    <row r="243" spans="1:60" x14ac:dyDescent="0.25">
      <c r="A243" s="66"/>
      <c r="J243" s="66"/>
      <c r="K243" s="66"/>
      <c r="L243" s="66"/>
      <c r="M243" s="66"/>
      <c r="N243" s="66"/>
      <c r="O243" s="66"/>
      <c r="P243" s="66"/>
      <c r="Q243" s="66"/>
      <c r="R243" s="66"/>
      <c r="S243" s="66"/>
      <c r="T243" s="66"/>
      <c r="U243" s="66"/>
      <c r="V243" s="66"/>
      <c r="W243" s="66"/>
      <c r="X243" s="66"/>
      <c r="Y243" s="66"/>
      <c r="Z243" s="66"/>
      <c r="AA243" s="66"/>
      <c r="AB243" s="66"/>
      <c r="AC243" s="66"/>
      <c r="AD243" s="66"/>
      <c r="AE243" s="66"/>
      <c r="AF243" s="66"/>
      <c r="AG243" s="66"/>
      <c r="AH243" s="66"/>
      <c r="AI243" s="66"/>
      <c r="AJ243" s="66"/>
      <c r="AK243" s="66"/>
      <c r="AL243" s="66"/>
      <c r="AM243" s="66"/>
      <c r="AN243" s="66"/>
      <c r="AO243" s="66"/>
      <c r="AP243" s="66"/>
      <c r="AQ243" s="66"/>
      <c r="AR243" s="66"/>
      <c r="AS243" s="66"/>
      <c r="AT243" s="66"/>
      <c r="AU243" s="66"/>
      <c r="AV243" s="66"/>
      <c r="AW243" s="66"/>
      <c r="AX243" s="66"/>
      <c r="AY243" s="66"/>
      <c r="AZ243" s="66"/>
      <c r="BA243" s="66"/>
      <c r="BB243" s="66"/>
      <c r="BC243" s="66"/>
      <c r="BD243" s="66"/>
      <c r="BE243" s="66"/>
      <c r="BF243" s="66"/>
      <c r="BG243" s="66"/>
      <c r="BH243" s="66"/>
    </row>
    <row r="244" spans="1:60" x14ac:dyDescent="0.25">
      <c r="A244" s="66"/>
      <c r="J244" s="66"/>
      <c r="K244" s="66"/>
      <c r="L244" s="66"/>
      <c r="M244" s="66"/>
      <c r="N244" s="66"/>
      <c r="O244" s="66"/>
      <c r="P244" s="66"/>
      <c r="Q244" s="66"/>
      <c r="R244" s="66"/>
      <c r="S244" s="66"/>
      <c r="T244" s="66"/>
      <c r="U244" s="66"/>
      <c r="V244" s="66"/>
      <c r="W244" s="66"/>
      <c r="X244" s="66"/>
      <c r="Y244" s="66"/>
      <c r="Z244" s="66"/>
      <c r="AA244" s="66"/>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66"/>
      <c r="BC244" s="66"/>
      <c r="BD244" s="66"/>
      <c r="BE244" s="66"/>
      <c r="BF244" s="66"/>
      <c r="BG244" s="66"/>
      <c r="BH244" s="66"/>
    </row>
    <row r="245" spans="1:60" x14ac:dyDescent="0.25">
      <c r="A245" s="66"/>
    </row>
    <row r="246" spans="1:60" x14ac:dyDescent="0.25">
      <c r="A246" s="66"/>
    </row>
    <row r="247" spans="1:60" x14ac:dyDescent="0.25">
      <c r="A247" s="66"/>
    </row>
    <row r="248" spans="1:60" x14ac:dyDescent="0.25">
      <c r="A248" s="66"/>
    </row>
  </sheetData>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JL69"/>
  <sheetViews>
    <sheetView topLeftCell="Y13" zoomScale="70" zoomScaleNormal="70" zoomScaleSheetLayoutView="40" zoomScalePageLayoutView="60" workbookViewId="0">
      <selection activeCell="AS13" sqref="AS13"/>
    </sheetView>
  </sheetViews>
  <sheetFormatPr baseColWidth="10" defaultColWidth="11.42578125" defaultRowHeight="15" x14ac:dyDescent="0.2"/>
  <cols>
    <col min="1" max="1" width="6.5703125" style="215" customWidth="1"/>
    <col min="2" max="2" width="16" style="215" customWidth="1"/>
    <col min="3" max="3" width="19.140625" style="215" customWidth="1"/>
    <col min="4" max="4" width="25.28515625" style="215" customWidth="1"/>
    <col min="5" max="5" width="40.140625" style="215" customWidth="1"/>
    <col min="6" max="6" width="17.7109375" style="195" customWidth="1"/>
    <col min="7" max="7" width="16" style="195" customWidth="1"/>
    <col min="8" max="8" width="24.28515625" style="195" customWidth="1"/>
    <col min="9" max="10" width="28.42578125" style="195" customWidth="1"/>
    <col min="11" max="11" width="24.28515625" style="195" customWidth="1"/>
    <col min="12" max="13" width="13.85546875" style="195" customWidth="1"/>
    <col min="14" max="14" width="14.7109375" style="216" customWidth="1"/>
    <col min="15" max="15" width="16.7109375" style="195" customWidth="1"/>
    <col min="16" max="16" width="10.42578125" style="195" hidden="1" customWidth="1"/>
    <col min="17" max="17" width="16.7109375" style="195" customWidth="1"/>
    <col min="18" max="18" width="35.85546875" style="195" hidden="1" customWidth="1"/>
    <col min="19" max="19" width="17.140625" style="195" customWidth="1"/>
    <col min="20" max="20" width="17.5703125" style="195" hidden="1" customWidth="1"/>
    <col min="21" max="21" width="15" style="195" customWidth="1"/>
    <col min="22" max="22" width="8.28515625" style="195" customWidth="1"/>
    <col min="23" max="23" width="56.5703125" style="195" customWidth="1"/>
    <col min="24" max="24" width="26.85546875" style="195" hidden="1" customWidth="1"/>
    <col min="25" max="25" width="5.85546875" style="195" customWidth="1"/>
    <col min="26" max="26" width="6.85546875" style="195" customWidth="1"/>
    <col min="27" max="27" width="5" style="195" hidden="1" customWidth="1"/>
    <col min="28" max="28" width="5.5703125" style="195" customWidth="1"/>
    <col min="29" max="29" width="7.140625" style="195" customWidth="1"/>
    <col min="30" max="30" width="6.7109375" style="195" customWidth="1"/>
    <col min="31" max="31" width="7.5703125" style="195" hidden="1" customWidth="1"/>
    <col min="32" max="36" width="6.7109375" style="195" customWidth="1"/>
    <col min="37" max="37" width="10.85546875" style="195" customWidth="1"/>
    <col min="38" max="38" width="25.28515625" style="214" customWidth="1"/>
    <col min="39" max="39" width="19.140625" style="195" customWidth="1"/>
    <col min="40" max="40" width="18.85546875" style="195" customWidth="1"/>
    <col min="41" max="41" width="21.5703125" style="195" customWidth="1"/>
    <col min="42" max="42" width="22.42578125" style="195" customWidth="1"/>
    <col min="43" max="43" width="16.42578125" style="195" customWidth="1"/>
    <col min="44" max="44" width="20.5703125" style="195" customWidth="1"/>
    <col min="45" max="16384" width="11.42578125" style="195"/>
  </cols>
  <sheetData>
    <row r="1" spans="1:272" s="198" customFormat="1" ht="20.25" x14ac:dyDescent="0.3">
      <c r="A1" s="327"/>
      <c r="B1" s="328"/>
      <c r="C1" s="329"/>
      <c r="D1" s="316" t="s">
        <v>208</v>
      </c>
      <c r="E1" s="317"/>
      <c r="F1" s="317"/>
      <c r="G1" s="317"/>
      <c r="H1" s="317"/>
      <c r="I1" s="317"/>
      <c r="J1" s="317"/>
      <c r="K1" s="317"/>
      <c r="L1" s="317"/>
      <c r="M1" s="317"/>
      <c r="N1" s="317"/>
      <c r="O1" s="317"/>
      <c r="P1" s="317"/>
      <c r="Q1" s="317"/>
      <c r="R1" s="317"/>
      <c r="S1" s="317"/>
      <c r="T1" s="318"/>
      <c r="U1" s="249"/>
      <c r="V1" s="249"/>
      <c r="W1" s="249"/>
      <c r="X1" s="343"/>
      <c r="Y1" s="343"/>
      <c r="Z1" s="343"/>
      <c r="AA1" s="343"/>
      <c r="AB1" s="343"/>
      <c r="AC1" s="343"/>
      <c r="AD1" s="343"/>
      <c r="AE1" s="343"/>
      <c r="AF1" s="343"/>
      <c r="AG1" s="343"/>
      <c r="AH1" s="343"/>
      <c r="AI1" s="343"/>
      <c r="AJ1" s="343"/>
      <c r="AK1" s="343"/>
      <c r="AL1" s="343"/>
      <c r="AM1" s="343"/>
      <c r="AN1" s="343"/>
      <c r="AO1" s="343"/>
      <c r="AP1" s="343"/>
      <c r="AQ1" s="343"/>
      <c r="AR1" s="343"/>
      <c r="AS1" s="197"/>
      <c r="AT1" s="197"/>
      <c r="AU1" s="197"/>
      <c r="AV1" s="197"/>
      <c r="AW1" s="197"/>
      <c r="AX1" s="197"/>
      <c r="AY1" s="197"/>
      <c r="AZ1" s="197"/>
      <c r="BA1" s="197"/>
      <c r="BB1" s="197"/>
      <c r="BC1" s="197"/>
      <c r="BD1" s="197"/>
      <c r="BE1" s="197"/>
      <c r="BF1" s="197"/>
      <c r="BG1" s="197"/>
      <c r="BH1" s="197"/>
      <c r="BI1" s="197"/>
      <c r="BJ1" s="197"/>
      <c r="BK1" s="197"/>
      <c r="BL1" s="197"/>
      <c r="BM1" s="197"/>
      <c r="BN1" s="197"/>
      <c r="BO1" s="197"/>
      <c r="BP1" s="197"/>
    </row>
    <row r="2" spans="1:272" s="198" customFormat="1" ht="21" thickBot="1" x14ac:dyDescent="0.35">
      <c r="A2" s="330"/>
      <c r="B2" s="331"/>
      <c r="C2" s="332"/>
      <c r="D2" s="319"/>
      <c r="E2" s="320"/>
      <c r="F2" s="320"/>
      <c r="G2" s="320"/>
      <c r="H2" s="320"/>
      <c r="I2" s="320"/>
      <c r="J2" s="320"/>
      <c r="K2" s="320"/>
      <c r="L2" s="320"/>
      <c r="M2" s="320"/>
      <c r="N2" s="320"/>
      <c r="O2" s="320"/>
      <c r="P2" s="320"/>
      <c r="Q2" s="320"/>
      <c r="R2" s="320"/>
      <c r="S2" s="320"/>
      <c r="T2" s="321"/>
      <c r="U2" s="249"/>
      <c r="V2" s="249"/>
      <c r="W2" s="249"/>
      <c r="X2" s="343"/>
      <c r="Y2" s="343"/>
      <c r="Z2" s="343"/>
      <c r="AA2" s="343"/>
      <c r="AB2" s="343"/>
      <c r="AC2" s="343"/>
      <c r="AD2" s="343"/>
      <c r="AE2" s="343"/>
      <c r="AF2" s="343"/>
      <c r="AG2" s="343"/>
      <c r="AH2" s="343"/>
      <c r="AI2" s="343"/>
      <c r="AJ2" s="343"/>
      <c r="AK2" s="343"/>
      <c r="AL2" s="343"/>
      <c r="AM2" s="343"/>
      <c r="AN2" s="343"/>
      <c r="AO2" s="343"/>
      <c r="AP2" s="343"/>
      <c r="AQ2" s="343"/>
      <c r="AR2" s="343"/>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row>
    <row r="3" spans="1:272" s="198" customFormat="1" ht="27.75" customHeight="1" thickBot="1" x14ac:dyDescent="0.35">
      <c r="A3" s="330"/>
      <c r="B3" s="331"/>
      <c r="C3" s="332"/>
      <c r="D3" s="322" t="s">
        <v>209</v>
      </c>
      <c r="E3" s="323"/>
      <c r="F3" s="323"/>
      <c r="G3" s="323"/>
      <c r="H3" s="323"/>
      <c r="I3" s="324"/>
      <c r="J3" s="322" t="s">
        <v>210</v>
      </c>
      <c r="K3" s="323"/>
      <c r="L3" s="323"/>
      <c r="M3" s="323"/>
      <c r="N3" s="323"/>
      <c r="O3" s="323"/>
      <c r="P3" s="323"/>
      <c r="Q3" s="323"/>
      <c r="R3" s="323"/>
      <c r="S3" s="323"/>
      <c r="T3" s="324"/>
      <c r="U3" s="250"/>
      <c r="V3" s="250"/>
      <c r="W3" s="249"/>
      <c r="X3" s="344"/>
      <c r="Y3" s="344"/>
      <c r="Z3" s="344"/>
      <c r="AA3" s="344"/>
      <c r="AB3" s="344"/>
      <c r="AC3" s="344"/>
      <c r="AD3" s="344"/>
      <c r="AE3" s="344"/>
      <c r="AF3" s="344"/>
      <c r="AG3" s="344"/>
      <c r="AH3" s="344"/>
      <c r="AI3" s="344"/>
      <c r="AJ3" s="344"/>
      <c r="AK3" s="344"/>
      <c r="AL3" s="344"/>
      <c r="AM3" s="344"/>
      <c r="AN3" s="344"/>
      <c r="AO3" s="344"/>
      <c r="AP3" s="344"/>
      <c r="AQ3" s="344"/>
      <c r="AR3" s="344"/>
      <c r="AS3" s="197"/>
      <c r="AT3" s="197"/>
      <c r="AU3" s="197"/>
      <c r="AV3" s="197"/>
      <c r="AW3" s="197"/>
      <c r="AX3" s="197"/>
      <c r="AY3" s="197"/>
      <c r="AZ3" s="197"/>
      <c r="BA3" s="197"/>
      <c r="BB3" s="197"/>
      <c r="BC3" s="197"/>
      <c r="BD3" s="197"/>
      <c r="BE3" s="197"/>
      <c r="BF3" s="197"/>
      <c r="BG3" s="197"/>
      <c r="BH3" s="197"/>
      <c r="BI3" s="197"/>
      <c r="BJ3" s="197"/>
      <c r="BK3" s="197"/>
      <c r="BL3" s="197"/>
      <c r="BM3" s="197"/>
      <c r="BN3" s="197"/>
      <c r="BO3" s="197"/>
      <c r="BP3" s="197"/>
    </row>
    <row r="4" spans="1:272" s="198" customFormat="1" ht="27.75" customHeight="1" thickBot="1" x14ac:dyDescent="0.35">
      <c r="A4" s="333"/>
      <c r="B4" s="334"/>
      <c r="C4" s="335"/>
      <c r="D4" s="322" t="s">
        <v>422</v>
      </c>
      <c r="E4" s="323"/>
      <c r="F4" s="323"/>
      <c r="G4" s="323"/>
      <c r="H4" s="323"/>
      <c r="I4" s="323"/>
      <c r="J4" s="323"/>
      <c r="K4" s="323"/>
      <c r="L4" s="323"/>
      <c r="M4" s="323"/>
      <c r="N4" s="323"/>
      <c r="O4" s="323"/>
      <c r="P4" s="323"/>
      <c r="Q4" s="323"/>
      <c r="R4" s="323"/>
      <c r="S4" s="323"/>
      <c r="T4" s="324"/>
      <c r="U4" s="249"/>
      <c r="V4" s="249"/>
      <c r="W4" s="249"/>
      <c r="X4" s="344"/>
      <c r="Y4" s="344"/>
      <c r="Z4" s="344"/>
      <c r="AA4" s="344"/>
      <c r="AB4" s="344"/>
      <c r="AC4" s="344"/>
      <c r="AD4" s="344"/>
      <c r="AE4" s="344"/>
      <c r="AF4" s="344"/>
      <c r="AG4" s="344"/>
      <c r="AH4" s="344"/>
      <c r="AI4" s="344"/>
      <c r="AJ4" s="344"/>
      <c r="AK4" s="344"/>
      <c r="AL4" s="344"/>
      <c r="AM4" s="344"/>
      <c r="AN4" s="344"/>
      <c r="AO4" s="344"/>
      <c r="AP4" s="344"/>
      <c r="AQ4" s="344"/>
      <c r="AR4" s="344"/>
      <c r="AS4" s="197"/>
      <c r="AT4" s="197"/>
      <c r="AU4" s="197"/>
      <c r="AV4" s="197"/>
      <c r="AW4" s="197"/>
      <c r="AX4" s="197"/>
      <c r="AY4" s="197"/>
      <c r="AZ4" s="197"/>
      <c r="BA4" s="197"/>
      <c r="BB4" s="197"/>
      <c r="BC4" s="197"/>
      <c r="BD4" s="197"/>
      <c r="BE4" s="197"/>
      <c r="BF4" s="197"/>
      <c r="BG4" s="197"/>
      <c r="BH4" s="197"/>
      <c r="BI4" s="197"/>
      <c r="BJ4" s="197"/>
      <c r="BK4" s="197"/>
      <c r="BL4" s="197"/>
      <c r="BM4" s="197"/>
      <c r="BN4" s="197"/>
      <c r="BO4" s="197"/>
      <c r="BP4" s="197"/>
    </row>
    <row r="5" spans="1:272" ht="15.75" thickBot="1" x14ac:dyDescent="0.25">
      <c r="A5" s="199"/>
      <c r="B5" s="200"/>
      <c r="C5" s="199"/>
      <c r="D5" s="199"/>
      <c r="E5" s="199"/>
      <c r="F5" s="201"/>
      <c r="G5" s="201"/>
      <c r="H5" s="201"/>
      <c r="I5" s="201"/>
      <c r="J5" s="201"/>
      <c r="K5" s="201"/>
      <c r="L5" s="201"/>
      <c r="M5" s="201"/>
      <c r="N5" s="202"/>
      <c r="O5" s="201"/>
      <c r="P5" s="201"/>
      <c r="Q5" s="201"/>
      <c r="R5" s="201"/>
      <c r="S5" s="201"/>
      <c r="T5" s="201"/>
      <c r="U5" s="201"/>
      <c r="V5" s="201"/>
      <c r="W5" s="201"/>
      <c r="X5" s="201"/>
      <c r="Y5" s="201"/>
      <c r="Z5" s="201"/>
      <c r="AA5" s="201"/>
      <c r="AB5" s="201"/>
      <c r="AC5" s="201"/>
      <c r="AD5" s="201"/>
      <c r="AE5" s="201"/>
      <c r="AF5" s="201"/>
      <c r="AG5" s="201"/>
      <c r="AH5" s="201"/>
      <c r="AI5" s="201"/>
      <c r="AJ5" s="201"/>
      <c r="AK5" s="201"/>
      <c r="AL5" s="251"/>
      <c r="AM5" s="201"/>
      <c r="AN5" s="201"/>
      <c r="AO5" s="201"/>
      <c r="AP5" s="201"/>
      <c r="AQ5" s="201"/>
      <c r="AR5" s="201"/>
      <c r="AS5" s="201"/>
      <c r="AT5" s="201"/>
      <c r="AU5" s="201"/>
      <c r="AV5" s="201"/>
      <c r="AW5" s="201"/>
      <c r="AX5" s="201"/>
      <c r="AY5" s="201"/>
      <c r="AZ5" s="201"/>
      <c r="BA5" s="201"/>
      <c r="BB5" s="201"/>
      <c r="BC5" s="201"/>
      <c r="BD5" s="201"/>
      <c r="BE5" s="201"/>
      <c r="BF5" s="201"/>
      <c r="BG5" s="201"/>
      <c r="BH5" s="201"/>
      <c r="BI5" s="201"/>
      <c r="BJ5" s="201"/>
      <c r="BK5" s="201"/>
      <c r="BL5" s="201"/>
      <c r="BM5" s="201"/>
      <c r="BN5" s="201"/>
      <c r="BO5" s="201"/>
      <c r="BP5" s="201"/>
    </row>
    <row r="6" spans="1:272" ht="27" customHeight="1" thickBot="1" x14ac:dyDescent="0.25">
      <c r="A6" s="345" t="s">
        <v>211</v>
      </c>
      <c r="B6" s="346"/>
      <c r="C6" s="352" t="s">
        <v>89</v>
      </c>
      <c r="D6" s="353"/>
      <c r="E6" s="353"/>
      <c r="F6" s="353"/>
      <c r="G6" s="353"/>
      <c r="H6" s="353"/>
      <c r="I6" s="353"/>
      <c r="J6" s="353"/>
      <c r="K6" s="353"/>
      <c r="L6" s="353"/>
      <c r="M6" s="353"/>
      <c r="N6" s="353"/>
      <c r="O6" s="353"/>
      <c r="P6" s="353"/>
      <c r="Q6" s="353"/>
      <c r="R6" s="353"/>
      <c r="S6" s="353"/>
      <c r="T6" s="354"/>
      <c r="U6" s="252"/>
      <c r="V6" s="252"/>
      <c r="W6" s="351"/>
      <c r="X6" s="351"/>
      <c r="Y6" s="351"/>
      <c r="Z6" s="342"/>
      <c r="AA6" s="342"/>
      <c r="AB6" s="342"/>
      <c r="AC6" s="342"/>
      <c r="AD6" s="342"/>
      <c r="AE6" s="342"/>
      <c r="AF6" s="342"/>
      <c r="AG6" s="342"/>
      <c r="AH6" s="342"/>
      <c r="AI6" s="342"/>
      <c r="AJ6" s="342"/>
      <c r="AK6" s="342"/>
      <c r="AL6" s="342"/>
      <c r="AM6" s="342"/>
      <c r="AN6" s="342"/>
      <c r="AO6" s="342"/>
      <c r="AP6" s="342"/>
      <c r="AQ6" s="342"/>
      <c r="AR6" s="342"/>
      <c r="AS6" s="201"/>
      <c r="AT6" s="201"/>
      <c r="AU6" s="201"/>
      <c r="AV6" s="201"/>
      <c r="AW6" s="201"/>
      <c r="AX6" s="201"/>
      <c r="AY6" s="201"/>
      <c r="AZ6" s="201"/>
      <c r="BA6" s="201"/>
      <c r="BB6" s="201"/>
      <c r="BC6" s="201"/>
      <c r="BD6" s="201"/>
      <c r="BE6" s="201"/>
      <c r="BF6" s="201"/>
      <c r="BG6" s="201"/>
      <c r="BH6" s="201"/>
      <c r="BI6" s="201"/>
      <c r="BJ6" s="201"/>
      <c r="BK6" s="201"/>
      <c r="BL6" s="201"/>
      <c r="BM6" s="201"/>
      <c r="BN6" s="201"/>
      <c r="BO6" s="201"/>
      <c r="BP6" s="201"/>
    </row>
    <row r="7" spans="1:272" ht="27" customHeight="1" thickBot="1" x14ac:dyDescent="0.3">
      <c r="A7" s="347" t="s">
        <v>212</v>
      </c>
      <c r="B7" s="348"/>
      <c r="C7" s="313" t="s">
        <v>426</v>
      </c>
      <c r="D7" s="314"/>
      <c r="E7" s="314"/>
      <c r="F7" s="314"/>
      <c r="G7" s="314"/>
      <c r="H7" s="314"/>
      <c r="I7" s="314"/>
      <c r="J7" s="314"/>
      <c r="K7" s="314"/>
      <c r="L7" s="314"/>
      <c r="M7" s="314"/>
      <c r="N7" s="314"/>
      <c r="O7" s="314"/>
      <c r="P7" s="314"/>
      <c r="Q7" s="314"/>
      <c r="R7" s="314"/>
      <c r="S7" s="314"/>
      <c r="T7" s="315"/>
      <c r="U7" s="253"/>
      <c r="V7" s="253"/>
      <c r="W7" s="254"/>
      <c r="X7" s="254"/>
      <c r="Y7" s="254"/>
      <c r="Z7" s="342"/>
      <c r="AA7" s="342"/>
      <c r="AB7" s="342"/>
      <c r="AC7" s="342"/>
      <c r="AD7" s="342"/>
      <c r="AE7" s="342"/>
      <c r="AF7" s="342"/>
      <c r="AG7" s="342"/>
      <c r="AH7" s="342"/>
      <c r="AI7" s="342"/>
      <c r="AJ7" s="342"/>
      <c r="AK7" s="342"/>
      <c r="AL7" s="342"/>
      <c r="AM7" s="342"/>
      <c r="AN7" s="342"/>
      <c r="AO7" s="342"/>
      <c r="AP7" s="342"/>
      <c r="AQ7" s="342"/>
      <c r="AR7" s="342"/>
      <c r="AS7" s="201"/>
      <c r="AT7" s="201"/>
      <c r="AU7" s="201"/>
      <c r="AV7" s="201"/>
      <c r="AW7" s="201"/>
      <c r="AX7" s="201"/>
      <c r="AY7" s="201"/>
      <c r="AZ7" s="201"/>
      <c r="BA7" s="201"/>
      <c r="BB7" s="201"/>
      <c r="BC7" s="201"/>
      <c r="BD7" s="201"/>
      <c r="BE7" s="201"/>
      <c r="BF7" s="201"/>
      <c r="BG7" s="201"/>
      <c r="BH7" s="201"/>
      <c r="BI7" s="201"/>
      <c r="BJ7" s="201"/>
      <c r="BK7" s="201"/>
      <c r="BL7" s="201"/>
      <c r="BM7" s="201"/>
      <c r="BN7" s="201"/>
      <c r="BO7" s="201"/>
      <c r="BP7" s="201"/>
    </row>
    <row r="8" spans="1:272" ht="27" customHeight="1" thickBot="1" x14ac:dyDescent="0.3">
      <c r="A8" s="349" t="s">
        <v>213</v>
      </c>
      <c r="B8" s="350"/>
      <c r="C8" s="313" t="s">
        <v>435</v>
      </c>
      <c r="D8" s="314"/>
      <c r="E8" s="314"/>
      <c r="F8" s="314"/>
      <c r="G8" s="314"/>
      <c r="H8" s="314"/>
      <c r="I8" s="314"/>
      <c r="J8" s="314"/>
      <c r="K8" s="314"/>
      <c r="L8" s="314"/>
      <c r="M8" s="314"/>
      <c r="N8" s="314"/>
      <c r="O8" s="314"/>
      <c r="P8" s="314"/>
      <c r="Q8" s="314"/>
      <c r="R8" s="314"/>
      <c r="S8" s="314"/>
      <c r="T8" s="315"/>
      <c r="U8" s="253"/>
      <c r="V8" s="253"/>
      <c r="W8" s="254"/>
      <c r="X8" s="254"/>
      <c r="Y8" s="254"/>
      <c r="Z8" s="342"/>
      <c r="AA8" s="342"/>
      <c r="AB8" s="342"/>
      <c r="AC8" s="342"/>
      <c r="AD8" s="342"/>
      <c r="AE8" s="342"/>
      <c r="AF8" s="342"/>
      <c r="AG8" s="342"/>
      <c r="AH8" s="342"/>
      <c r="AI8" s="342"/>
      <c r="AJ8" s="342"/>
      <c r="AK8" s="342"/>
      <c r="AL8" s="342"/>
      <c r="AM8" s="342"/>
      <c r="AN8" s="342"/>
      <c r="AO8" s="342"/>
      <c r="AP8" s="342"/>
      <c r="AQ8" s="342"/>
      <c r="AR8" s="342"/>
      <c r="AS8" s="201"/>
      <c r="AT8" s="201"/>
      <c r="AU8" s="201"/>
      <c r="AV8" s="201"/>
      <c r="AW8" s="201"/>
      <c r="AX8" s="201"/>
      <c r="AY8" s="201"/>
      <c r="AZ8" s="201"/>
      <c r="BA8" s="201"/>
      <c r="BB8" s="201"/>
      <c r="BC8" s="201"/>
      <c r="BD8" s="201"/>
      <c r="BE8" s="201"/>
      <c r="BF8" s="201"/>
      <c r="BG8" s="201"/>
      <c r="BH8" s="201"/>
      <c r="BI8" s="201"/>
      <c r="BJ8" s="201"/>
      <c r="BK8" s="201"/>
      <c r="BL8" s="201"/>
      <c r="BM8" s="201"/>
      <c r="BN8" s="201"/>
      <c r="BO8" s="201"/>
      <c r="BP8" s="201"/>
    </row>
    <row r="9" spans="1:272" ht="15.75" x14ac:dyDescent="0.25">
      <c r="A9" s="203"/>
      <c r="B9" s="203"/>
      <c r="C9" s="204"/>
      <c r="D9" s="204"/>
      <c r="E9" s="204"/>
      <c r="F9" s="204"/>
      <c r="G9" s="204"/>
      <c r="H9" s="204"/>
      <c r="I9" s="204"/>
      <c r="J9" s="204"/>
      <c r="K9" s="204"/>
      <c r="L9" s="204"/>
      <c r="M9" s="204"/>
      <c r="N9" s="204"/>
      <c r="O9" s="204"/>
      <c r="P9" s="204"/>
      <c r="Q9" s="204"/>
      <c r="R9" s="204"/>
      <c r="S9" s="204"/>
      <c r="T9" s="204"/>
      <c r="U9" s="204"/>
      <c r="V9" s="204"/>
      <c r="W9" s="205"/>
      <c r="X9" s="205"/>
      <c r="Y9" s="205"/>
      <c r="Z9" s="206"/>
      <c r="AA9" s="206"/>
      <c r="AB9" s="206"/>
      <c r="AC9" s="206"/>
      <c r="AD9" s="206"/>
      <c r="AE9" s="206"/>
      <c r="AF9" s="206"/>
      <c r="AG9" s="206"/>
      <c r="AH9" s="206"/>
      <c r="AI9" s="206"/>
      <c r="AJ9" s="206"/>
      <c r="AK9" s="206"/>
      <c r="AL9" s="206"/>
      <c r="AM9" s="206"/>
      <c r="AN9" s="206"/>
      <c r="AO9" s="206"/>
      <c r="AP9" s="206"/>
      <c r="AQ9" s="206"/>
      <c r="AR9" s="206"/>
    </row>
    <row r="10" spans="1:272" ht="39" customHeight="1" x14ac:dyDescent="0.2">
      <c r="A10" s="357" t="s">
        <v>214</v>
      </c>
      <c r="B10" s="358"/>
      <c r="C10" s="358"/>
      <c r="D10" s="358"/>
      <c r="E10" s="358"/>
      <c r="F10" s="359"/>
      <c r="G10" s="374" t="s">
        <v>215</v>
      </c>
      <c r="H10" s="375"/>
      <c r="I10" s="375"/>
      <c r="J10" s="375"/>
      <c r="K10" s="376"/>
      <c r="L10" s="383" t="s">
        <v>216</v>
      </c>
      <c r="M10" s="384"/>
      <c r="N10" s="221"/>
      <c r="O10" s="221"/>
      <c r="P10" s="385" t="s">
        <v>217</v>
      </c>
      <c r="Q10" s="385"/>
      <c r="R10" s="385"/>
      <c r="S10" s="385"/>
      <c r="T10" s="385"/>
      <c r="U10" s="385"/>
      <c r="V10" s="385"/>
      <c r="W10" s="385" t="s">
        <v>218</v>
      </c>
      <c r="X10" s="385"/>
      <c r="Y10" s="385"/>
      <c r="Z10" s="385"/>
      <c r="AA10" s="385"/>
      <c r="AB10" s="385"/>
      <c r="AC10" s="385"/>
      <c r="AD10" s="385"/>
      <c r="AE10" s="385"/>
      <c r="AF10" s="377" t="s">
        <v>219</v>
      </c>
      <c r="AG10" s="378"/>
      <c r="AH10" s="378"/>
      <c r="AI10" s="378"/>
      <c r="AJ10" s="379"/>
      <c r="AK10" s="377" t="s">
        <v>423</v>
      </c>
      <c r="AL10" s="378"/>
      <c r="AM10" s="378"/>
      <c r="AN10" s="378"/>
      <c r="AO10" s="379"/>
      <c r="AP10" s="377" t="s">
        <v>424</v>
      </c>
      <c r="AQ10" s="378"/>
      <c r="AR10" s="379"/>
      <c r="AS10" s="201"/>
      <c r="AT10" s="201"/>
      <c r="AU10" s="201"/>
      <c r="AV10" s="201"/>
      <c r="AW10" s="201"/>
      <c r="AX10" s="201"/>
      <c r="AY10" s="201"/>
      <c r="AZ10" s="201"/>
      <c r="BA10" s="201"/>
      <c r="BB10" s="201"/>
      <c r="BC10" s="201"/>
      <c r="BD10" s="201"/>
      <c r="BE10" s="201"/>
      <c r="BF10" s="201"/>
      <c r="BG10" s="201"/>
      <c r="BH10" s="201"/>
      <c r="BI10" s="201"/>
      <c r="BJ10" s="201"/>
      <c r="BK10" s="201"/>
      <c r="BL10" s="201"/>
      <c r="BM10" s="201"/>
      <c r="BN10" s="201"/>
      <c r="BO10" s="201"/>
      <c r="BP10" s="201"/>
    </row>
    <row r="11" spans="1:272" ht="26.25" customHeight="1" x14ac:dyDescent="0.2">
      <c r="A11" s="367" t="s">
        <v>222</v>
      </c>
      <c r="B11" s="368" t="s">
        <v>15</v>
      </c>
      <c r="C11" s="361" t="s">
        <v>17</v>
      </c>
      <c r="D11" s="361" t="s">
        <v>19</v>
      </c>
      <c r="E11" s="368" t="s">
        <v>21</v>
      </c>
      <c r="F11" s="361" t="s">
        <v>23</v>
      </c>
      <c r="G11" s="370" t="s">
        <v>124</v>
      </c>
      <c r="H11" s="370" t="s">
        <v>280</v>
      </c>
      <c r="I11" s="370" t="s">
        <v>224</v>
      </c>
      <c r="J11" s="370" t="s">
        <v>225</v>
      </c>
      <c r="K11" s="370" t="s">
        <v>226</v>
      </c>
      <c r="L11" s="383"/>
      <c r="M11" s="384"/>
      <c r="N11" s="372" t="s">
        <v>227</v>
      </c>
      <c r="O11" s="372" t="s">
        <v>228</v>
      </c>
      <c r="P11" s="360" t="s">
        <v>229</v>
      </c>
      <c r="Q11" s="372" t="s">
        <v>230</v>
      </c>
      <c r="R11" s="372" t="s">
        <v>231</v>
      </c>
      <c r="S11" s="372" t="s">
        <v>232</v>
      </c>
      <c r="T11" s="360" t="s">
        <v>229</v>
      </c>
      <c r="U11" s="372" t="s">
        <v>29</v>
      </c>
      <c r="V11" s="373" t="s">
        <v>233</v>
      </c>
      <c r="W11" s="372" t="s">
        <v>31</v>
      </c>
      <c r="X11" s="372" t="s">
        <v>33</v>
      </c>
      <c r="Y11" s="372" t="s">
        <v>234</v>
      </c>
      <c r="Z11" s="372"/>
      <c r="AA11" s="372"/>
      <c r="AB11" s="372"/>
      <c r="AC11" s="372"/>
      <c r="AD11" s="372"/>
      <c r="AE11" s="373" t="s">
        <v>235</v>
      </c>
      <c r="AF11" s="373" t="s">
        <v>236</v>
      </c>
      <c r="AG11" s="373" t="s">
        <v>229</v>
      </c>
      <c r="AH11" s="373" t="s">
        <v>237</v>
      </c>
      <c r="AI11" s="373" t="s">
        <v>229</v>
      </c>
      <c r="AJ11" s="373" t="s">
        <v>238</v>
      </c>
      <c r="AK11" s="373" t="s">
        <v>49</v>
      </c>
      <c r="AL11" s="372" t="s">
        <v>239</v>
      </c>
      <c r="AM11" s="372" t="s">
        <v>240</v>
      </c>
      <c r="AN11" s="372" t="s">
        <v>241</v>
      </c>
      <c r="AO11" s="372" t="s">
        <v>242</v>
      </c>
      <c r="AP11" s="372" t="s">
        <v>239</v>
      </c>
      <c r="AQ11" s="372" t="s">
        <v>241</v>
      </c>
      <c r="AR11" s="372" t="s">
        <v>240</v>
      </c>
      <c r="AS11" s="201"/>
      <c r="AT11" s="201"/>
      <c r="AU11" s="201"/>
      <c r="AV11" s="201"/>
      <c r="AW11" s="201"/>
      <c r="AX11" s="201"/>
      <c r="AY11" s="201"/>
      <c r="AZ11" s="201"/>
      <c r="BA11" s="201"/>
      <c r="BB11" s="201"/>
      <c r="BC11" s="201"/>
      <c r="BD11" s="201"/>
      <c r="BE11" s="201"/>
      <c r="BF11" s="201"/>
      <c r="BG11" s="201"/>
      <c r="BH11" s="201"/>
      <c r="BI11" s="201"/>
      <c r="BJ11" s="201"/>
      <c r="BK11" s="201"/>
      <c r="BL11" s="201"/>
      <c r="BM11" s="201"/>
      <c r="BN11" s="201"/>
      <c r="BO11" s="201"/>
    </row>
    <row r="12" spans="1:272" s="210" customFormat="1" ht="73.5" customHeight="1" x14ac:dyDescent="0.25">
      <c r="A12" s="367"/>
      <c r="B12" s="368"/>
      <c r="C12" s="361"/>
      <c r="D12" s="361"/>
      <c r="E12" s="368"/>
      <c r="F12" s="361"/>
      <c r="G12" s="371"/>
      <c r="H12" s="371"/>
      <c r="I12" s="371"/>
      <c r="J12" s="371"/>
      <c r="K12" s="371"/>
      <c r="L12" s="247" t="s">
        <v>425</v>
      </c>
      <c r="M12" s="247" t="s">
        <v>246</v>
      </c>
      <c r="N12" s="372"/>
      <c r="O12" s="372"/>
      <c r="P12" s="360"/>
      <c r="Q12" s="360"/>
      <c r="R12" s="372"/>
      <c r="S12" s="360"/>
      <c r="T12" s="360"/>
      <c r="U12" s="372"/>
      <c r="V12" s="373"/>
      <c r="W12" s="372"/>
      <c r="X12" s="372"/>
      <c r="Y12" s="207" t="s">
        <v>247</v>
      </c>
      <c r="Z12" s="207" t="s">
        <v>248</v>
      </c>
      <c r="AA12" s="207" t="s">
        <v>249</v>
      </c>
      <c r="AB12" s="207" t="s">
        <v>250</v>
      </c>
      <c r="AC12" s="207" t="s">
        <v>251</v>
      </c>
      <c r="AD12" s="207" t="s">
        <v>252</v>
      </c>
      <c r="AE12" s="373"/>
      <c r="AF12" s="373"/>
      <c r="AG12" s="373"/>
      <c r="AH12" s="373"/>
      <c r="AI12" s="373"/>
      <c r="AJ12" s="373"/>
      <c r="AK12" s="373"/>
      <c r="AL12" s="372"/>
      <c r="AM12" s="372"/>
      <c r="AN12" s="372"/>
      <c r="AO12" s="372"/>
      <c r="AP12" s="372"/>
      <c r="AQ12" s="372"/>
      <c r="AR12" s="372"/>
      <c r="AS12" s="208"/>
      <c r="AT12" s="208"/>
      <c r="AU12" s="208"/>
      <c r="AV12" s="208"/>
      <c r="AW12" s="208"/>
      <c r="AX12" s="208"/>
      <c r="AY12" s="208"/>
      <c r="AZ12" s="208"/>
      <c r="BA12" s="208"/>
      <c r="BB12" s="208"/>
      <c r="BC12" s="208"/>
      <c r="BD12" s="208"/>
      <c r="BE12" s="208"/>
      <c r="BF12" s="208"/>
      <c r="BG12" s="208"/>
      <c r="BH12" s="208"/>
      <c r="BI12" s="208"/>
      <c r="BJ12" s="208"/>
      <c r="BK12" s="208"/>
      <c r="BL12" s="208"/>
      <c r="BM12" s="208"/>
      <c r="BN12" s="208"/>
      <c r="BO12" s="208"/>
      <c r="BP12" s="209"/>
      <c r="BQ12" s="209"/>
      <c r="BR12" s="209"/>
      <c r="BS12" s="209"/>
      <c r="BT12" s="209"/>
      <c r="BU12" s="209"/>
      <c r="BV12" s="209"/>
      <c r="BW12" s="209"/>
      <c r="BX12" s="209"/>
      <c r="BY12" s="209"/>
      <c r="BZ12" s="209"/>
      <c r="CA12" s="209"/>
      <c r="CB12" s="209"/>
      <c r="CC12" s="209"/>
      <c r="CD12" s="209"/>
      <c r="CE12" s="209"/>
      <c r="CF12" s="209"/>
      <c r="CG12" s="209"/>
      <c r="CH12" s="209"/>
      <c r="CI12" s="209"/>
      <c r="CJ12" s="209"/>
      <c r="CK12" s="209"/>
      <c r="CL12" s="209"/>
      <c r="CM12" s="209"/>
      <c r="CN12" s="209"/>
      <c r="CO12" s="209"/>
      <c r="CP12" s="209"/>
      <c r="CQ12" s="209"/>
      <c r="CR12" s="209"/>
      <c r="CS12" s="209"/>
      <c r="CT12" s="209"/>
      <c r="CU12" s="209"/>
      <c r="CV12" s="209"/>
      <c r="CW12" s="209"/>
      <c r="CX12" s="209"/>
      <c r="CY12" s="209"/>
      <c r="CZ12" s="209"/>
      <c r="DA12" s="209"/>
      <c r="DB12" s="209"/>
      <c r="DC12" s="209"/>
      <c r="DD12" s="209"/>
      <c r="DE12" s="209"/>
      <c r="DF12" s="209"/>
      <c r="DG12" s="209"/>
      <c r="DH12" s="209"/>
      <c r="DI12" s="209"/>
      <c r="DJ12" s="209"/>
      <c r="DK12" s="209"/>
      <c r="DL12" s="209"/>
      <c r="DM12" s="209"/>
      <c r="DN12" s="209"/>
      <c r="DO12" s="209"/>
      <c r="DP12" s="209"/>
      <c r="DQ12" s="209"/>
      <c r="DR12" s="209"/>
      <c r="DS12" s="209"/>
      <c r="DT12" s="209"/>
      <c r="DU12" s="209"/>
      <c r="DV12" s="209"/>
      <c r="DW12" s="209"/>
      <c r="DX12" s="209"/>
      <c r="DY12" s="209"/>
      <c r="DZ12" s="209"/>
      <c r="EA12" s="209"/>
      <c r="EB12" s="209"/>
      <c r="EC12" s="209"/>
      <c r="ED12" s="209"/>
      <c r="EE12" s="209"/>
      <c r="EF12" s="209"/>
      <c r="EG12" s="209"/>
      <c r="EH12" s="209"/>
      <c r="EI12" s="209"/>
      <c r="EJ12" s="209"/>
      <c r="EK12" s="209"/>
      <c r="EL12" s="209"/>
      <c r="EM12" s="209"/>
      <c r="EN12" s="209"/>
      <c r="EO12" s="209"/>
      <c r="EP12" s="209"/>
      <c r="EQ12" s="209"/>
      <c r="ER12" s="209"/>
      <c r="ES12" s="209"/>
      <c r="ET12" s="209"/>
      <c r="EU12" s="209"/>
      <c r="EV12" s="209"/>
      <c r="EW12" s="209"/>
      <c r="EX12" s="209"/>
      <c r="EY12" s="209"/>
      <c r="EZ12" s="209"/>
      <c r="FA12" s="209"/>
      <c r="FB12" s="209"/>
      <c r="FC12" s="209"/>
      <c r="FD12" s="209"/>
      <c r="FE12" s="209"/>
      <c r="FF12" s="209"/>
      <c r="FG12" s="209"/>
      <c r="FH12" s="209"/>
      <c r="FI12" s="209"/>
      <c r="FJ12" s="209"/>
      <c r="FK12" s="209"/>
      <c r="FL12" s="209"/>
      <c r="FM12" s="209"/>
      <c r="FN12" s="209"/>
      <c r="FO12" s="209"/>
      <c r="FP12" s="209"/>
      <c r="FQ12" s="209"/>
      <c r="FR12" s="209"/>
      <c r="FS12" s="209"/>
      <c r="FT12" s="209"/>
      <c r="FU12" s="209"/>
      <c r="FV12" s="209"/>
      <c r="FW12" s="209"/>
      <c r="FX12" s="209"/>
      <c r="FY12" s="209"/>
      <c r="FZ12" s="209"/>
      <c r="GA12" s="209"/>
      <c r="GB12" s="209"/>
      <c r="GC12" s="209"/>
      <c r="GD12" s="209"/>
      <c r="GE12" s="209"/>
      <c r="GF12" s="209"/>
      <c r="GG12" s="209"/>
      <c r="GH12" s="209"/>
      <c r="GI12" s="209"/>
      <c r="GJ12" s="209"/>
      <c r="GK12" s="209"/>
      <c r="GL12" s="209"/>
      <c r="GM12" s="209"/>
      <c r="GN12" s="209"/>
      <c r="GO12" s="209"/>
      <c r="GP12" s="209"/>
      <c r="GQ12" s="209"/>
      <c r="GR12" s="209"/>
      <c r="GS12" s="209"/>
      <c r="GT12" s="209"/>
      <c r="GU12" s="209"/>
      <c r="GV12" s="209"/>
      <c r="GW12" s="209"/>
      <c r="GX12" s="209"/>
      <c r="GY12" s="209"/>
      <c r="GZ12" s="209"/>
      <c r="HA12" s="209"/>
      <c r="HB12" s="209"/>
      <c r="HC12" s="209"/>
      <c r="HD12" s="209"/>
      <c r="HE12" s="209"/>
      <c r="HF12" s="209"/>
      <c r="HG12" s="209"/>
      <c r="HH12" s="209"/>
      <c r="HI12" s="209"/>
      <c r="HJ12" s="209"/>
      <c r="HK12" s="209"/>
      <c r="HL12" s="209"/>
      <c r="HM12" s="209"/>
      <c r="HN12" s="209"/>
      <c r="HO12" s="209"/>
      <c r="HP12" s="209"/>
      <c r="HQ12" s="209"/>
      <c r="HR12" s="209"/>
      <c r="HS12" s="209"/>
      <c r="HT12" s="209"/>
      <c r="HU12" s="209"/>
      <c r="HV12" s="209"/>
      <c r="HW12" s="209"/>
      <c r="HX12" s="209"/>
      <c r="HY12" s="209"/>
      <c r="HZ12" s="209"/>
      <c r="IA12" s="209"/>
      <c r="IB12" s="209"/>
      <c r="IC12" s="209"/>
      <c r="ID12" s="209"/>
      <c r="IE12" s="209"/>
      <c r="IF12" s="209"/>
      <c r="IG12" s="209"/>
      <c r="IH12" s="209"/>
      <c r="II12" s="209"/>
      <c r="IJ12" s="209"/>
      <c r="IK12" s="209"/>
      <c r="IL12" s="209"/>
      <c r="IM12" s="209"/>
      <c r="IN12" s="209"/>
      <c r="IO12" s="209"/>
      <c r="IP12" s="209"/>
      <c r="IQ12" s="209"/>
      <c r="IR12" s="209"/>
      <c r="IS12" s="209"/>
      <c r="IT12" s="209"/>
      <c r="IU12" s="209"/>
      <c r="IV12" s="209"/>
      <c r="IW12" s="209"/>
      <c r="IX12" s="209"/>
      <c r="IY12" s="209"/>
      <c r="IZ12" s="209"/>
      <c r="JA12" s="209"/>
      <c r="JB12" s="209"/>
      <c r="JC12" s="209"/>
      <c r="JD12" s="209"/>
      <c r="JE12" s="209"/>
      <c r="JF12" s="209"/>
      <c r="JG12" s="209"/>
      <c r="JH12" s="209"/>
      <c r="JI12" s="209"/>
      <c r="JJ12" s="209"/>
      <c r="JK12" s="209"/>
      <c r="JL12" s="209"/>
    </row>
    <row r="13" spans="1:272" ht="173.25" customHeight="1" x14ac:dyDescent="0.2">
      <c r="A13" s="325">
        <v>1</v>
      </c>
      <c r="B13" s="326" t="s">
        <v>120</v>
      </c>
      <c r="C13" s="326" t="s">
        <v>447</v>
      </c>
      <c r="D13" s="326" t="s">
        <v>448</v>
      </c>
      <c r="E13" s="369" t="s">
        <v>449</v>
      </c>
      <c r="F13" s="326" t="s">
        <v>149</v>
      </c>
      <c r="G13" s="339" t="s">
        <v>130</v>
      </c>
      <c r="H13" s="339" t="s">
        <v>450</v>
      </c>
      <c r="I13" s="339" t="s">
        <v>461</v>
      </c>
      <c r="J13" s="339" t="s">
        <v>451</v>
      </c>
      <c r="K13" s="339" t="s">
        <v>462</v>
      </c>
      <c r="L13" s="339" t="s">
        <v>137</v>
      </c>
      <c r="M13" s="339" t="s">
        <v>137</v>
      </c>
      <c r="N13" s="336">
        <v>60</v>
      </c>
      <c r="O13" s="337" t="str">
        <f>IF(N13&lt;=0,"",IF(N13&lt;=2,"Muy Baja",IF(N13&lt;=24,"Baja",IF(N13&lt;=500,"Media",IF(N13&lt;=5000,"Alta","Muy Alta")))))</f>
        <v>Media</v>
      </c>
      <c r="P13" s="338">
        <f>IF(O13="","",IF(O13="Muy Baja",0.2,IF(O13="Baja",0.4,IF(O13="Media",0.6,IF(O13="Alta",0.8,IF(O13="Muy Alta",1,))))))</f>
        <v>0.6</v>
      </c>
      <c r="Q13" s="356" t="s">
        <v>253</v>
      </c>
      <c r="R13" s="338" t="str">
        <f>IF(NOT(ISERROR(MATCH(Q13,'Tabla Impacto'!$B$222:$B$224,0))),'Tabla Impacto'!$F$224&amp;"Por favor no seleccionar los criterios de impacto(Afectación Económica o presupuestal y Pérdida Reputacional)",Q13)</f>
        <v xml:space="preserve">     El riesgo afecta la imagen de la entidad con algunos usuarios de relevancia frente al logro de los objetivos</v>
      </c>
      <c r="S13" s="337" t="str">
        <f>IF(OR(R13='Tabla Impacto'!$C$12,R13='Tabla Impacto'!$D$12),"Leve",IF(OR(R13='Tabla Impacto'!$C$13,R13='Tabla Impacto'!$D$13),"Menor",IF(OR(R13='Tabla Impacto'!$C$14,R13='Tabla Impacto'!$D$14),"Moderado",IF(OR(R13='Tabla Impacto'!$C$15,R13='Tabla Impacto'!$D$15),"Mayor",IF(OR(R13='Tabla Impacto'!$C$16,R13='Tabla Impacto'!$D$16),"Catastrófico","")))))</f>
        <v>Moderado</v>
      </c>
      <c r="T13" s="338">
        <f>IF(S13="","",IF(S13="Leve",0.2,IF(S13="Menor",0.4,IF(S13="Moderado",0.6,IF(S13="Mayor",0.8,IF(S13="Catastrófico",1,))))))</f>
        <v>0.6</v>
      </c>
      <c r="U13" s="355" t="str">
        <f>IF(OR(AND(O13="Muy Baja",S13="Leve"),AND(O13="Muy Baja",S13="Menor"),AND(O13="Baja",S13="Leve")),"Bajo",IF(OR(AND(O13="Muy baja",S13="Moderado"),AND(O13="Baja",S13="Menor"),AND(O13="Baja",S13="Moderado"),AND(O13="Media",S13="Leve"),AND(O13="Media",S13="Menor"),AND(O13="Media",S13="Moderado"),AND(O13="Alta",S13="Leve"),AND(O13="Alta",S13="Menor")),"Moderado",IF(OR(AND(O13="Muy Baja",S13="Mayor"),AND(O13="Baja",S13="Mayor"),AND(O13="Media",S13="Mayor"),AND(O13="Alta",S13="Moderado"),AND(O13="Alta",S13="Mayor"),AND(O13="Muy Alta",S13="Leve"),AND(O13="Muy Alta",S13="Menor"),AND(O13="Muy Alta",S13="Moderado"),AND(O13="Muy Alta",S13="Mayor")),"Alto",IF(OR(AND(O13="Muy Baja",S13="Catastrófico"),AND(O13="Baja",S13="Catastrófico"),AND(O13="Media",S13="Catastrófico"),AND(O13="Alta",S13="Catastrófico"),AND(O13="Muy Alta",S13="Catastrófico")),"Extremo",""))))</f>
        <v>Moderado</v>
      </c>
      <c r="V13" s="211">
        <v>1</v>
      </c>
      <c r="W13" s="259" t="s">
        <v>452</v>
      </c>
      <c r="X13" s="186" t="str">
        <f>IF(OR(Y13="Preventivo",Y13="Detectivo"),"Probabilidad",IF(Y13="Correctivo","Impacto",""))</f>
        <v>Probabilidad</v>
      </c>
      <c r="Y13" s="187" t="s">
        <v>259</v>
      </c>
      <c r="Z13" s="187" t="s">
        <v>255</v>
      </c>
      <c r="AA13" s="188" t="str">
        <f>IF(AND(Y13="Preventivo",Z13="Automático"),"50%",IF(AND(Y13="Preventivo",Z13="Manual"),"40%",IF(AND(Y13="Detectivo",Z13="Automático"),"40%",IF(AND(Y13="Detectivo",Z13="Manual"),"30%",IF(AND(Y13="Correctivo",Z13="Automático"),"35%",IF(AND(Y13="Correctivo",Z13="Manual"),"25%",""))))))</f>
        <v>30%</v>
      </c>
      <c r="AB13" s="187" t="s">
        <v>256</v>
      </c>
      <c r="AC13" s="187" t="s">
        <v>257</v>
      </c>
      <c r="AD13" s="187" t="s">
        <v>258</v>
      </c>
      <c r="AE13" s="189">
        <f>IFERROR(IF(X13="Probabilidad",(P13-(+P13*AA13)),IF(X13="Impacto",P13,"")),"")</f>
        <v>0.42</v>
      </c>
      <c r="AF13" s="190" t="str">
        <f>IFERROR(IF(AE13="","",IF(AE13&lt;=0.2,"Muy Baja",IF(AE13&lt;=0.4,"Baja",IF(AE13&lt;=0.6,"Media",IF(AE13&lt;=0.8,"Alta","Muy Alta"))))),"")</f>
        <v>Media</v>
      </c>
      <c r="AG13" s="188">
        <f>+AE13</f>
        <v>0.42</v>
      </c>
      <c r="AH13" s="190" t="str">
        <f>IFERROR(IF(AI13="","",IF(AI13&lt;=0.2,"Leve",IF(AI13&lt;=0.4,"Menor",IF(AI13&lt;=0.6,"Moderado",IF(AI13&lt;=0.8,"Mayor","Catastrófico"))))),"")</f>
        <v>Moderado</v>
      </c>
      <c r="AI13" s="188">
        <f t="shared" ref="AI13" si="0">IFERROR(IF(X13="Impacto",(T13-(+T13*AA13)),IF(X13="Probabilidad",T13,"")),"")</f>
        <v>0.6</v>
      </c>
      <c r="AJ13" s="191" t="str">
        <f>IFERROR(IF(OR(AND(AF13="Muy Baja",AH13="Leve"),AND(AF13="Muy Baja",AH13="Menor"),AND(AF13="Baja",AH13="Leve")),"Bajo",IF(OR(AND(AF13="Muy baja",AH13="Moderado"),AND(AF13="Baja",AH13="Menor"),AND(AF13="Baja",AH13="Moderado"),AND(AF13="Media",AH13="Leve"),AND(AF13="Media",AH13="Menor"),AND(AF13="Media",AH13="Moderado"),AND(AF13="Alta",AH13="Leve"),AND(AF13="Alta",AH13="Menor")),"Moderado",IF(OR(AND(AF13="Muy Baja",AH13="Mayor"),AND(AF13="Baja",AH13="Mayor"),AND(AF13="Media",AH13="Mayor"),AND(AF13="Alta",AH13="Moderado"),AND(AF13="Alta",AH13="Mayor"),AND(AF13="Muy Alta",AH13="Leve"),AND(AF13="Muy Alta",AH13="Menor"),AND(AF13="Muy Alta",AH13="Moderado"),AND(AF13="Muy Alta",AH13="Mayor")),"Alto",IF(OR(AND(AF13="Muy Baja",AH13="Catastrófico"),AND(AF13="Baja",AH13="Catastrófico"),AND(AF13="Media",AH13="Catastrófico"),AND(AF13="Alta",AH13="Catastrófico"),AND(AF13="Muy Alta",AH13="Catastrófico")),"Extremo","")))),"")</f>
        <v>Moderado</v>
      </c>
      <c r="AK13" s="192" t="s">
        <v>121</v>
      </c>
      <c r="AL13" s="183" t="s">
        <v>428</v>
      </c>
      <c r="AM13" s="193" t="s">
        <v>429</v>
      </c>
      <c r="AN13" s="183" t="s">
        <v>430</v>
      </c>
      <c r="AO13" s="194">
        <v>45291</v>
      </c>
      <c r="AP13" s="326" t="s">
        <v>432</v>
      </c>
      <c r="AQ13" s="326" t="s">
        <v>433</v>
      </c>
      <c r="AR13" s="326" t="s">
        <v>434</v>
      </c>
    </row>
    <row r="14" spans="1:272" ht="173.25" customHeight="1" x14ac:dyDescent="0.2">
      <c r="A14" s="325"/>
      <c r="B14" s="326"/>
      <c r="C14" s="326"/>
      <c r="D14" s="326"/>
      <c r="E14" s="369"/>
      <c r="F14" s="326"/>
      <c r="G14" s="340"/>
      <c r="H14" s="340"/>
      <c r="I14" s="340"/>
      <c r="J14" s="340"/>
      <c r="K14" s="340"/>
      <c r="L14" s="340"/>
      <c r="M14" s="340"/>
      <c r="N14" s="336"/>
      <c r="O14" s="337"/>
      <c r="P14" s="338"/>
      <c r="Q14" s="356"/>
      <c r="R14" s="338">
        <f>IF(NOT(ISERROR(MATCH(Q14,_xlfn.ANCHORARRAY(E25),0))),P27&amp;"Por favor no seleccionar los criterios de impacto",Q14)</f>
        <v>0</v>
      </c>
      <c r="S14" s="337"/>
      <c r="T14" s="338"/>
      <c r="U14" s="355"/>
      <c r="V14" s="211">
        <v>2</v>
      </c>
      <c r="W14" s="259" t="s">
        <v>453</v>
      </c>
      <c r="X14" s="186" t="str">
        <f>IF(OR(Y14="Preventivo",Y14="Detectivo"),"Probabilidad",IF(Y14="Correctivo","Impacto",""))</f>
        <v>Probabilidad</v>
      </c>
      <c r="Y14" s="187" t="s">
        <v>254</v>
      </c>
      <c r="Z14" s="187" t="s">
        <v>255</v>
      </c>
      <c r="AA14" s="188" t="str">
        <f t="shared" ref="AA14" si="1">IF(AND(Y14="Preventivo",Z14="Automático"),"50%",IF(AND(Y14="Preventivo",Z14="Manual"),"40%",IF(AND(Y14="Detectivo",Z14="Automático"),"40%",IF(AND(Y14="Detectivo",Z14="Manual"),"30%",IF(AND(Y14="Correctivo",Z14="Automático"),"35%",IF(AND(Y14="Correctivo",Z14="Manual"),"25%",""))))))</f>
        <v>40%</v>
      </c>
      <c r="AB14" s="187" t="s">
        <v>256</v>
      </c>
      <c r="AC14" s="187" t="s">
        <v>257</v>
      </c>
      <c r="AD14" s="187" t="s">
        <v>258</v>
      </c>
      <c r="AE14" s="189">
        <f>IFERROR(IF(AND(X13="Probabilidad",X14="Probabilidad"),(AG13-(+AG13*AA14)),IF(X14="Probabilidad",(P13-(+P13*AA14)),IF(X14="Impacto",AG13,""))),"")</f>
        <v>0.252</v>
      </c>
      <c r="AF14" s="190" t="str">
        <f t="shared" ref="AF14:AF66" si="2">IFERROR(IF(AE14="","",IF(AE14&lt;=0.2,"Muy Baja",IF(AE14&lt;=0.4,"Baja",IF(AE14&lt;=0.6,"Media",IF(AE14&lt;=0.8,"Alta","Muy Alta"))))),"")</f>
        <v>Baja</v>
      </c>
      <c r="AG14" s="188">
        <f t="shared" ref="AG14:AG18" si="3">+AE14</f>
        <v>0.252</v>
      </c>
      <c r="AH14" s="190" t="str">
        <f t="shared" ref="AH14:AH66" si="4">IFERROR(IF(AI14="","",IF(AI14&lt;=0.2,"Leve",IF(AI14&lt;=0.4,"Menor",IF(AI14&lt;=0.6,"Moderado",IF(AI14&lt;=0.8,"Mayor","Catastrófico"))))),"")</f>
        <v>Moderado</v>
      </c>
      <c r="AI14" s="188">
        <f>IFERROR(IF(AND(X13="Impacto",X14="Impacto"),(AI13-(+AI13*AA14)),IF(X14="Impacto",(#REF!-(+#REF!*AA14)),IF(X14="Probabilidad",AI13,""))),"")</f>
        <v>0.6</v>
      </c>
      <c r="AJ14" s="191" t="str">
        <f t="shared" ref="AJ14:AJ15" si="5">IFERROR(IF(OR(AND(AF14="Muy Baja",AH14="Leve"),AND(AF14="Muy Baja",AH14="Menor"),AND(AF14="Baja",AH14="Leve")),"Bajo",IF(OR(AND(AF14="Muy baja",AH14="Moderado"),AND(AF14="Baja",AH14="Menor"),AND(AF14="Baja",AH14="Moderado"),AND(AF14="Media",AH14="Leve"),AND(AF14="Media",AH14="Menor"),AND(AF14="Media",AH14="Moderado"),AND(AF14="Alta",AH14="Leve"),AND(AF14="Alta",AH14="Menor")),"Moderado",IF(OR(AND(AF14="Muy Baja",AH14="Mayor"),AND(AF14="Baja",AH14="Mayor"),AND(AF14="Media",AH14="Mayor"),AND(AF14="Alta",AH14="Moderado"),AND(AF14="Alta",AH14="Mayor"),AND(AF14="Muy Alta",AH14="Leve"),AND(AF14="Muy Alta",AH14="Menor"),AND(AF14="Muy Alta",AH14="Moderado"),AND(AF14="Muy Alta",AH14="Mayor")),"Alto",IF(OR(AND(AF14="Muy Baja",AH14="Catastrófico"),AND(AF14="Baja",AH14="Catastrófico"),AND(AF14="Media",AH14="Catastrófico"),AND(AF14="Alta",AH14="Catastrófico"),AND(AF14="Muy Alta",AH14="Catastrófico")),"Extremo","")))),"")</f>
        <v>Moderado</v>
      </c>
      <c r="AK14" s="192" t="s">
        <v>121</v>
      </c>
      <c r="AL14" s="262" t="s">
        <v>456</v>
      </c>
      <c r="AM14" s="193" t="s">
        <v>429</v>
      </c>
      <c r="AN14" s="183" t="s">
        <v>431</v>
      </c>
      <c r="AO14" s="194">
        <v>45291</v>
      </c>
      <c r="AP14" s="326"/>
      <c r="AQ14" s="326"/>
      <c r="AR14" s="326"/>
    </row>
    <row r="15" spans="1:272" x14ac:dyDescent="0.2">
      <c r="A15" s="325"/>
      <c r="B15" s="326"/>
      <c r="C15" s="326"/>
      <c r="D15" s="326"/>
      <c r="E15" s="369"/>
      <c r="F15" s="326"/>
      <c r="G15" s="340"/>
      <c r="H15" s="340"/>
      <c r="I15" s="340"/>
      <c r="J15" s="340"/>
      <c r="K15" s="340"/>
      <c r="L15" s="340"/>
      <c r="M15" s="340"/>
      <c r="N15" s="336"/>
      <c r="O15" s="337"/>
      <c r="P15" s="338"/>
      <c r="Q15" s="356"/>
      <c r="R15" s="338">
        <f>IF(NOT(ISERROR(MATCH(Q15,_xlfn.ANCHORARRAY(E26),0))),P28&amp;"Por favor no seleccionar los criterios de impacto",Q15)</f>
        <v>0</v>
      </c>
      <c r="S15" s="337"/>
      <c r="T15" s="338"/>
      <c r="U15" s="355"/>
      <c r="V15" s="211">
        <v>3</v>
      </c>
      <c r="W15" s="185"/>
      <c r="X15" s="186" t="str">
        <f>IF(OR(Y15="Preventivo",Y15="Detectivo"),"Probabilidad",IF(Y15="Correctivo","Impacto",""))</f>
        <v/>
      </c>
      <c r="Y15" s="187"/>
      <c r="Z15" s="187"/>
      <c r="AA15" s="188" t="str">
        <f t="shared" ref="AA15:AA18" si="6">IF(AND(Y15="Preventivo",Z15="Automático"),"50%",IF(AND(Y15="Preventivo",Z15="Manual"),"40%",IF(AND(Y15="Detectivo",Z15="Automático"),"40%",IF(AND(Y15="Detectivo",Z15="Manual"),"30%",IF(AND(Y15="Correctivo",Z15="Automático"),"35%",IF(AND(Y15="Correctivo",Z15="Manual"),"25%",""))))))</f>
        <v/>
      </c>
      <c r="AB15" s="187"/>
      <c r="AC15" s="187"/>
      <c r="AD15" s="187"/>
      <c r="AE15" s="189" t="str">
        <f>IFERROR(IF(AND(X14="Probabilidad",X15="Probabilidad"),(AG14-(+AG14*AA15)),IF(AND(X14="Impacto",X15="Probabilidad"),(AG13-(+AG13*AA15)),IF(X15="Impacto",AG14,""))),"")</f>
        <v/>
      </c>
      <c r="AF15" s="190" t="str">
        <f t="shared" si="2"/>
        <v/>
      </c>
      <c r="AG15" s="188" t="str">
        <f t="shared" si="3"/>
        <v/>
      </c>
      <c r="AH15" s="190" t="str">
        <f t="shared" si="4"/>
        <v/>
      </c>
      <c r="AI15" s="188" t="str">
        <f t="shared" ref="AI15:AI66" si="7">IFERROR(IF(AND(X14="Impacto",X15="Impacto"),(AI14-(+AI14*AA15)),IF(AND(X14="Probabilidad",X15="Impacto"),(AI13-(+AI13*AA15)),IF(X15="Probabilidad",AI14,""))),"")</f>
        <v/>
      </c>
      <c r="AJ15" s="191" t="str">
        <f t="shared" si="5"/>
        <v/>
      </c>
      <c r="AK15" s="192"/>
      <c r="AL15" s="183"/>
      <c r="AM15" s="193"/>
      <c r="AN15" s="193"/>
      <c r="AO15" s="194"/>
      <c r="AP15" s="326"/>
      <c r="AQ15" s="326"/>
      <c r="AR15" s="326"/>
    </row>
    <row r="16" spans="1:272" x14ac:dyDescent="0.2">
      <c r="A16" s="325"/>
      <c r="B16" s="326"/>
      <c r="C16" s="326"/>
      <c r="D16" s="326"/>
      <c r="E16" s="369"/>
      <c r="F16" s="326"/>
      <c r="G16" s="340"/>
      <c r="H16" s="340"/>
      <c r="I16" s="340"/>
      <c r="J16" s="340"/>
      <c r="K16" s="340"/>
      <c r="L16" s="340"/>
      <c r="M16" s="340"/>
      <c r="N16" s="336"/>
      <c r="O16" s="337"/>
      <c r="P16" s="338"/>
      <c r="Q16" s="356"/>
      <c r="R16" s="338">
        <f>IF(NOT(ISERROR(MATCH(Q16,_xlfn.ANCHORARRAY(E27),0))),P29&amp;"Por favor no seleccionar los criterios de impacto",Q16)</f>
        <v>0</v>
      </c>
      <c r="S16" s="337"/>
      <c r="T16" s="338"/>
      <c r="U16" s="355"/>
      <c r="V16" s="211">
        <v>4</v>
      </c>
      <c r="W16" s="184"/>
      <c r="X16" s="186" t="str">
        <f t="shared" ref="X16:X18" si="8">IF(OR(Y16="Preventivo",Y16="Detectivo"),"Probabilidad",IF(Y16="Correctivo","Impacto",""))</f>
        <v/>
      </c>
      <c r="Y16" s="187"/>
      <c r="Z16" s="187"/>
      <c r="AA16" s="188" t="str">
        <f t="shared" si="6"/>
        <v/>
      </c>
      <c r="AB16" s="187"/>
      <c r="AC16" s="187"/>
      <c r="AD16" s="187"/>
      <c r="AE16" s="189" t="str">
        <f t="shared" ref="AE16:AE18" si="9">IFERROR(IF(AND(X15="Probabilidad",X16="Probabilidad"),(AG15-(+AG15*AA16)),IF(AND(X15="Impacto",X16="Probabilidad"),(AG14-(+AG14*AA16)),IF(X16="Impacto",AG15,""))),"")</f>
        <v/>
      </c>
      <c r="AF16" s="190" t="str">
        <f t="shared" si="2"/>
        <v/>
      </c>
      <c r="AG16" s="188" t="str">
        <f t="shared" si="3"/>
        <v/>
      </c>
      <c r="AH16" s="190" t="str">
        <f t="shared" si="4"/>
        <v/>
      </c>
      <c r="AI16" s="188" t="str">
        <f t="shared" si="7"/>
        <v/>
      </c>
      <c r="AJ16" s="191" t="str">
        <f>IFERROR(IF(OR(AND(AF16="Muy Baja",AH16="Leve"),AND(AF16="Muy Baja",AH16="Menor"),AND(AF16="Baja",AH16="Leve")),"Bajo",IF(OR(AND(AF16="Muy baja",AH16="Moderado"),AND(AF16="Baja",AH16="Menor"),AND(AF16="Baja",AH16="Moderado"),AND(AF16="Media",AH16="Leve"),AND(AF16="Media",AH16="Menor"),AND(AF16="Media",AH16="Moderado"),AND(AF16="Alta",AH16="Leve"),AND(AF16="Alta",AH16="Menor")),"Moderado",IF(OR(AND(AF16="Muy Baja",AH16="Mayor"),AND(AF16="Baja",AH16="Mayor"),AND(AF16="Media",AH16="Mayor"),AND(AF16="Alta",AH16="Moderado"),AND(AF16="Alta",AH16="Mayor"),AND(AF16="Muy Alta",AH16="Leve"),AND(AF16="Muy Alta",AH16="Menor"),AND(AF16="Muy Alta",AH16="Moderado"),AND(AF16="Muy Alta",AH16="Mayor")),"Alto",IF(OR(AND(AF16="Muy Baja",AH16="Catastrófico"),AND(AF16="Baja",AH16="Catastrófico"),AND(AF16="Media",AH16="Catastrófico"),AND(AF16="Alta",AH16="Catastrófico"),AND(AF16="Muy Alta",AH16="Catastrófico")),"Extremo","")))),"")</f>
        <v/>
      </c>
      <c r="AK16" s="192"/>
      <c r="AL16" s="183"/>
      <c r="AM16" s="193"/>
      <c r="AN16" s="193"/>
      <c r="AO16" s="194"/>
      <c r="AP16" s="326"/>
      <c r="AQ16" s="326"/>
      <c r="AR16" s="326"/>
    </row>
    <row r="17" spans="1:44" x14ac:dyDescent="0.2">
      <c r="A17" s="325"/>
      <c r="B17" s="326"/>
      <c r="C17" s="326"/>
      <c r="D17" s="326"/>
      <c r="E17" s="369"/>
      <c r="F17" s="326"/>
      <c r="G17" s="340"/>
      <c r="H17" s="340"/>
      <c r="I17" s="340"/>
      <c r="J17" s="340"/>
      <c r="K17" s="340"/>
      <c r="L17" s="340"/>
      <c r="M17" s="340"/>
      <c r="N17" s="336"/>
      <c r="O17" s="337"/>
      <c r="P17" s="338"/>
      <c r="Q17" s="356"/>
      <c r="R17" s="338">
        <f>IF(NOT(ISERROR(MATCH(Q17,_xlfn.ANCHORARRAY(E28),0))),P30&amp;"Por favor no seleccionar los criterios de impacto",Q17)</f>
        <v>0</v>
      </c>
      <c r="S17" s="337"/>
      <c r="T17" s="338"/>
      <c r="U17" s="355"/>
      <c r="V17" s="211">
        <v>5</v>
      </c>
      <c r="W17" s="184"/>
      <c r="X17" s="186" t="str">
        <f t="shared" si="8"/>
        <v/>
      </c>
      <c r="Y17" s="187"/>
      <c r="Z17" s="187"/>
      <c r="AA17" s="188" t="str">
        <f t="shared" si="6"/>
        <v/>
      </c>
      <c r="AB17" s="187"/>
      <c r="AC17" s="187"/>
      <c r="AD17" s="187"/>
      <c r="AE17" s="189" t="str">
        <f t="shared" si="9"/>
        <v/>
      </c>
      <c r="AF17" s="190" t="str">
        <f t="shared" si="2"/>
        <v/>
      </c>
      <c r="AG17" s="188" t="str">
        <f t="shared" si="3"/>
        <v/>
      </c>
      <c r="AH17" s="190" t="str">
        <f t="shared" si="4"/>
        <v/>
      </c>
      <c r="AI17" s="188" t="str">
        <f t="shared" si="7"/>
        <v/>
      </c>
      <c r="AJ17" s="191" t="str">
        <f t="shared" ref="AJ17:AJ18" si="10">IFERROR(IF(OR(AND(AF17="Muy Baja",AH17="Leve"),AND(AF17="Muy Baja",AH17="Menor"),AND(AF17="Baja",AH17="Leve")),"Bajo",IF(OR(AND(AF17="Muy baja",AH17="Moderado"),AND(AF17="Baja",AH17="Menor"),AND(AF17="Baja",AH17="Moderado"),AND(AF17="Media",AH17="Leve"),AND(AF17="Media",AH17="Menor"),AND(AF17="Media",AH17="Moderado"),AND(AF17="Alta",AH17="Leve"),AND(AF17="Alta",AH17="Menor")),"Moderado",IF(OR(AND(AF17="Muy Baja",AH17="Mayor"),AND(AF17="Baja",AH17="Mayor"),AND(AF17="Media",AH17="Mayor"),AND(AF17="Alta",AH17="Moderado"),AND(AF17="Alta",AH17="Mayor"),AND(AF17="Muy Alta",AH17="Leve"),AND(AF17="Muy Alta",AH17="Menor"),AND(AF17="Muy Alta",AH17="Moderado"),AND(AF17="Muy Alta",AH17="Mayor")),"Alto",IF(OR(AND(AF17="Muy Baja",AH17="Catastrófico"),AND(AF17="Baja",AH17="Catastrófico"),AND(AF17="Media",AH17="Catastrófico"),AND(AF17="Alta",AH17="Catastrófico"),AND(AF17="Muy Alta",AH17="Catastrófico")),"Extremo","")))),"")</f>
        <v/>
      </c>
      <c r="AK17" s="192"/>
      <c r="AL17" s="183"/>
      <c r="AM17" s="193"/>
      <c r="AN17" s="193"/>
      <c r="AO17" s="194"/>
      <c r="AP17" s="326"/>
      <c r="AQ17" s="326"/>
      <c r="AR17" s="326"/>
    </row>
    <row r="18" spans="1:44" x14ac:dyDescent="0.2">
      <c r="A18" s="325"/>
      <c r="B18" s="326"/>
      <c r="C18" s="326"/>
      <c r="D18" s="326"/>
      <c r="E18" s="369"/>
      <c r="F18" s="326"/>
      <c r="G18" s="341"/>
      <c r="H18" s="341"/>
      <c r="I18" s="341"/>
      <c r="J18" s="341"/>
      <c r="K18" s="341"/>
      <c r="L18" s="341"/>
      <c r="M18" s="341"/>
      <c r="N18" s="336"/>
      <c r="O18" s="337"/>
      <c r="P18" s="338"/>
      <c r="Q18" s="356"/>
      <c r="R18" s="338">
        <f>IF(NOT(ISERROR(MATCH(Q18,_xlfn.ANCHORARRAY(E29),0))),P31&amp;"Por favor no seleccionar los criterios de impacto",Q18)</f>
        <v>0</v>
      </c>
      <c r="S18" s="337"/>
      <c r="T18" s="338"/>
      <c r="U18" s="355"/>
      <c r="V18" s="211">
        <v>6</v>
      </c>
      <c r="W18" s="184"/>
      <c r="X18" s="186" t="str">
        <f t="shared" si="8"/>
        <v/>
      </c>
      <c r="Y18" s="187"/>
      <c r="Z18" s="187"/>
      <c r="AA18" s="188" t="str">
        <f t="shared" si="6"/>
        <v/>
      </c>
      <c r="AB18" s="187"/>
      <c r="AC18" s="187"/>
      <c r="AD18" s="187"/>
      <c r="AE18" s="189" t="str">
        <f t="shared" si="9"/>
        <v/>
      </c>
      <c r="AF18" s="190" t="str">
        <f t="shared" si="2"/>
        <v/>
      </c>
      <c r="AG18" s="188" t="str">
        <f t="shared" si="3"/>
        <v/>
      </c>
      <c r="AH18" s="190" t="str">
        <f t="shared" si="4"/>
        <v/>
      </c>
      <c r="AI18" s="188" t="str">
        <f t="shared" si="7"/>
        <v/>
      </c>
      <c r="AJ18" s="191" t="str">
        <f t="shared" si="10"/>
        <v/>
      </c>
      <c r="AK18" s="192"/>
      <c r="AL18" s="183"/>
      <c r="AM18" s="193"/>
      <c r="AN18" s="193"/>
      <c r="AO18" s="194"/>
      <c r="AP18" s="326"/>
      <c r="AQ18" s="326"/>
      <c r="AR18" s="326"/>
    </row>
    <row r="19" spans="1:44" ht="37.5" customHeight="1" x14ac:dyDescent="0.2">
      <c r="A19" s="325">
        <v>3</v>
      </c>
      <c r="B19" s="326"/>
      <c r="C19" s="326"/>
      <c r="D19" s="326"/>
      <c r="E19" s="369"/>
      <c r="F19" s="326"/>
      <c r="G19" s="339"/>
      <c r="H19" s="339"/>
      <c r="I19" s="339"/>
      <c r="J19" s="339"/>
      <c r="K19" s="339"/>
      <c r="L19" s="339"/>
      <c r="M19" s="339"/>
      <c r="N19" s="336"/>
      <c r="O19" s="337" t="str">
        <f>IF(N19&lt;=0,"",IF(N19&lt;=2,"Muy Baja",IF(N19&lt;=24,"Baja",IF(N19&lt;=500,"Media",IF(N19&lt;=5000,"Alta","Muy Alta")))))</f>
        <v/>
      </c>
      <c r="P19" s="338" t="str">
        <f>IF(O19="","",IF(O19="Muy Baja",0.2,IF(O19="Baja",0.4,IF(O19="Media",0.6,IF(O19="Alta",0.8,IF(O19="Muy Alta",1,))))))</f>
        <v/>
      </c>
      <c r="Q19" s="356"/>
      <c r="R19" s="338">
        <f>IF(NOT(ISERROR(MATCH(Q19,'Tabla Impacto'!$B$222:$B$224,0))),'Tabla Impacto'!$F$224&amp;"Por favor no seleccionar los criterios de impacto(Afectación Económica o presupuestal y Pérdida Reputacional)",Q19)</f>
        <v>0</v>
      </c>
      <c r="S19" s="337" t="str">
        <f>IF(OR(R19='Tabla Impacto'!$C$12,R19='Tabla Impacto'!$D$12),"Leve",IF(OR(R19='Tabla Impacto'!$C$13,R19='Tabla Impacto'!$D$13),"Menor",IF(OR(R19='Tabla Impacto'!$C$14,R19='Tabla Impacto'!$D$14),"Moderado",IF(OR(R19='Tabla Impacto'!$C$15,R19='Tabla Impacto'!$D$15),"Mayor",IF(OR(R19='Tabla Impacto'!$C$16,R19='Tabla Impacto'!$D$16),"Catastrófico","")))))</f>
        <v/>
      </c>
      <c r="T19" s="338" t="str">
        <f>IF(S19="","",IF(S19="Leve",0.2,IF(S19="Menor",0.4,IF(S19="Moderado",0.6,IF(S19="Mayor",0.8,IF(S19="Catastrófico",1,))))))</f>
        <v/>
      </c>
      <c r="U19" s="355" t="str">
        <f>IF(OR(AND(O19="Muy Baja",S19="Leve"),AND(O19="Muy Baja",S19="Menor"),AND(O19="Baja",S19="Leve")),"Bajo",IF(OR(AND(O19="Muy baja",S19="Moderado"),AND(O19="Baja",S19="Menor"),AND(O19="Baja",S19="Moderado"),AND(O19="Media",S19="Leve"),AND(O19="Media",S19="Menor"),AND(O19="Media",S19="Moderado"),AND(O19="Alta",S19="Leve"),AND(O19="Alta",S19="Menor")),"Moderado",IF(OR(AND(O19="Muy Baja",S19="Mayor"),AND(O19="Baja",S19="Mayor"),AND(O19="Media",S19="Mayor"),AND(O19="Alta",S19="Moderado"),AND(O19="Alta",S19="Mayor"),AND(O19="Muy Alta",S19="Leve"),AND(O19="Muy Alta",S19="Menor"),AND(O19="Muy Alta",S19="Moderado"),AND(O19="Muy Alta",S19="Mayor")),"Alto",IF(OR(AND(O19="Muy Baja",S19="Catastrófico"),AND(O19="Baja",S19="Catastrófico"),AND(O19="Media",S19="Catastrófico"),AND(O19="Alta",S19="Catastrófico"),AND(O19="Muy Alta",S19="Catastrófico")),"Extremo",""))))</f>
        <v/>
      </c>
      <c r="V19" s="211">
        <v>1</v>
      </c>
      <c r="W19" s="184"/>
      <c r="X19" s="186" t="str">
        <f>IF(OR(Y19="Preventivo",Y19="Detectivo"),"Probabilidad",IF(Y19="Correctivo","Impacto",""))</f>
        <v/>
      </c>
      <c r="Y19" s="187"/>
      <c r="Z19" s="187"/>
      <c r="AA19" s="188" t="str">
        <f>IF(AND(Y19="Preventivo",Z19="Automático"),"50%",IF(AND(Y19="Preventivo",Z19="Manual"),"40%",IF(AND(Y19="Detectivo",Z19="Automático"),"40%",IF(AND(Y19="Detectivo",Z19="Manual"),"30%",IF(AND(Y19="Correctivo",Z19="Automático"),"35%",IF(AND(Y19="Correctivo",Z19="Manual"),"25%",""))))))</f>
        <v/>
      </c>
      <c r="AB19" s="187"/>
      <c r="AC19" s="187"/>
      <c r="AD19" s="187"/>
      <c r="AE19" s="189" t="str">
        <f>IFERROR(IF(X19="Probabilidad",(P19-(+P19*AA19)),IF(X19="Impacto",P19,"")),"")</f>
        <v/>
      </c>
      <c r="AF19" s="190" t="str">
        <f>IFERROR(IF(AE19="","",IF(AE19&lt;=0.2,"Muy Baja",IF(AE19&lt;=0.4,"Baja",IF(AE19&lt;=0.6,"Media",IF(AE19&lt;=0.8,"Alta","Muy Alta"))))),"")</f>
        <v/>
      </c>
      <c r="AG19" s="188" t="str">
        <f>+AE19</f>
        <v/>
      </c>
      <c r="AH19" s="190" t="str">
        <f>IFERROR(IF(AI19="","",IF(AI19&lt;=0.2,"Leve",IF(AI19&lt;=0.4,"Menor",IF(AI19&lt;=0.6,"Moderado",IF(AI19&lt;=0.8,"Mayor","Catastrófico"))))),"")</f>
        <v/>
      </c>
      <c r="AI19" s="188" t="str">
        <f t="shared" ref="AI19" si="11">IFERROR(IF(X19="Impacto",(T19-(+T19*AA19)),IF(X19="Probabilidad",T19,"")),"")</f>
        <v/>
      </c>
      <c r="AJ19" s="191" t="str">
        <f>IFERROR(IF(OR(AND(AF19="Muy Baja",AH19="Leve"),AND(AF19="Muy Baja",AH19="Menor"),AND(AF19="Baja",AH19="Leve")),"Bajo",IF(OR(AND(AF19="Muy baja",AH19="Moderado"),AND(AF19="Baja",AH19="Menor"),AND(AF19="Baja",AH19="Moderado"),AND(AF19="Media",AH19="Leve"),AND(AF19="Media",AH19="Menor"),AND(AF19="Media",AH19="Moderado"),AND(AF19="Alta",AH19="Leve"),AND(AF19="Alta",AH19="Menor")),"Moderado",IF(OR(AND(AF19="Muy Baja",AH19="Mayor"),AND(AF19="Baja",AH19="Mayor"),AND(AF19="Media",AH19="Mayor"),AND(AF19="Alta",AH19="Moderado"),AND(AF19="Alta",AH19="Mayor"),AND(AF19="Muy Alta",AH19="Leve"),AND(AF19="Muy Alta",AH19="Menor"),AND(AF19="Muy Alta",AH19="Moderado"),AND(AF19="Muy Alta",AH19="Mayor")),"Alto",IF(OR(AND(AF19="Muy Baja",AH19="Catastrófico"),AND(AF19="Baja",AH19="Catastrófico"),AND(AF19="Media",AH19="Catastrófico"),AND(AF19="Alta",AH19="Catastrófico"),AND(AF19="Muy Alta",AH19="Catastrófico")),"Extremo","")))),"")</f>
        <v/>
      </c>
      <c r="AK19" s="192"/>
      <c r="AL19" s="183"/>
      <c r="AM19" s="193"/>
      <c r="AN19" s="193"/>
      <c r="AO19" s="194"/>
      <c r="AP19" s="336"/>
      <c r="AQ19" s="336"/>
      <c r="AR19" s="336"/>
    </row>
    <row r="20" spans="1:44" ht="37.5" customHeight="1" x14ac:dyDescent="0.2">
      <c r="A20" s="325"/>
      <c r="B20" s="326"/>
      <c r="C20" s="326"/>
      <c r="D20" s="326"/>
      <c r="E20" s="369"/>
      <c r="F20" s="326"/>
      <c r="G20" s="340"/>
      <c r="H20" s="340"/>
      <c r="I20" s="340"/>
      <c r="J20" s="340"/>
      <c r="K20" s="340"/>
      <c r="L20" s="340"/>
      <c r="M20" s="340"/>
      <c r="N20" s="336"/>
      <c r="O20" s="337"/>
      <c r="P20" s="338"/>
      <c r="Q20" s="356"/>
      <c r="R20" s="338">
        <f>IF(NOT(ISERROR(MATCH(Q20,_xlfn.ANCHORARRAY(E31),0))),P33&amp;"Por favor no seleccionar los criterios de impacto",Q20)</f>
        <v>0</v>
      </c>
      <c r="S20" s="337"/>
      <c r="T20" s="338"/>
      <c r="U20" s="355"/>
      <c r="V20" s="211">
        <v>2</v>
      </c>
      <c r="W20" s="184"/>
      <c r="X20" s="186" t="str">
        <f>IF(OR(Y20="Preventivo",Y20="Detectivo"),"Probabilidad",IF(Y20="Correctivo","Impacto",""))</f>
        <v/>
      </c>
      <c r="Y20" s="187"/>
      <c r="Z20" s="187"/>
      <c r="AA20" s="188" t="str">
        <f t="shared" ref="AA20:AA24" si="12">IF(AND(Y20="Preventivo",Z20="Automático"),"50%",IF(AND(Y20="Preventivo",Z20="Manual"),"40%",IF(AND(Y20="Detectivo",Z20="Automático"),"40%",IF(AND(Y20="Detectivo",Z20="Manual"),"30%",IF(AND(Y20="Correctivo",Z20="Automático"),"35%",IF(AND(Y20="Correctivo",Z20="Manual"),"25%",""))))))</f>
        <v/>
      </c>
      <c r="AB20" s="187"/>
      <c r="AC20" s="187"/>
      <c r="AD20" s="187"/>
      <c r="AE20" s="189" t="str">
        <f>IFERROR(IF(AND(X19="Probabilidad",X20="Probabilidad"),(AG19-(+AG19*AA20)),IF(X20="Probabilidad",(P19-(+P19*AA20)),IF(X20="Impacto",AG19,""))),"")</f>
        <v/>
      </c>
      <c r="AF20" s="190" t="str">
        <f t="shared" si="2"/>
        <v/>
      </c>
      <c r="AG20" s="188" t="str">
        <f t="shared" ref="AG20:AG24" si="13">+AE20</f>
        <v/>
      </c>
      <c r="AH20" s="190" t="str">
        <f t="shared" si="4"/>
        <v/>
      </c>
      <c r="AI20" s="188" t="str">
        <f>IFERROR(IF(AND(X19="Impacto",X20="Impacto"),(AI19-(+AI19*AA20)),IF(X20="Impacto",(#REF!-(+#REF!*AA20)),IF(X20="Probabilidad",AI19,""))),"")</f>
        <v/>
      </c>
      <c r="AJ20" s="191" t="str">
        <f t="shared" ref="AJ20:AJ21" si="14">IFERROR(IF(OR(AND(AF20="Muy Baja",AH20="Leve"),AND(AF20="Muy Baja",AH20="Menor"),AND(AF20="Baja",AH20="Leve")),"Bajo",IF(OR(AND(AF20="Muy baja",AH20="Moderado"),AND(AF20="Baja",AH20="Menor"),AND(AF20="Baja",AH20="Moderado"),AND(AF20="Media",AH20="Leve"),AND(AF20="Media",AH20="Menor"),AND(AF20="Media",AH20="Moderado"),AND(AF20="Alta",AH20="Leve"),AND(AF20="Alta",AH20="Menor")),"Moderado",IF(OR(AND(AF20="Muy Baja",AH20="Mayor"),AND(AF20="Baja",AH20="Mayor"),AND(AF20="Media",AH20="Mayor"),AND(AF20="Alta",AH20="Moderado"),AND(AF20="Alta",AH20="Mayor"),AND(AF20="Muy Alta",AH20="Leve"),AND(AF20="Muy Alta",AH20="Menor"),AND(AF20="Muy Alta",AH20="Moderado"),AND(AF20="Muy Alta",AH20="Mayor")),"Alto",IF(OR(AND(AF20="Muy Baja",AH20="Catastrófico"),AND(AF20="Baja",AH20="Catastrófico"),AND(AF20="Media",AH20="Catastrófico"),AND(AF20="Alta",AH20="Catastrófico"),AND(AF20="Muy Alta",AH20="Catastrófico")),"Extremo","")))),"")</f>
        <v/>
      </c>
      <c r="AK20" s="192"/>
      <c r="AL20" s="183"/>
      <c r="AM20" s="193"/>
      <c r="AN20" s="193"/>
      <c r="AO20" s="194"/>
      <c r="AP20" s="336"/>
      <c r="AQ20" s="336"/>
      <c r="AR20" s="336"/>
    </row>
    <row r="21" spans="1:44" ht="37.5" customHeight="1" x14ac:dyDescent="0.2">
      <c r="A21" s="325"/>
      <c r="B21" s="326"/>
      <c r="C21" s="326"/>
      <c r="D21" s="326"/>
      <c r="E21" s="369"/>
      <c r="F21" s="326"/>
      <c r="G21" s="340"/>
      <c r="H21" s="340"/>
      <c r="I21" s="340"/>
      <c r="J21" s="340"/>
      <c r="K21" s="340"/>
      <c r="L21" s="340"/>
      <c r="M21" s="340"/>
      <c r="N21" s="336"/>
      <c r="O21" s="337"/>
      <c r="P21" s="338"/>
      <c r="Q21" s="356"/>
      <c r="R21" s="338">
        <f>IF(NOT(ISERROR(MATCH(Q21,_xlfn.ANCHORARRAY(E32),0))),P34&amp;"Por favor no seleccionar los criterios de impacto",Q21)</f>
        <v>0</v>
      </c>
      <c r="S21" s="337"/>
      <c r="T21" s="338"/>
      <c r="U21" s="355"/>
      <c r="V21" s="211">
        <v>3</v>
      </c>
      <c r="W21" s="184"/>
      <c r="X21" s="186" t="str">
        <f>IF(OR(Y21="Preventivo",Y21="Detectivo"),"Probabilidad",IF(Y21="Correctivo","Impacto",""))</f>
        <v/>
      </c>
      <c r="Y21" s="187"/>
      <c r="Z21" s="187"/>
      <c r="AA21" s="188" t="str">
        <f t="shared" si="12"/>
        <v/>
      </c>
      <c r="AB21" s="187"/>
      <c r="AC21" s="187"/>
      <c r="AD21" s="187"/>
      <c r="AE21" s="189" t="str">
        <f>IFERROR(IF(AND(X20="Probabilidad",X21="Probabilidad"),(AG20-(+AG20*AA21)),IF(AND(X20="Impacto",X21="Probabilidad"),(AG19-(+AG19*AA21)),IF(X21="Impacto",AG20,""))),"")</f>
        <v/>
      </c>
      <c r="AF21" s="190" t="str">
        <f t="shared" si="2"/>
        <v/>
      </c>
      <c r="AG21" s="188" t="str">
        <f t="shared" si="13"/>
        <v/>
      </c>
      <c r="AH21" s="190" t="str">
        <f t="shared" si="4"/>
        <v/>
      </c>
      <c r="AI21" s="188" t="str">
        <f t="shared" ref="AI21" si="15">IFERROR(IF(AND(X20="Impacto",X21="Impacto"),(AI20-(+AI20*AA21)),IF(AND(X20="Probabilidad",X21="Impacto"),(AI19-(+AI19*AA21)),IF(X21="Probabilidad",AI20,""))),"")</f>
        <v/>
      </c>
      <c r="AJ21" s="191" t="str">
        <f t="shared" si="14"/>
        <v/>
      </c>
      <c r="AK21" s="192"/>
      <c r="AL21" s="183"/>
      <c r="AM21" s="193"/>
      <c r="AN21" s="193"/>
      <c r="AO21" s="194"/>
      <c r="AP21" s="336"/>
      <c r="AQ21" s="336"/>
      <c r="AR21" s="336"/>
    </row>
    <row r="22" spans="1:44" ht="37.5" customHeight="1" x14ac:dyDescent="0.2">
      <c r="A22" s="325"/>
      <c r="B22" s="326"/>
      <c r="C22" s="326"/>
      <c r="D22" s="326"/>
      <c r="E22" s="369"/>
      <c r="F22" s="326"/>
      <c r="G22" s="340"/>
      <c r="H22" s="340"/>
      <c r="I22" s="340"/>
      <c r="J22" s="340"/>
      <c r="K22" s="340"/>
      <c r="L22" s="340"/>
      <c r="M22" s="340"/>
      <c r="N22" s="336"/>
      <c r="O22" s="337"/>
      <c r="P22" s="338"/>
      <c r="Q22" s="356"/>
      <c r="R22" s="338">
        <f>IF(NOT(ISERROR(MATCH(Q22,_xlfn.ANCHORARRAY(E33),0))),P35&amp;"Por favor no seleccionar los criterios de impacto",Q22)</f>
        <v>0</v>
      </c>
      <c r="S22" s="337"/>
      <c r="T22" s="338"/>
      <c r="U22" s="355"/>
      <c r="V22" s="211">
        <v>4</v>
      </c>
      <c r="W22" s="184"/>
      <c r="X22" s="186" t="str">
        <f t="shared" ref="X22:X24" si="16">IF(OR(Y22="Preventivo",Y22="Detectivo"),"Probabilidad",IF(Y22="Correctivo","Impacto",""))</f>
        <v/>
      </c>
      <c r="Y22" s="187"/>
      <c r="Z22" s="187"/>
      <c r="AA22" s="188" t="str">
        <f t="shared" si="12"/>
        <v/>
      </c>
      <c r="AB22" s="187"/>
      <c r="AC22" s="187"/>
      <c r="AD22" s="187"/>
      <c r="AE22" s="189" t="str">
        <f t="shared" ref="AE22:AE24" si="17">IFERROR(IF(AND(X21="Probabilidad",X22="Probabilidad"),(AG21-(+AG21*AA22)),IF(AND(X21="Impacto",X22="Probabilidad"),(AG20-(+AG20*AA22)),IF(X22="Impacto",AG21,""))),"")</f>
        <v/>
      </c>
      <c r="AF22" s="190" t="str">
        <f t="shared" si="2"/>
        <v/>
      </c>
      <c r="AG22" s="188" t="str">
        <f t="shared" si="13"/>
        <v/>
      </c>
      <c r="AH22" s="190" t="str">
        <f t="shared" si="4"/>
        <v/>
      </c>
      <c r="AI22" s="188" t="str">
        <f t="shared" si="7"/>
        <v/>
      </c>
      <c r="AJ22" s="191" t="str">
        <f>IFERROR(IF(OR(AND(AF22="Muy Baja",AH22="Leve"),AND(AF22="Muy Baja",AH22="Menor"),AND(AF22="Baja",AH22="Leve")),"Bajo",IF(OR(AND(AF22="Muy baja",AH22="Moderado"),AND(AF22="Baja",AH22="Menor"),AND(AF22="Baja",AH22="Moderado"),AND(AF22="Media",AH22="Leve"),AND(AF22="Media",AH22="Menor"),AND(AF22="Media",AH22="Moderado"),AND(AF22="Alta",AH22="Leve"),AND(AF22="Alta",AH22="Menor")),"Moderado",IF(OR(AND(AF22="Muy Baja",AH22="Mayor"),AND(AF22="Baja",AH22="Mayor"),AND(AF22="Media",AH22="Mayor"),AND(AF22="Alta",AH22="Moderado"),AND(AF22="Alta",AH22="Mayor"),AND(AF22="Muy Alta",AH22="Leve"),AND(AF22="Muy Alta",AH22="Menor"),AND(AF22="Muy Alta",AH22="Moderado"),AND(AF22="Muy Alta",AH22="Mayor")),"Alto",IF(OR(AND(AF22="Muy Baja",AH22="Catastrófico"),AND(AF22="Baja",AH22="Catastrófico"),AND(AF22="Media",AH22="Catastrófico"),AND(AF22="Alta",AH22="Catastrófico"),AND(AF22="Muy Alta",AH22="Catastrófico")),"Extremo","")))),"")</f>
        <v/>
      </c>
      <c r="AK22" s="192"/>
      <c r="AL22" s="183"/>
      <c r="AM22" s="193"/>
      <c r="AN22" s="193"/>
      <c r="AO22" s="194"/>
      <c r="AP22" s="336"/>
      <c r="AQ22" s="336"/>
      <c r="AR22" s="336"/>
    </row>
    <row r="23" spans="1:44" ht="37.5" customHeight="1" x14ac:dyDescent="0.2">
      <c r="A23" s="325"/>
      <c r="B23" s="326"/>
      <c r="C23" s="326"/>
      <c r="D23" s="326"/>
      <c r="E23" s="369"/>
      <c r="F23" s="326"/>
      <c r="G23" s="340"/>
      <c r="H23" s="340"/>
      <c r="I23" s="340"/>
      <c r="J23" s="340"/>
      <c r="K23" s="340"/>
      <c r="L23" s="340"/>
      <c r="M23" s="340"/>
      <c r="N23" s="336"/>
      <c r="O23" s="337"/>
      <c r="P23" s="338"/>
      <c r="Q23" s="356"/>
      <c r="R23" s="338">
        <f>IF(NOT(ISERROR(MATCH(Q23,_xlfn.ANCHORARRAY(E34),0))),P36&amp;"Por favor no seleccionar los criterios de impacto",Q23)</f>
        <v>0</v>
      </c>
      <c r="S23" s="337"/>
      <c r="T23" s="338"/>
      <c r="U23" s="355"/>
      <c r="V23" s="211">
        <v>5</v>
      </c>
      <c r="W23" s="184"/>
      <c r="X23" s="186" t="str">
        <f t="shared" si="16"/>
        <v/>
      </c>
      <c r="Y23" s="187"/>
      <c r="Z23" s="187"/>
      <c r="AA23" s="188" t="str">
        <f t="shared" si="12"/>
        <v/>
      </c>
      <c r="AB23" s="187"/>
      <c r="AC23" s="187"/>
      <c r="AD23" s="187"/>
      <c r="AE23" s="189" t="str">
        <f t="shared" si="17"/>
        <v/>
      </c>
      <c r="AF23" s="190" t="str">
        <f t="shared" si="2"/>
        <v/>
      </c>
      <c r="AG23" s="188" t="str">
        <f t="shared" si="13"/>
        <v/>
      </c>
      <c r="AH23" s="190" t="str">
        <f t="shared" si="4"/>
        <v/>
      </c>
      <c r="AI23" s="188" t="str">
        <f t="shared" si="7"/>
        <v/>
      </c>
      <c r="AJ23" s="191" t="str">
        <f t="shared" ref="AJ23:AJ24" si="18">IFERROR(IF(OR(AND(AF23="Muy Baja",AH23="Leve"),AND(AF23="Muy Baja",AH23="Menor"),AND(AF23="Baja",AH23="Leve")),"Bajo",IF(OR(AND(AF23="Muy baja",AH23="Moderado"),AND(AF23="Baja",AH23="Menor"),AND(AF23="Baja",AH23="Moderado"),AND(AF23="Media",AH23="Leve"),AND(AF23="Media",AH23="Menor"),AND(AF23="Media",AH23="Moderado"),AND(AF23="Alta",AH23="Leve"),AND(AF23="Alta",AH23="Menor")),"Moderado",IF(OR(AND(AF23="Muy Baja",AH23="Mayor"),AND(AF23="Baja",AH23="Mayor"),AND(AF23="Media",AH23="Mayor"),AND(AF23="Alta",AH23="Moderado"),AND(AF23="Alta",AH23="Mayor"),AND(AF23="Muy Alta",AH23="Leve"),AND(AF23="Muy Alta",AH23="Menor"),AND(AF23="Muy Alta",AH23="Moderado"),AND(AF23="Muy Alta",AH23="Mayor")),"Alto",IF(OR(AND(AF23="Muy Baja",AH23="Catastrófico"),AND(AF23="Baja",AH23="Catastrófico"),AND(AF23="Media",AH23="Catastrófico"),AND(AF23="Alta",AH23="Catastrófico"),AND(AF23="Muy Alta",AH23="Catastrófico")),"Extremo","")))),"")</f>
        <v/>
      </c>
      <c r="AK23" s="192"/>
      <c r="AL23" s="183"/>
      <c r="AM23" s="193"/>
      <c r="AN23" s="193"/>
      <c r="AO23" s="194"/>
      <c r="AP23" s="336"/>
      <c r="AQ23" s="336"/>
      <c r="AR23" s="336"/>
    </row>
    <row r="24" spans="1:44" ht="37.5" customHeight="1" x14ac:dyDescent="0.2">
      <c r="A24" s="325"/>
      <c r="B24" s="326"/>
      <c r="C24" s="326"/>
      <c r="D24" s="326"/>
      <c r="E24" s="369"/>
      <c r="F24" s="326"/>
      <c r="G24" s="341"/>
      <c r="H24" s="341"/>
      <c r="I24" s="341"/>
      <c r="J24" s="341"/>
      <c r="K24" s="341"/>
      <c r="L24" s="341"/>
      <c r="M24" s="341"/>
      <c r="N24" s="336"/>
      <c r="O24" s="337"/>
      <c r="P24" s="338"/>
      <c r="Q24" s="356"/>
      <c r="R24" s="338">
        <f>IF(NOT(ISERROR(MATCH(Q24,_xlfn.ANCHORARRAY(E35),0))),P37&amp;"Por favor no seleccionar los criterios de impacto",Q24)</f>
        <v>0</v>
      </c>
      <c r="S24" s="337"/>
      <c r="T24" s="338"/>
      <c r="U24" s="355"/>
      <c r="V24" s="211">
        <v>6</v>
      </c>
      <c r="W24" s="184"/>
      <c r="X24" s="186" t="str">
        <f t="shared" si="16"/>
        <v/>
      </c>
      <c r="Y24" s="187"/>
      <c r="Z24" s="187"/>
      <c r="AA24" s="188" t="str">
        <f t="shared" si="12"/>
        <v/>
      </c>
      <c r="AB24" s="187"/>
      <c r="AC24" s="187"/>
      <c r="AD24" s="187"/>
      <c r="AE24" s="189" t="str">
        <f t="shared" si="17"/>
        <v/>
      </c>
      <c r="AF24" s="190" t="str">
        <f t="shared" si="2"/>
        <v/>
      </c>
      <c r="AG24" s="188" t="str">
        <f t="shared" si="13"/>
        <v/>
      </c>
      <c r="AH24" s="190" t="str">
        <f t="shared" si="4"/>
        <v/>
      </c>
      <c r="AI24" s="188" t="str">
        <f t="shared" si="7"/>
        <v/>
      </c>
      <c r="AJ24" s="191" t="str">
        <f t="shared" si="18"/>
        <v/>
      </c>
      <c r="AK24" s="192"/>
      <c r="AL24" s="183"/>
      <c r="AM24" s="193"/>
      <c r="AN24" s="193"/>
      <c r="AO24" s="194"/>
      <c r="AP24" s="336"/>
      <c r="AQ24" s="336"/>
      <c r="AR24" s="336"/>
    </row>
    <row r="25" spans="1:44" ht="37.5" customHeight="1" x14ac:dyDescent="0.2">
      <c r="A25" s="325">
        <v>4</v>
      </c>
      <c r="B25" s="326"/>
      <c r="C25" s="326"/>
      <c r="D25" s="326"/>
      <c r="E25" s="326"/>
      <c r="F25" s="326"/>
      <c r="G25" s="339"/>
      <c r="H25" s="339"/>
      <c r="I25" s="339"/>
      <c r="J25" s="339"/>
      <c r="K25" s="339"/>
      <c r="L25" s="339"/>
      <c r="M25" s="339"/>
      <c r="N25" s="336"/>
      <c r="O25" s="337" t="str">
        <f>IF(N25&lt;=0,"",IF(N25&lt;=2,"Muy Baja",IF(N25&lt;=24,"Baja",IF(N25&lt;=500,"Media",IF(N25&lt;=5000,"Alta","Muy Alta")))))</f>
        <v/>
      </c>
      <c r="P25" s="338" t="str">
        <f>IF(O25="","",IF(O25="Muy Baja",0.2,IF(O25="Baja",0.4,IF(O25="Media",0.6,IF(O25="Alta",0.8,IF(O25="Muy Alta",1,))))))</f>
        <v/>
      </c>
      <c r="Q25" s="356"/>
      <c r="R25" s="338">
        <f>IF(NOT(ISERROR(MATCH(Q25,'Tabla Impacto'!$B$222:$B$224,0))),'Tabla Impacto'!$F$224&amp;"Por favor no seleccionar los criterios de impacto(Afectación Económica o presupuestal y Pérdida Reputacional)",Q25)</f>
        <v>0</v>
      </c>
      <c r="S25" s="337" t="str">
        <f>IF(OR(R25='Tabla Impacto'!$C$12,R25='Tabla Impacto'!$D$12),"Leve",IF(OR(R25='Tabla Impacto'!$C$13,R25='Tabla Impacto'!$D$13),"Menor",IF(OR(R25='Tabla Impacto'!$C$14,R25='Tabla Impacto'!$D$14),"Moderado",IF(OR(R25='Tabla Impacto'!$C$15,R25='Tabla Impacto'!$D$15),"Mayor",IF(OR(R25='Tabla Impacto'!$C$16,R25='Tabla Impacto'!$D$16),"Catastrófico","")))))</f>
        <v/>
      </c>
      <c r="T25" s="338" t="str">
        <f>IF(S25="","",IF(S25="Leve",0.2,IF(S25="Menor",0.4,IF(S25="Moderado",0.6,IF(S25="Mayor",0.8,IF(S25="Catastrófico",1,))))))</f>
        <v/>
      </c>
      <c r="U25" s="355" t="str">
        <f>IF(OR(AND(O25="Muy Baja",S25="Leve"),AND(O25="Muy Baja",S25="Menor"),AND(O25="Baja",S25="Leve")),"Bajo",IF(OR(AND(O25="Muy baja",S25="Moderado"),AND(O25="Baja",S25="Menor"),AND(O25="Baja",S25="Moderado"),AND(O25="Media",S25="Leve"),AND(O25="Media",S25="Menor"),AND(O25="Media",S25="Moderado"),AND(O25="Alta",S25="Leve"),AND(O25="Alta",S25="Menor")),"Moderado",IF(OR(AND(O25="Muy Baja",S25="Mayor"),AND(O25="Baja",S25="Mayor"),AND(O25="Media",S25="Mayor"),AND(O25="Alta",S25="Moderado"),AND(O25="Alta",S25="Mayor"),AND(O25="Muy Alta",S25="Leve"),AND(O25="Muy Alta",S25="Menor"),AND(O25="Muy Alta",S25="Moderado"),AND(O25="Muy Alta",S25="Mayor")),"Alto",IF(OR(AND(O25="Muy Baja",S25="Catastrófico"),AND(O25="Baja",S25="Catastrófico"),AND(O25="Media",S25="Catastrófico"),AND(O25="Alta",S25="Catastrófico"),AND(O25="Muy Alta",S25="Catastrófico")),"Extremo",""))))</f>
        <v/>
      </c>
      <c r="V25" s="211">
        <v>1</v>
      </c>
      <c r="W25" s="184"/>
      <c r="X25" s="186" t="str">
        <f>IF(OR(Y25="Preventivo",Y25="Detectivo"),"Probabilidad",IF(Y25="Correctivo","Impacto",""))</f>
        <v/>
      </c>
      <c r="Y25" s="187"/>
      <c r="Z25" s="187"/>
      <c r="AA25" s="188" t="str">
        <f>IF(AND(Y25="Preventivo",Z25="Automático"),"50%",IF(AND(Y25="Preventivo",Z25="Manual"),"40%",IF(AND(Y25="Detectivo",Z25="Automático"),"40%",IF(AND(Y25="Detectivo",Z25="Manual"),"30%",IF(AND(Y25="Correctivo",Z25="Automático"),"35%",IF(AND(Y25="Correctivo",Z25="Manual"),"25%",""))))))</f>
        <v/>
      </c>
      <c r="AB25" s="187"/>
      <c r="AC25" s="187"/>
      <c r="AD25" s="187"/>
      <c r="AE25" s="189" t="str">
        <f>IFERROR(IF(X25="Probabilidad",(P25-(+P25*AA25)),IF(X25="Impacto",P25,"")),"")</f>
        <v/>
      </c>
      <c r="AF25" s="190" t="str">
        <f>IFERROR(IF(AE25="","",IF(AE25&lt;=0.2,"Muy Baja",IF(AE25&lt;=0.4,"Baja",IF(AE25&lt;=0.6,"Media",IF(AE25&lt;=0.8,"Alta","Muy Alta"))))),"")</f>
        <v/>
      </c>
      <c r="AG25" s="188" t="str">
        <f>+AE25</f>
        <v/>
      </c>
      <c r="AH25" s="190" t="str">
        <f>IFERROR(IF(AI25="","",IF(AI25&lt;=0.2,"Leve",IF(AI25&lt;=0.4,"Menor",IF(AI25&lt;=0.6,"Moderado",IF(AI25&lt;=0.8,"Mayor","Catastrófico"))))),"")</f>
        <v/>
      </c>
      <c r="AI25" s="188" t="str">
        <f t="shared" ref="AI25" si="19">IFERROR(IF(X25="Impacto",(T25-(+T25*AA25)),IF(X25="Probabilidad",T25,"")),"")</f>
        <v/>
      </c>
      <c r="AJ25" s="191" t="str">
        <f>IFERROR(IF(OR(AND(AF25="Muy Baja",AH25="Leve"),AND(AF25="Muy Baja",AH25="Menor"),AND(AF25="Baja",AH25="Leve")),"Bajo",IF(OR(AND(AF25="Muy baja",AH25="Moderado"),AND(AF25="Baja",AH25="Menor"),AND(AF25="Baja",AH25="Moderado"),AND(AF25="Media",AH25="Leve"),AND(AF25="Media",AH25="Menor"),AND(AF25="Media",AH25="Moderado"),AND(AF25="Alta",AH25="Leve"),AND(AF25="Alta",AH25="Menor")),"Moderado",IF(OR(AND(AF25="Muy Baja",AH25="Mayor"),AND(AF25="Baja",AH25="Mayor"),AND(AF25="Media",AH25="Mayor"),AND(AF25="Alta",AH25="Moderado"),AND(AF25="Alta",AH25="Mayor"),AND(AF25="Muy Alta",AH25="Leve"),AND(AF25="Muy Alta",AH25="Menor"),AND(AF25="Muy Alta",AH25="Moderado"),AND(AF25="Muy Alta",AH25="Mayor")),"Alto",IF(OR(AND(AF25="Muy Baja",AH25="Catastrófico"),AND(AF25="Baja",AH25="Catastrófico"),AND(AF25="Media",AH25="Catastrófico"),AND(AF25="Alta",AH25="Catastrófico"),AND(AF25="Muy Alta",AH25="Catastrófico")),"Extremo","")))),"")</f>
        <v/>
      </c>
      <c r="AK25" s="192"/>
      <c r="AL25" s="183"/>
      <c r="AM25" s="193"/>
      <c r="AN25" s="193"/>
      <c r="AO25" s="194"/>
      <c r="AP25" s="336"/>
      <c r="AQ25" s="336"/>
      <c r="AR25" s="336"/>
    </row>
    <row r="26" spans="1:44" ht="37.5" customHeight="1" x14ac:dyDescent="0.2">
      <c r="A26" s="325"/>
      <c r="B26" s="326"/>
      <c r="C26" s="326"/>
      <c r="D26" s="326"/>
      <c r="E26" s="326"/>
      <c r="F26" s="326"/>
      <c r="G26" s="340"/>
      <c r="H26" s="340"/>
      <c r="I26" s="340"/>
      <c r="J26" s="340"/>
      <c r="K26" s="340"/>
      <c r="L26" s="340"/>
      <c r="M26" s="340"/>
      <c r="N26" s="336"/>
      <c r="O26" s="337"/>
      <c r="P26" s="338"/>
      <c r="Q26" s="356"/>
      <c r="R26" s="338">
        <f>IF(NOT(ISERROR(MATCH(Q26,_xlfn.ANCHORARRAY(E37),0))),P39&amp;"Por favor no seleccionar los criterios de impacto",Q26)</f>
        <v>0</v>
      </c>
      <c r="S26" s="337"/>
      <c r="T26" s="338"/>
      <c r="U26" s="355"/>
      <c r="V26" s="211">
        <v>2</v>
      </c>
      <c r="W26" s="184"/>
      <c r="X26" s="186" t="str">
        <f>IF(OR(Y26="Preventivo",Y26="Detectivo"),"Probabilidad",IF(Y26="Correctivo","Impacto",""))</f>
        <v/>
      </c>
      <c r="Y26" s="187"/>
      <c r="Z26" s="187"/>
      <c r="AA26" s="188" t="str">
        <f t="shared" ref="AA26:AA30" si="20">IF(AND(Y26="Preventivo",Z26="Automático"),"50%",IF(AND(Y26="Preventivo",Z26="Manual"),"40%",IF(AND(Y26="Detectivo",Z26="Automático"),"40%",IF(AND(Y26="Detectivo",Z26="Manual"),"30%",IF(AND(Y26="Correctivo",Z26="Automático"),"35%",IF(AND(Y26="Correctivo",Z26="Manual"),"25%",""))))))</f>
        <v/>
      </c>
      <c r="AB26" s="187"/>
      <c r="AC26" s="187"/>
      <c r="AD26" s="187"/>
      <c r="AE26" s="189" t="str">
        <f>IFERROR(IF(AND(X25="Probabilidad",X26="Probabilidad"),(AG25-(+AG25*AA26)),IF(X26="Probabilidad",(P25-(+P25*AA26)),IF(X26="Impacto",AG25,""))),"")</f>
        <v/>
      </c>
      <c r="AF26" s="190" t="str">
        <f t="shared" si="2"/>
        <v/>
      </c>
      <c r="AG26" s="188" t="str">
        <f t="shared" ref="AG26:AG30" si="21">+AE26</f>
        <v/>
      </c>
      <c r="AH26" s="190" t="str">
        <f t="shared" si="4"/>
        <v/>
      </c>
      <c r="AI26" s="188" t="str">
        <f>IFERROR(IF(AND(X25="Impacto",X26="Impacto"),(AI25-(+AI25*AA26)),IF(X26="Impacto",(#REF!-(+#REF!*AA26)),IF(X26="Probabilidad",AI25,""))),"")</f>
        <v/>
      </c>
      <c r="AJ26" s="191" t="str">
        <f t="shared" ref="AJ26:AJ27" si="22">IFERROR(IF(OR(AND(AF26="Muy Baja",AH26="Leve"),AND(AF26="Muy Baja",AH26="Menor"),AND(AF26="Baja",AH26="Leve")),"Bajo",IF(OR(AND(AF26="Muy baja",AH26="Moderado"),AND(AF26="Baja",AH26="Menor"),AND(AF26="Baja",AH26="Moderado"),AND(AF26="Media",AH26="Leve"),AND(AF26="Media",AH26="Menor"),AND(AF26="Media",AH26="Moderado"),AND(AF26="Alta",AH26="Leve"),AND(AF26="Alta",AH26="Menor")),"Moderado",IF(OR(AND(AF26="Muy Baja",AH26="Mayor"),AND(AF26="Baja",AH26="Mayor"),AND(AF26="Media",AH26="Mayor"),AND(AF26="Alta",AH26="Moderado"),AND(AF26="Alta",AH26="Mayor"),AND(AF26="Muy Alta",AH26="Leve"),AND(AF26="Muy Alta",AH26="Menor"),AND(AF26="Muy Alta",AH26="Moderado"),AND(AF26="Muy Alta",AH26="Mayor")),"Alto",IF(OR(AND(AF26="Muy Baja",AH26="Catastrófico"),AND(AF26="Baja",AH26="Catastrófico"),AND(AF26="Media",AH26="Catastrófico"),AND(AF26="Alta",AH26="Catastrófico"),AND(AF26="Muy Alta",AH26="Catastrófico")),"Extremo","")))),"")</f>
        <v/>
      </c>
      <c r="AK26" s="192"/>
      <c r="AL26" s="183"/>
      <c r="AM26" s="193"/>
      <c r="AN26" s="193"/>
      <c r="AO26" s="194"/>
      <c r="AP26" s="336"/>
      <c r="AQ26" s="336"/>
      <c r="AR26" s="336"/>
    </row>
    <row r="27" spans="1:44" ht="37.5" customHeight="1" x14ac:dyDescent="0.2">
      <c r="A27" s="325"/>
      <c r="B27" s="326"/>
      <c r="C27" s="326"/>
      <c r="D27" s="326"/>
      <c r="E27" s="326"/>
      <c r="F27" s="326"/>
      <c r="G27" s="340"/>
      <c r="H27" s="340"/>
      <c r="I27" s="340"/>
      <c r="J27" s="340"/>
      <c r="K27" s="340"/>
      <c r="L27" s="340"/>
      <c r="M27" s="340"/>
      <c r="N27" s="336"/>
      <c r="O27" s="337"/>
      <c r="P27" s="338"/>
      <c r="Q27" s="356"/>
      <c r="R27" s="338">
        <f>IF(NOT(ISERROR(MATCH(Q27,_xlfn.ANCHORARRAY(E38),0))),P40&amp;"Por favor no seleccionar los criterios de impacto",Q27)</f>
        <v>0</v>
      </c>
      <c r="S27" s="337"/>
      <c r="T27" s="338"/>
      <c r="U27" s="355"/>
      <c r="V27" s="211">
        <v>3</v>
      </c>
      <c r="W27" s="185"/>
      <c r="X27" s="186" t="str">
        <f>IF(OR(Y27="Preventivo",Y27="Detectivo"),"Probabilidad",IF(Y27="Correctivo","Impacto",""))</f>
        <v/>
      </c>
      <c r="Y27" s="187"/>
      <c r="Z27" s="187"/>
      <c r="AA27" s="188" t="str">
        <f t="shared" si="20"/>
        <v/>
      </c>
      <c r="AB27" s="187"/>
      <c r="AC27" s="187"/>
      <c r="AD27" s="187"/>
      <c r="AE27" s="189" t="str">
        <f>IFERROR(IF(AND(X26="Probabilidad",X27="Probabilidad"),(AG26-(+AG26*AA27)),IF(AND(X26="Impacto",X27="Probabilidad"),(AG25-(+AG25*AA27)),IF(X27="Impacto",AG26,""))),"")</f>
        <v/>
      </c>
      <c r="AF27" s="190" t="str">
        <f t="shared" si="2"/>
        <v/>
      </c>
      <c r="AG27" s="188" t="str">
        <f t="shared" si="21"/>
        <v/>
      </c>
      <c r="AH27" s="190" t="str">
        <f t="shared" si="4"/>
        <v/>
      </c>
      <c r="AI27" s="188" t="str">
        <f t="shared" ref="AI27" si="23">IFERROR(IF(AND(X26="Impacto",X27="Impacto"),(AI26-(+AI26*AA27)),IF(AND(X26="Probabilidad",X27="Impacto"),(AI25-(+AI25*AA27)),IF(X27="Probabilidad",AI26,""))),"")</f>
        <v/>
      </c>
      <c r="AJ27" s="191" t="str">
        <f t="shared" si="22"/>
        <v/>
      </c>
      <c r="AK27" s="192"/>
      <c r="AL27" s="183"/>
      <c r="AM27" s="193"/>
      <c r="AN27" s="193"/>
      <c r="AO27" s="194"/>
      <c r="AP27" s="336"/>
      <c r="AQ27" s="336"/>
      <c r="AR27" s="336"/>
    </row>
    <row r="28" spans="1:44" ht="37.5" customHeight="1" x14ac:dyDescent="0.2">
      <c r="A28" s="325"/>
      <c r="B28" s="326"/>
      <c r="C28" s="326"/>
      <c r="D28" s="326"/>
      <c r="E28" s="326"/>
      <c r="F28" s="326"/>
      <c r="G28" s="340"/>
      <c r="H28" s="340"/>
      <c r="I28" s="340"/>
      <c r="J28" s="340"/>
      <c r="K28" s="340"/>
      <c r="L28" s="340"/>
      <c r="M28" s="340"/>
      <c r="N28" s="336"/>
      <c r="O28" s="337"/>
      <c r="P28" s="338"/>
      <c r="Q28" s="356"/>
      <c r="R28" s="338">
        <f>IF(NOT(ISERROR(MATCH(Q28,_xlfn.ANCHORARRAY(E39),0))),P41&amp;"Por favor no seleccionar los criterios de impacto",Q28)</f>
        <v>0</v>
      </c>
      <c r="S28" s="337"/>
      <c r="T28" s="338"/>
      <c r="U28" s="355"/>
      <c r="V28" s="211">
        <v>4</v>
      </c>
      <c r="W28" s="184"/>
      <c r="X28" s="186" t="str">
        <f t="shared" ref="X28:X30" si="24">IF(OR(Y28="Preventivo",Y28="Detectivo"),"Probabilidad",IF(Y28="Correctivo","Impacto",""))</f>
        <v/>
      </c>
      <c r="Y28" s="187"/>
      <c r="Z28" s="187"/>
      <c r="AA28" s="188" t="str">
        <f t="shared" si="20"/>
        <v/>
      </c>
      <c r="AB28" s="187"/>
      <c r="AC28" s="187"/>
      <c r="AD28" s="187"/>
      <c r="AE28" s="189" t="str">
        <f t="shared" ref="AE28:AE30" si="25">IFERROR(IF(AND(X27="Probabilidad",X28="Probabilidad"),(AG27-(+AG27*AA28)),IF(AND(X27="Impacto",X28="Probabilidad"),(AG26-(+AG26*AA28)),IF(X28="Impacto",AG27,""))),"")</f>
        <v/>
      </c>
      <c r="AF28" s="190" t="str">
        <f t="shared" si="2"/>
        <v/>
      </c>
      <c r="AG28" s="188" t="str">
        <f t="shared" si="21"/>
        <v/>
      </c>
      <c r="AH28" s="190" t="str">
        <f t="shared" si="4"/>
        <v/>
      </c>
      <c r="AI28" s="188" t="str">
        <f t="shared" si="7"/>
        <v/>
      </c>
      <c r="AJ28" s="191" t="str">
        <f>IFERROR(IF(OR(AND(AF28="Muy Baja",AH28="Leve"),AND(AF28="Muy Baja",AH28="Menor"),AND(AF28="Baja",AH28="Leve")),"Bajo",IF(OR(AND(AF28="Muy baja",AH28="Moderado"),AND(AF28="Baja",AH28="Menor"),AND(AF28="Baja",AH28="Moderado"),AND(AF28="Media",AH28="Leve"),AND(AF28="Media",AH28="Menor"),AND(AF28="Media",AH28="Moderado"),AND(AF28="Alta",AH28="Leve"),AND(AF28="Alta",AH28="Menor")),"Moderado",IF(OR(AND(AF28="Muy Baja",AH28="Mayor"),AND(AF28="Baja",AH28="Mayor"),AND(AF28="Media",AH28="Mayor"),AND(AF28="Alta",AH28="Moderado"),AND(AF28="Alta",AH28="Mayor"),AND(AF28="Muy Alta",AH28="Leve"),AND(AF28="Muy Alta",AH28="Menor"),AND(AF28="Muy Alta",AH28="Moderado"),AND(AF28="Muy Alta",AH28="Mayor")),"Alto",IF(OR(AND(AF28="Muy Baja",AH28="Catastrófico"),AND(AF28="Baja",AH28="Catastrófico"),AND(AF28="Media",AH28="Catastrófico"),AND(AF28="Alta",AH28="Catastrófico"),AND(AF28="Muy Alta",AH28="Catastrófico")),"Extremo","")))),"")</f>
        <v/>
      </c>
      <c r="AK28" s="192"/>
      <c r="AL28" s="183"/>
      <c r="AM28" s="193"/>
      <c r="AN28" s="193"/>
      <c r="AO28" s="194"/>
      <c r="AP28" s="336"/>
      <c r="AQ28" s="336"/>
      <c r="AR28" s="336"/>
    </row>
    <row r="29" spans="1:44" ht="37.5" customHeight="1" x14ac:dyDescent="0.2">
      <c r="A29" s="325"/>
      <c r="B29" s="326"/>
      <c r="C29" s="326"/>
      <c r="D29" s="326"/>
      <c r="E29" s="326"/>
      <c r="F29" s="326"/>
      <c r="G29" s="340"/>
      <c r="H29" s="340"/>
      <c r="I29" s="340"/>
      <c r="J29" s="340"/>
      <c r="K29" s="340"/>
      <c r="L29" s="340"/>
      <c r="M29" s="340"/>
      <c r="N29" s="336"/>
      <c r="O29" s="337"/>
      <c r="P29" s="338"/>
      <c r="Q29" s="356"/>
      <c r="R29" s="338">
        <f>IF(NOT(ISERROR(MATCH(Q29,_xlfn.ANCHORARRAY(E40),0))),P42&amp;"Por favor no seleccionar los criterios de impacto",Q29)</f>
        <v>0</v>
      </c>
      <c r="S29" s="337"/>
      <c r="T29" s="338"/>
      <c r="U29" s="355"/>
      <c r="V29" s="211">
        <v>5</v>
      </c>
      <c r="W29" s="184"/>
      <c r="X29" s="186" t="str">
        <f t="shared" si="24"/>
        <v/>
      </c>
      <c r="Y29" s="187"/>
      <c r="Z29" s="187"/>
      <c r="AA29" s="188" t="str">
        <f t="shared" si="20"/>
        <v/>
      </c>
      <c r="AB29" s="187"/>
      <c r="AC29" s="187"/>
      <c r="AD29" s="187"/>
      <c r="AE29" s="189" t="str">
        <f t="shared" si="25"/>
        <v/>
      </c>
      <c r="AF29" s="190" t="str">
        <f>IFERROR(IF(AE29="","",IF(AE29&lt;=0.2,"Muy Baja",IF(AE29&lt;=0.4,"Baja",IF(AE29&lt;=0.6,"Media",IF(AE29&lt;=0.8,"Alta","Muy Alta"))))),"")</f>
        <v/>
      </c>
      <c r="AG29" s="188" t="str">
        <f t="shared" si="21"/>
        <v/>
      </c>
      <c r="AH29" s="190" t="str">
        <f t="shared" si="4"/>
        <v/>
      </c>
      <c r="AI29" s="188" t="str">
        <f t="shared" si="7"/>
        <v/>
      </c>
      <c r="AJ29" s="191" t="str">
        <f t="shared" ref="AJ29:AJ30" si="26">IFERROR(IF(OR(AND(AF29="Muy Baja",AH29="Leve"),AND(AF29="Muy Baja",AH29="Menor"),AND(AF29="Baja",AH29="Leve")),"Bajo",IF(OR(AND(AF29="Muy baja",AH29="Moderado"),AND(AF29="Baja",AH29="Menor"),AND(AF29="Baja",AH29="Moderado"),AND(AF29="Media",AH29="Leve"),AND(AF29="Media",AH29="Menor"),AND(AF29="Media",AH29="Moderado"),AND(AF29="Alta",AH29="Leve"),AND(AF29="Alta",AH29="Menor")),"Moderado",IF(OR(AND(AF29="Muy Baja",AH29="Mayor"),AND(AF29="Baja",AH29="Mayor"),AND(AF29="Media",AH29="Mayor"),AND(AF29="Alta",AH29="Moderado"),AND(AF29="Alta",AH29="Mayor"),AND(AF29="Muy Alta",AH29="Leve"),AND(AF29="Muy Alta",AH29="Menor"),AND(AF29="Muy Alta",AH29="Moderado"),AND(AF29="Muy Alta",AH29="Mayor")),"Alto",IF(OR(AND(AF29="Muy Baja",AH29="Catastrófico"),AND(AF29="Baja",AH29="Catastrófico"),AND(AF29="Media",AH29="Catastrófico"),AND(AF29="Alta",AH29="Catastrófico"),AND(AF29="Muy Alta",AH29="Catastrófico")),"Extremo","")))),"")</f>
        <v/>
      </c>
      <c r="AK29" s="192"/>
      <c r="AL29" s="183"/>
      <c r="AM29" s="193"/>
      <c r="AN29" s="193"/>
      <c r="AO29" s="194"/>
      <c r="AP29" s="336"/>
      <c r="AQ29" s="336"/>
      <c r="AR29" s="336"/>
    </row>
    <row r="30" spans="1:44" ht="37.5" customHeight="1" x14ac:dyDescent="0.2">
      <c r="A30" s="325"/>
      <c r="B30" s="326"/>
      <c r="C30" s="326"/>
      <c r="D30" s="326"/>
      <c r="E30" s="326"/>
      <c r="F30" s="326"/>
      <c r="G30" s="341"/>
      <c r="H30" s="341"/>
      <c r="I30" s="341"/>
      <c r="J30" s="341"/>
      <c r="K30" s="341"/>
      <c r="L30" s="341"/>
      <c r="M30" s="341"/>
      <c r="N30" s="336"/>
      <c r="O30" s="337"/>
      <c r="P30" s="338"/>
      <c r="Q30" s="356"/>
      <c r="R30" s="338">
        <f>IF(NOT(ISERROR(MATCH(Q30,_xlfn.ANCHORARRAY(E41),0))),P43&amp;"Por favor no seleccionar los criterios de impacto",Q30)</f>
        <v>0</v>
      </c>
      <c r="S30" s="337"/>
      <c r="T30" s="338"/>
      <c r="U30" s="355"/>
      <c r="V30" s="211">
        <v>6</v>
      </c>
      <c r="W30" s="184"/>
      <c r="X30" s="186" t="str">
        <f t="shared" si="24"/>
        <v/>
      </c>
      <c r="Y30" s="187"/>
      <c r="Z30" s="187"/>
      <c r="AA30" s="188" t="str">
        <f t="shared" si="20"/>
        <v/>
      </c>
      <c r="AB30" s="187"/>
      <c r="AC30" s="187"/>
      <c r="AD30" s="187"/>
      <c r="AE30" s="189" t="str">
        <f t="shared" si="25"/>
        <v/>
      </c>
      <c r="AF30" s="190" t="str">
        <f t="shared" si="2"/>
        <v/>
      </c>
      <c r="AG30" s="188" t="str">
        <f t="shared" si="21"/>
        <v/>
      </c>
      <c r="AH30" s="190" t="str">
        <f t="shared" si="4"/>
        <v/>
      </c>
      <c r="AI30" s="188" t="str">
        <f t="shared" si="7"/>
        <v/>
      </c>
      <c r="AJ30" s="191" t="str">
        <f t="shared" si="26"/>
        <v/>
      </c>
      <c r="AK30" s="192"/>
      <c r="AL30" s="183"/>
      <c r="AM30" s="193"/>
      <c r="AN30" s="193"/>
      <c r="AO30" s="194"/>
      <c r="AP30" s="336"/>
      <c r="AQ30" s="336"/>
      <c r="AR30" s="336"/>
    </row>
    <row r="31" spans="1:44" ht="37.5" customHeight="1" x14ac:dyDescent="0.2">
      <c r="A31" s="325">
        <v>5</v>
      </c>
      <c r="B31" s="326"/>
      <c r="C31" s="326"/>
      <c r="D31" s="326"/>
      <c r="E31" s="326"/>
      <c r="F31" s="326"/>
      <c r="G31" s="339"/>
      <c r="H31" s="339"/>
      <c r="I31" s="339"/>
      <c r="J31" s="339"/>
      <c r="K31" s="339"/>
      <c r="L31" s="339"/>
      <c r="M31" s="339"/>
      <c r="N31" s="336"/>
      <c r="O31" s="337" t="str">
        <f>IF(N31&lt;=0,"",IF(N31&lt;=2,"Muy Baja",IF(N31&lt;=24,"Baja",IF(N31&lt;=500,"Media",IF(N31&lt;=5000,"Alta","Muy Alta")))))</f>
        <v/>
      </c>
      <c r="P31" s="338" t="str">
        <f>IF(O31="","",IF(O31="Muy Baja",0.2,IF(O31="Baja",0.4,IF(O31="Media",0.6,IF(O31="Alta",0.8,IF(O31="Muy Alta",1,))))))</f>
        <v/>
      </c>
      <c r="Q31" s="356"/>
      <c r="R31" s="338">
        <f>IF(NOT(ISERROR(MATCH(Q31,'Tabla Impacto'!$B$222:$B$224,0))),'Tabla Impacto'!$F$224&amp;"Por favor no seleccionar los criterios de impacto(Afectación Económica o presupuestal y Pérdida Reputacional)",Q31)</f>
        <v>0</v>
      </c>
      <c r="S31" s="337" t="str">
        <f>IF(OR(R31='Tabla Impacto'!$C$12,R31='Tabla Impacto'!$D$12),"Leve",IF(OR(R31='Tabla Impacto'!$C$13,R31='Tabla Impacto'!$D$13),"Menor",IF(OR(R31='Tabla Impacto'!$C$14,R31='Tabla Impacto'!$D$14),"Moderado",IF(OR(R31='Tabla Impacto'!$C$15,R31='Tabla Impacto'!$D$15),"Mayor",IF(OR(R31='Tabla Impacto'!$C$16,R31='Tabla Impacto'!$D$16),"Catastrófico","")))))</f>
        <v/>
      </c>
      <c r="T31" s="338" t="str">
        <f>IF(S31="","",IF(S31="Leve",0.2,IF(S31="Menor",0.4,IF(S31="Moderado",0.6,IF(S31="Mayor",0.8,IF(S31="Catastrófico",1,))))))</f>
        <v/>
      </c>
      <c r="U31" s="355" t="str">
        <f>IF(OR(AND(O31="Muy Baja",S31="Leve"),AND(O31="Muy Baja",S31="Menor"),AND(O31="Baja",S31="Leve")),"Bajo",IF(OR(AND(O31="Muy baja",S31="Moderado"),AND(O31="Baja",S31="Menor"),AND(O31="Baja",S31="Moderado"),AND(O31="Media",S31="Leve"),AND(O31="Media",S31="Menor"),AND(O31="Media",S31="Moderado"),AND(O31="Alta",S31="Leve"),AND(O31="Alta",S31="Menor")),"Moderado",IF(OR(AND(O31="Muy Baja",S31="Mayor"),AND(O31="Baja",S31="Mayor"),AND(O31="Media",S31="Mayor"),AND(O31="Alta",S31="Moderado"),AND(O31="Alta",S31="Mayor"),AND(O31="Muy Alta",S31="Leve"),AND(O31="Muy Alta",S31="Menor"),AND(O31="Muy Alta",S31="Moderado"),AND(O31="Muy Alta",S31="Mayor")),"Alto",IF(OR(AND(O31="Muy Baja",S31="Catastrófico"),AND(O31="Baja",S31="Catastrófico"),AND(O31="Media",S31="Catastrófico"),AND(O31="Alta",S31="Catastrófico"),AND(O31="Muy Alta",S31="Catastrófico")),"Extremo",""))))</f>
        <v/>
      </c>
      <c r="V31" s="211">
        <v>1</v>
      </c>
      <c r="W31" s="184"/>
      <c r="X31" s="186" t="str">
        <f>IF(OR(Y31="Preventivo",Y31="Detectivo"),"Probabilidad",IF(Y31="Correctivo","Impacto",""))</f>
        <v/>
      </c>
      <c r="Y31" s="187"/>
      <c r="Z31" s="187"/>
      <c r="AA31" s="188" t="str">
        <f>IF(AND(Y31="Preventivo",Z31="Automático"),"50%",IF(AND(Y31="Preventivo",Z31="Manual"),"40%",IF(AND(Y31="Detectivo",Z31="Automático"),"40%",IF(AND(Y31="Detectivo",Z31="Manual"),"30%",IF(AND(Y31="Correctivo",Z31="Automático"),"35%",IF(AND(Y31="Correctivo",Z31="Manual"),"25%",""))))))</f>
        <v/>
      </c>
      <c r="AB31" s="187"/>
      <c r="AC31" s="187"/>
      <c r="AD31" s="187"/>
      <c r="AE31" s="189" t="str">
        <f>IFERROR(IF(X31="Probabilidad",(P31-(+P31*AA31)),IF(X31="Impacto",P31,"")),"")</f>
        <v/>
      </c>
      <c r="AF31" s="190" t="str">
        <f>IFERROR(IF(AE31="","",IF(AE31&lt;=0.2,"Muy Baja",IF(AE31&lt;=0.4,"Baja",IF(AE31&lt;=0.6,"Media",IF(AE31&lt;=0.8,"Alta","Muy Alta"))))),"")</f>
        <v/>
      </c>
      <c r="AG31" s="188" t="str">
        <f>+AE31</f>
        <v/>
      </c>
      <c r="AH31" s="190" t="str">
        <f>IFERROR(IF(AI31="","",IF(AI31&lt;=0.2,"Leve",IF(AI31&lt;=0.4,"Menor",IF(AI31&lt;=0.6,"Moderado",IF(AI31&lt;=0.8,"Mayor","Catastrófico"))))),"")</f>
        <v/>
      </c>
      <c r="AI31" s="188" t="str">
        <f t="shared" ref="AI31" si="27">IFERROR(IF(X31="Impacto",(T31-(+T31*AA31)),IF(X31="Probabilidad",T31,"")),"")</f>
        <v/>
      </c>
      <c r="AJ31" s="191" t="str">
        <f>IFERROR(IF(OR(AND(AF31="Muy Baja",AH31="Leve"),AND(AF31="Muy Baja",AH31="Menor"),AND(AF31="Baja",AH31="Leve")),"Bajo",IF(OR(AND(AF31="Muy baja",AH31="Moderado"),AND(AF31="Baja",AH31="Menor"),AND(AF31="Baja",AH31="Moderado"),AND(AF31="Media",AH31="Leve"),AND(AF31="Media",AH31="Menor"),AND(AF31="Media",AH31="Moderado"),AND(AF31="Alta",AH31="Leve"),AND(AF31="Alta",AH31="Menor")),"Moderado",IF(OR(AND(AF31="Muy Baja",AH31="Mayor"),AND(AF31="Baja",AH31="Mayor"),AND(AF31="Media",AH31="Mayor"),AND(AF31="Alta",AH31="Moderado"),AND(AF31="Alta",AH31="Mayor"),AND(AF31="Muy Alta",AH31="Leve"),AND(AF31="Muy Alta",AH31="Menor"),AND(AF31="Muy Alta",AH31="Moderado"),AND(AF31="Muy Alta",AH31="Mayor")),"Alto",IF(OR(AND(AF31="Muy Baja",AH31="Catastrófico"),AND(AF31="Baja",AH31="Catastrófico"),AND(AF31="Media",AH31="Catastrófico"),AND(AF31="Alta",AH31="Catastrófico"),AND(AF31="Muy Alta",AH31="Catastrófico")),"Extremo","")))),"")</f>
        <v/>
      </c>
      <c r="AK31" s="192"/>
      <c r="AL31" s="183"/>
      <c r="AM31" s="193"/>
      <c r="AN31" s="193"/>
      <c r="AO31" s="194"/>
      <c r="AP31" s="336"/>
      <c r="AQ31" s="336"/>
      <c r="AR31" s="336"/>
    </row>
    <row r="32" spans="1:44" ht="37.5" customHeight="1" x14ac:dyDescent="0.2">
      <c r="A32" s="325"/>
      <c r="B32" s="326"/>
      <c r="C32" s="326"/>
      <c r="D32" s="326"/>
      <c r="E32" s="326"/>
      <c r="F32" s="326"/>
      <c r="G32" s="340"/>
      <c r="H32" s="340"/>
      <c r="I32" s="340"/>
      <c r="J32" s="340"/>
      <c r="K32" s="340"/>
      <c r="L32" s="340"/>
      <c r="M32" s="340"/>
      <c r="N32" s="336"/>
      <c r="O32" s="337"/>
      <c r="P32" s="338"/>
      <c r="Q32" s="356"/>
      <c r="R32" s="338">
        <f>IF(NOT(ISERROR(MATCH(Q32,_xlfn.ANCHORARRAY(E43),0))),P45&amp;"Por favor no seleccionar los criterios de impacto",Q32)</f>
        <v>0</v>
      </c>
      <c r="S32" s="337"/>
      <c r="T32" s="338"/>
      <c r="U32" s="355"/>
      <c r="V32" s="211">
        <v>2</v>
      </c>
      <c r="W32" s="184"/>
      <c r="X32" s="186" t="str">
        <f>IF(OR(Y32="Preventivo",Y32="Detectivo"),"Probabilidad",IF(Y32="Correctivo","Impacto",""))</f>
        <v/>
      </c>
      <c r="Y32" s="187"/>
      <c r="Z32" s="187"/>
      <c r="AA32" s="188" t="str">
        <f t="shared" ref="AA32:AA36" si="28">IF(AND(Y32="Preventivo",Z32="Automático"),"50%",IF(AND(Y32="Preventivo",Z32="Manual"),"40%",IF(AND(Y32="Detectivo",Z32="Automático"),"40%",IF(AND(Y32="Detectivo",Z32="Manual"),"30%",IF(AND(Y32="Correctivo",Z32="Automático"),"35%",IF(AND(Y32="Correctivo",Z32="Manual"),"25%",""))))))</f>
        <v/>
      </c>
      <c r="AB32" s="187"/>
      <c r="AC32" s="187"/>
      <c r="AD32" s="187"/>
      <c r="AE32" s="189" t="str">
        <f>IFERROR(IF(AND(X31="Probabilidad",X32="Probabilidad"),(AG31-(+AG31*AA32)),IF(X32="Probabilidad",(P31-(+P31*AA32)),IF(X32="Impacto",AG31,""))),"")</f>
        <v/>
      </c>
      <c r="AF32" s="190" t="str">
        <f t="shared" si="2"/>
        <v/>
      </c>
      <c r="AG32" s="188" t="str">
        <f t="shared" ref="AG32:AG36" si="29">+AE32</f>
        <v/>
      </c>
      <c r="AH32" s="190" t="str">
        <f t="shared" si="4"/>
        <v/>
      </c>
      <c r="AI32" s="188" t="str">
        <f>IFERROR(IF(AND(X31="Impacto",X32="Impacto"),(AI31-(+AI31*AA32)),IF(X32="Impacto",(#REF!-(+#REF!*AA32)),IF(X32="Probabilidad",AI31,""))),"")</f>
        <v/>
      </c>
      <c r="AJ32" s="191" t="str">
        <f t="shared" ref="AJ32:AJ33" si="30">IFERROR(IF(OR(AND(AF32="Muy Baja",AH32="Leve"),AND(AF32="Muy Baja",AH32="Menor"),AND(AF32="Baja",AH32="Leve")),"Bajo",IF(OR(AND(AF32="Muy baja",AH32="Moderado"),AND(AF32="Baja",AH32="Menor"),AND(AF32="Baja",AH32="Moderado"),AND(AF32="Media",AH32="Leve"),AND(AF32="Media",AH32="Menor"),AND(AF32="Media",AH32="Moderado"),AND(AF32="Alta",AH32="Leve"),AND(AF32="Alta",AH32="Menor")),"Moderado",IF(OR(AND(AF32="Muy Baja",AH32="Mayor"),AND(AF32="Baja",AH32="Mayor"),AND(AF32="Media",AH32="Mayor"),AND(AF32="Alta",AH32="Moderado"),AND(AF32="Alta",AH32="Mayor"),AND(AF32="Muy Alta",AH32="Leve"),AND(AF32="Muy Alta",AH32="Menor"),AND(AF32="Muy Alta",AH32="Moderado"),AND(AF32="Muy Alta",AH32="Mayor")),"Alto",IF(OR(AND(AF32="Muy Baja",AH32="Catastrófico"),AND(AF32="Baja",AH32="Catastrófico"),AND(AF32="Media",AH32="Catastrófico"),AND(AF32="Alta",AH32="Catastrófico"),AND(AF32="Muy Alta",AH32="Catastrófico")),"Extremo","")))),"")</f>
        <v/>
      </c>
      <c r="AK32" s="192"/>
      <c r="AL32" s="183"/>
      <c r="AM32" s="193"/>
      <c r="AN32" s="193"/>
      <c r="AO32" s="194"/>
      <c r="AP32" s="336"/>
      <c r="AQ32" s="336"/>
      <c r="AR32" s="336"/>
    </row>
    <row r="33" spans="1:44" ht="37.5" customHeight="1" x14ac:dyDescent="0.2">
      <c r="A33" s="325"/>
      <c r="B33" s="326"/>
      <c r="C33" s="326"/>
      <c r="D33" s="326"/>
      <c r="E33" s="326"/>
      <c r="F33" s="326"/>
      <c r="G33" s="340"/>
      <c r="H33" s="340"/>
      <c r="I33" s="340"/>
      <c r="J33" s="340"/>
      <c r="K33" s="340"/>
      <c r="L33" s="340"/>
      <c r="M33" s="340"/>
      <c r="N33" s="336"/>
      <c r="O33" s="337"/>
      <c r="P33" s="338"/>
      <c r="Q33" s="356"/>
      <c r="R33" s="338">
        <f>IF(NOT(ISERROR(MATCH(Q33,_xlfn.ANCHORARRAY(E44),0))),P46&amp;"Por favor no seleccionar los criterios de impacto",Q33)</f>
        <v>0</v>
      </c>
      <c r="S33" s="337"/>
      <c r="T33" s="338"/>
      <c r="U33" s="355"/>
      <c r="V33" s="211">
        <v>3</v>
      </c>
      <c r="W33" s="185"/>
      <c r="X33" s="186" t="str">
        <f>IF(OR(Y33="Preventivo",Y33="Detectivo"),"Probabilidad",IF(Y33="Correctivo","Impacto",""))</f>
        <v/>
      </c>
      <c r="Y33" s="187"/>
      <c r="Z33" s="187"/>
      <c r="AA33" s="188" t="str">
        <f t="shared" si="28"/>
        <v/>
      </c>
      <c r="AB33" s="187"/>
      <c r="AC33" s="187"/>
      <c r="AD33" s="187"/>
      <c r="AE33" s="189" t="str">
        <f>IFERROR(IF(AND(X32="Probabilidad",X33="Probabilidad"),(AG32-(+AG32*AA33)),IF(AND(X32="Impacto",X33="Probabilidad"),(AG31-(+AG31*AA33)),IF(X33="Impacto",AG32,""))),"")</f>
        <v/>
      </c>
      <c r="AF33" s="190" t="str">
        <f t="shared" si="2"/>
        <v/>
      </c>
      <c r="AG33" s="188" t="str">
        <f t="shared" si="29"/>
        <v/>
      </c>
      <c r="AH33" s="190" t="str">
        <f t="shared" si="4"/>
        <v/>
      </c>
      <c r="AI33" s="188" t="str">
        <f t="shared" ref="AI33" si="31">IFERROR(IF(AND(X32="Impacto",X33="Impacto"),(AI32-(+AI32*AA33)),IF(AND(X32="Probabilidad",X33="Impacto"),(AI31-(+AI31*AA33)),IF(X33="Probabilidad",AI32,""))),"")</f>
        <v/>
      </c>
      <c r="AJ33" s="191" t="str">
        <f t="shared" si="30"/>
        <v/>
      </c>
      <c r="AK33" s="192"/>
      <c r="AL33" s="183"/>
      <c r="AM33" s="193"/>
      <c r="AN33" s="193"/>
      <c r="AO33" s="194"/>
      <c r="AP33" s="336"/>
      <c r="AQ33" s="336"/>
      <c r="AR33" s="336"/>
    </row>
    <row r="34" spans="1:44" ht="37.5" customHeight="1" x14ac:dyDescent="0.2">
      <c r="A34" s="325"/>
      <c r="B34" s="326"/>
      <c r="C34" s="326"/>
      <c r="D34" s="326"/>
      <c r="E34" s="326"/>
      <c r="F34" s="326"/>
      <c r="G34" s="340"/>
      <c r="H34" s="340"/>
      <c r="I34" s="340"/>
      <c r="J34" s="340"/>
      <c r="K34" s="340"/>
      <c r="L34" s="340"/>
      <c r="M34" s="340"/>
      <c r="N34" s="336"/>
      <c r="O34" s="337"/>
      <c r="P34" s="338"/>
      <c r="Q34" s="356"/>
      <c r="R34" s="338">
        <f>IF(NOT(ISERROR(MATCH(Q34,_xlfn.ANCHORARRAY(E45),0))),P47&amp;"Por favor no seleccionar los criterios de impacto",Q34)</f>
        <v>0</v>
      </c>
      <c r="S34" s="337"/>
      <c r="T34" s="338"/>
      <c r="U34" s="355"/>
      <c r="V34" s="211">
        <v>4</v>
      </c>
      <c r="W34" s="184"/>
      <c r="X34" s="186" t="str">
        <f t="shared" ref="X34:X36" si="32">IF(OR(Y34="Preventivo",Y34="Detectivo"),"Probabilidad",IF(Y34="Correctivo","Impacto",""))</f>
        <v/>
      </c>
      <c r="Y34" s="187"/>
      <c r="Z34" s="187"/>
      <c r="AA34" s="188" t="str">
        <f t="shared" si="28"/>
        <v/>
      </c>
      <c r="AB34" s="187"/>
      <c r="AC34" s="187"/>
      <c r="AD34" s="187"/>
      <c r="AE34" s="189" t="str">
        <f t="shared" ref="AE34:AE36" si="33">IFERROR(IF(AND(X33="Probabilidad",X34="Probabilidad"),(AG33-(+AG33*AA34)),IF(AND(X33="Impacto",X34="Probabilidad"),(AG32-(+AG32*AA34)),IF(X34="Impacto",AG33,""))),"")</f>
        <v/>
      </c>
      <c r="AF34" s="190" t="str">
        <f t="shared" si="2"/>
        <v/>
      </c>
      <c r="AG34" s="188" t="str">
        <f t="shared" si="29"/>
        <v/>
      </c>
      <c r="AH34" s="190" t="str">
        <f t="shared" si="4"/>
        <v/>
      </c>
      <c r="AI34" s="188" t="str">
        <f t="shared" si="7"/>
        <v/>
      </c>
      <c r="AJ34" s="191" t="str">
        <f>IFERROR(IF(OR(AND(AF34="Muy Baja",AH34="Leve"),AND(AF34="Muy Baja",AH34="Menor"),AND(AF34="Baja",AH34="Leve")),"Bajo",IF(OR(AND(AF34="Muy baja",AH34="Moderado"),AND(AF34="Baja",AH34="Menor"),AND(AF34="Baja",AH34="Moderado"),AND(AF34="Media",AH34="Leve"),AND(AF34="Media",AH34="Menor"),AND(AF34="Media",AH34="Moderado"),AND(AF34="Alta",AH34="Leve"),AND(AF34="Alta",AH34="Menor")),"Moderado",IF(OR(AND(AF34="Muy Baja",AH34="Mayor"),AND(AF34="Baja",AH34="Mayor"),AND(AF34="Media",AH34="Mayor"),AND(AF34="Alta",AH34="Moderado"),AND(AF34="Alta",AH34="Mayor"),AND(AF34="Muy Alta",AH34="Leve"),AND(AF34="Muy Alta",AH34="Menor"),AND(AF34="Muy Alta",AH34="Moderado"),AND(AF34="Muy Alta",AH34="Mayor")),"Alto",IF(OR(AND(AF34="Muy Baja",AH34="Catastrófico"),AND(AF34="Baja",AH34="Catastrófico"),AND(AF34="Media",AH34="Catastrófico"),AND(AF34="Alta",AH34="Catastrófico"),AND(AF34="Muy Alta",AH34="Catastrófico")),"Extremo","")))),"")</f>
        <v/>
      </c>
      <c r="AK34" s="192"/>
      <c r="AL34" s="183"/>
      <c r="AM34" s="193"/>
      <c r="AN34" s="193"/>
      <c r="AO34" s="194"/>
      <c r="AP34" s="336"/>
      <c r="AQ34" s="336"/>
      <c r="AR34" s="336"/>
    </row>
    <row r="35" spans="1:44" ht="37.5" customHeight="1" x14ac:dyDescent="0.2">
      <c r="A35" s="325"/>
      <c r="B35" s="326"/>
      <c r="C35" s="326"/>
      <c r="D35" s="326"/>
      <c r="E35" s="326"/>
      <c r="F35" s="326"/>
      <c r="G35" s="340"/>
      <c r="H35" s="340"/>
      <c r="I35" s="340"/>
      <c r="J35" s="340"/>
      <c r="K35" s="340"/>
      <c r="L35" s="340"/>
      <c r="M35" s="340"/>
      <c r="N35" s="336"/>
      <c r="O35" s="337"/>
      <c r="P35" s="338"/>
      <c r="Q35" s="356"/>
      <c r="R35" s="338">
        <f>IF(NOT(ISERROR(MATCH(Q35,_xlfn.ANCHORARRAY(E46),0))),P48&amp;"Por favor no seleccionar los criterios de impacto",Q35)</f>
        <v>0</v>
      </c>
      <c r="S35" s="337"/>
      <c r="T35" s="338"/>
      <c r="U35" s="355"/>
      <c r="V35" s="211">
        <v>5</v>
      </c>
      <c r="W35" s="184"/>
      <c r="X35" s="186" t="str">
        <f t="shared" si="32"/>
        <v/>
      </c>
      <c r="Y35" s="187"/>
      <c r="Z35" s="187"/>
      <c r="AA35" s="188" t="str">
        <f t="shared" si="28"/>
        <v/>
      </c>
      <c r="AB35" s="187"/>
      <c r="AC35" s="187"/>
      <c r="AD35" s="187"/>
      <c r="AE35" s="189" t="str">
        <f t="shared" si="33"/>
        <v/>
      </c>
      <c r="AF35" s="190" t="str">
        <f t="shared" si="2"/>
        <v/>
      </c>
      <c r="AG35" s="188" t="str">
        <f t="shared" si="29"/>
        <v/>
      </c>
      <c r="AH35" s="190" t="str">
        <f t="shared" si="4"/>
        <v/>
      </c>
      <c r="AI35" s="188" t="str">
        <f t="shared" si="7"/>
        <v/>
      </c>
      <c r="AJ35" s="191" t="str">
        <f t="shared" ref="AJ35:AJ36" si="34">IFERROR(IF(OR(AND(AF35="Muy Baja",AH35="Leve"),AND(AF35="Muy Baja",AH35="Menor"),AND(AF35="Baja",AH35="Leve")),"Bajo",IF(OR(AND(AF35="Muy baja",AH35="Moderado"),AND(AF35="Baja",AH35="Menor"),AND(AF35="Baja",AH35="Moderado"),AND(AF35="Media",AH35="Leve"),AND(AF35="Media",AH35="Menor"),AND(AF35="Media",AH35="Moderado"),AND(AF35="Alta",AH35="Leve"),AND(AF35="Alta",AH35="Menor")),"Moderado",IF(OR(AND(AF35="Muy Baja",AH35="Mayor"),AND(AF35="Baja",AH35="Mayor"),AND(AF35="Media",AH35="Mayor"),AND(AF35="Alta",AH35="Moderado"),AND(AF35="Alta",AH35="Mayor"),AND(AF35="Muy Alta",AH35="Leve"),AND(AF35="Muy Alta",AH35="Menor"),AND(AF35="Muy Alta",AH35="Moderado"),AND(AF35="Muy Alta",AH35="Mayor")),"Alto",IF(OR(AND(AF35="Muy Baja",AH35="Catastrófico"),AND(AF35="Baja",AH35="Catastrófico"),AND(AF35="Media",AH35="Catastrófico"),AND(AF35="Alta",AH35="Catastrófico"),AND(AF35="Muy Alta",AH35="Catastrófico")),"Extremo","")))),"")</f>
        <v/>
      </c>
      <c r="AK35" s="192"/>
      <c r="AL35" s="183"/>
      <c r="AM35" s="193"/>
      <c r="AN35" s="193"/>
      <c r="AO35" s="194"/>
      <c r="AP35" s="336"/>
      <c r="AQ35" s="336"/>
      <c r="AR35" s="336"/>
    </row>
    <row r="36" spans="1:44" ht="37.5" customHeight="1" x14ac:dyDescent="0.2">
      <c r="A36" s="325"/>
      <c r="B36" s="326"/>
      <c r="C36" s="326"/>
      <c r="D36" s="326"/>
      <c r="E36" s="326"/>
      <c r="F36" s="326"/>
      <c r="G36" s="341"/>
      <c r="H36" s="341"/>
      <c r="I36" s="341"/>
      <c r="J36" s="341"/>
      <c r="K36" s="341"/>
      <c r="L36" s="341"/>
      <c r="M36" s="341"/>
      <c r="N36" s="336"/>
      <c r="O36" s="337"/>
      <c r="P36" s="338"/>
      <c r="Q36" s="356"/>
      <c r="R36" s="338">
        <f>IF(NOT(ISERROR(MATCH(Q36,_xlfn.ANCHORARRAY(E47),0))),P49&amp;"Por favor no seleccionar los criterios de impacto",Q36)</f>
        <v>0</v>
      </c>
      <c r="S36" s="337"/>
      <c r="T36" s="338"/>
      <c r="U36" s="355"/>
      <c r="V36" s="211">
        <v>6</v>
      </c>
      <c r="W36" s="184"/>
      <c r="X36" s="186" t="str">
        <f t="shared" si="32"/>
        <v/>
      </c>
      <c r="Y36" s="187"/>
      <c r="Z36" s="187"/>
      <c r="AA36" s="188" t="str">
        <f t="shared" si="28"/>
        <v/>
      </c>
      <c r="AB36" s="187"/>
      <c r="AC36" s="187"/>
      <c r="AD36" s="187"/>
      <c r="AE36" s="189" t="str">
        <f t="shared" si="33"/>
        <v/>
      </c>
      <c r="AF36" s="190" t="str">
        <f t="shared" si="2"/>
        <v/>
      </c>
      <c r="AG36" s="188" t="str">
        <f t="shared" si="29"/>
        <v/>
      </c>
      <c r="AH36" s="190" t="str">
        <f t="shared" si="4"/>
        <v/>
      </c>
      <c r="AI36" s="188" t="str">
        <f t="shared" si="7"/>
        <v/>
      </c>
      <c r="AJ36" s="191" t="str">
        <f t="shared" si="34"/>
        <v/>
      </c>
      <c r="AK36" s="192"/>
      <c r="AL36" s="183"/>
      <c r="AM36" s="193"/>
      <c r="AN36" s="193"/>
      <c r="AO36" s="194"/>
      <c r="AP36" s="336"/>
      <c r="AQ36" s="336"/>
      <c r="AR36" s="336"/>
    </row>
    <row r="37" spans="1:44" ht="37.5" customHeight="1" x14ac:dyDescent="0.2">
      <c r="A37" s="325">
        <v>6</v>
      </c>
      <c r="B37" s="326"/>
      <c r="C37" s="326"/>
      <c r="D37" s="326"/>
      <c r="E37" s="339"/>
      <c r="F37" s="326"/>
      <c r="G37" s="339"/>
      <c r="H37" s="339"/>
      <c r="I37" s="339"/>
      <c r="J37" s="339"/>
      <c r="K37" s="339"/>
      <c r="L37" s="339"/>
      <c r="M37" s="339"/>
      <c r="N37" s="336"/>
      <c r="O37" s="337" t="str">
        <f>IF(N37&lt;=0,"",IF(N37&lt;=2,"Muy Baja",IF(N37&lt;=24,"Baja",IF(N37&lt;=500,"Media",IF(N37&lt;=5000,"Alta","Muy Alta")))))</f>
        <v/>
      </c>
      <c r="P37" s="338" t="str">
        <f>IF(O37="","",IF(O37="Muy Baja",0.2,IF(O37="Baja",0.4,IF(O37="Media",0.6,IF(O37="Alta",0.8,IF(O37="Muy Alta",1,))))))</f>
        <v/>
      </c>
      <c r="Q37" s="356"/>
      <c r="R37" s="338">
        <f>IF(NOT(ISERROR(MATCH(Q37,'Tabla Impacto'!$B$222:$B$224,0))),'Tabla Impacto'!$F$224&amp;"Por favor no seleccionar los criterios de impacto(Afectación Económica o presupuestal y Pérdida Reputacional)",Q37)</f>
        <v>0</v>
      </c>
      <c r="S37" s="337" t="str">
        <f>IF(OR(R37='Tabla Impacto'!$C$12,R37='Tabla Impacto'!$D$12),"Leve",IF(OR(R37='Tabla Impacto'!$C$13,R37='Tabla Impacto'!$D$13),"Menor",IF(OR(R37='Tabla Impacto'!$C$14,R37='Tabla Impacto'!$D$14),"Moderado",IF(OR(R37='Tabla Impacto'!$C$15,R37='Tabla Impacto'!$D$15),"Mayor",IF(OR(R37='Tabla Impacto'!$C$16,R37='Tabla Impacto'!$D$16),"Catastrófico","")))))</f>
        <v/>
      </c>
      <c r="T37" s="338" t="str">
        <f>IF(S37="","",IF(S37="Leve",0.2,IF(S37="Menor",0.4,IF(S37="Moderado",0.6,IF(S37="Mayor",0.8,IF(S37="Catastrófico",1,))))))</f>
        <v/>
      </c>
      <c r="U37" s="355" t="str">
        <f>IF(OR(AND(O37="Muy Baja",S37="Leve"),AND(O37="Muy Baja",S37="Menor"),AND(O37="Baja",S37="Leve")),"Bajo",IF(OR(AND(O37="Muy baja",S37="Moderado"),AND(O37="Baja",S37="Menor"),AND(O37="Baja",S37="Moderado"),AND(O37="Media",S37="Leve"),AND(O37="Media",S37="Menor"),AND(O37="Media",S37="Moderado"),AND(O37="Alta",S37="Leve"),AND(O37="Alta",S37="Menor")),"Moderado",IF(OR(AND(O37="Muy Baja",S37="Mayor"),AND(O37="Baja",S37="Mayor"),AND(O37="Media",S37="Mayor"),AND(O37="Alta",S37="Moderado"),AND(O37="Alta",S37="Mayor"),AND(O37="Muy Alta",S37="Leve"),AND(O37="Muy Alta",S37="Menor"),AND(O37="Muy Alta",S37="Moderado"),AND(O37="Muy Alta",S37="Mayor")),"Alto",IF(OR(AND(O37="Muy Baja",S37="Catastrófico"),AND(O37="Baja",S37="Catastrófico"),AND(O37="Media",S37="Catastrófico"),AND(O37="Alta",S37="Catastrófico"),AND(O37="Muy Alta",S37="Catastrófico")),"Extremo",""))))</f>
        <v/>
      </c>
      <c r="V37" s="211">
        <v>1</v>
      </c>
      <c r="W37" s="184"/>
      <c r="X37" s="186" t="str">
        <f>IF(OR(Y37="Preventivo",Y37="Detectivo"),"Probabilidad",IF(Y37="Correctivo","Impacto",""))</f>
        <v/>
      </c>
      <c r="Y37" s="187"/>
      <c r="Z37" s="187"/>
      <c r="AA37" s="188" t="str">
        <f>IF(AND(Y37="Preventivo",Z37="Automático"),"50%",IF(AND(Y37="Preventivo",Z37="Manual"),"40%",IF(AND(Y37="Detectivo",Z37="Automático"),"40%",IF(AND(Y37="Detectivo",Z37="Manual"),"30%",IF(AND(Y37="Correctivo",Z37="Automático"),"35%",IF(AND(Y37="Correctivo",Z37="Manual"),"25%",""))))))</f>
        <v/>
      </c>
      <c r="AB37" s="187"/>
      <c r="AC37" s="187"/>
      <c r="AD37" s="187"/>
      <c r="AE37" s="189" t="str">
        <f>IFERROR(IF(X37="Probabilidad",(P37-(+P37*AA37)),IF(X37="Impacto",P37,"")),"")</f>
        <v/>
      </c>
      <c r="AF37" s="190" t="str">
        <f>IFERROR(IF(AE37="","",IF(AE37&lt;=0.2,"Muy Baja",IF(AE37&lt;=0.4,"Baja",IF(AE37&lt;=0.6,"Media",IF(AE37&lt;=0.8,"Alta","Muy Alta"))))),"")</f>
        <v/>
      </c>
      <c r="AG37" s="188" t="str">
        <f>+AE37</f>
        <v/>
      </c>
      <c r="AH37" s="190" t="str">
        <f>IFERROR(IF(AI37="","",IF(AI37&lt;=0.2,"Leve",IF(AI37&lt;=0.4,"Menor",IF(AI37&lt;=0.6,"Moderado",IF(AI37&lt;=0.8,"Mayor","Catastrófico"))))),"")</f>
        <v/>
      </c>
      <c r="AI37" s="188" t="str">
        <f t="shared" ref="AI37" si="35">IFERROR(IF(X37="Impacto",(T37-(+T37*AA37)),IF(X37="Probabilidad",T37,"")),"")</f>
        <v/>
      </c>
      <c r="AJ37" s="191" t="str">
        <f>IFERROR(IF(OR(AND(AF37="Muy Baja",AH37="Leve"),AND(AF37="Muy Baja",AH37="Menor"),AND(AF37="Baja",AH37="Leve")),"Bajo",IF(OR(AND(AF37="Muy baja",AH37="Moderado"),AND(AF37="Baja",AH37="Menor"),AND(AF37="Baja",AH37="Moderado"),AND(AF37="Media",AH37="Leve"),AND(AF37="Media",AH37="Menor"),AND(AF37="Media",AH37="Moderado"),AND(AF37="Alta",AH37="Leve"),AND(AF37="Alta",AH37="Menor")),"Moderado",IF(OR(AND(AF37="Muy Baja",AH37="Mayor"),AND(AF37="Baja",AH37="Mayor"),AND(AF37="Media",AH37="Mayor"),AND(AF37="Alta",AH37="Moderado"),AND(AF37="Alta",AH37="Mayor"),AND(AF37="Muy Alta",AH37="Leve"),AND(AF37="Muy Alta",AH37="Menor"),AND(AF37="Muy Alta",AH37="Moderado"),AND(AF37="Muy Alta",AH37="Mayor")),"Alto",IF(OR(AND(AF37="Muy Baja",AH37="Catastrófico"),AND(AF37="Baja",AH37="Catastrófico"),AND(AF37="Media",AH37="Catastrófico"),AND(AF37="Alta",AH37="Catastrófico"),AND(AF37="Muy Alta",AH37="Catastrófico")),"Extremo","")))),"")</f>
        <v/>
      </c>
      <c r="AK37" s="187"/>
      <c r="AL37" s="183"/>
      <c r="AM37" s="193"/>
      <c r="AN37" s="193"/>
      <c r="AO37" s="194"/>
      <c r="AP37" s="336"/>
      <c r="AQ37" s="336"/>
      <c r="AR37" s="336"/>
    </row>
    <row r="38" spans="1:44" ht="37.5" customHeight="1" x14ac:dyDescent="0.2">
      <c r="A38" s="325"/>
      <c r="B38" s="326"/>
      <c r="C38" s="326"/>
      <c r="D38" s="326"/>
      <c r="E38" s="340"/>
      <c r="F38" s="326"/>
      <c r="G38" s="340"/>
      <c r="H38" s="340"/>
      <c r="I38" s="340"/>
      <c r="J38" s="340"/>
      <c r="K38" s="340"/>
      <c r="L38" s="340"/>
      <c r="M38" s="340"/>
      <c r="N38" s="336"/>
      <c r="O38" s="337"/>
      <c r="P38" s="338"/>
      <c r="Q38" s="356"/>
      <c r="R38" s="338">
        <f>IF(NOT(ISERROR(MATCH(Q38,_xlfn.ANCHORARRAY(E49),0))),P51&amp;"Por favor no seleccionar los criterios de impacto",Q38)</f>
        <v>0</v>
      </c>
      <c r="S38" s="337"/>
      <c r="T38" s="338"/>
      <c r="U38" s="355"/>
      <c r="V38" s="211">
        <v>2</v>
      </c>
      <c r="W38" s="184"/>
      <c r="X38" s="186" t="str">
        <f>IF(OR(Y38="Preventivo",Y38="Detectivo"),"Probabilidad",IF(Y38="Correctivo","Impacto",""))</f>
        <v/>
      </c>
      <c r="Y38" s="187"/>
      <c r="Z38" s="187"/>
      <c r="AA38" s="188" t="str">
        <f t="shared" ref="AA38:AA42" si="36">IF(AND(Y38="Preventivo",Z38="Automático"),"50%",IF(AND(Y38="Preventivo",Z38="Manual"),"40%",IF(AND(Y38="Detectivo",Z38="Automático"),"40%",IF(AND(Y38="Detectivo",Z38="Manual"),"30%",IF(AND(Y38="Correctivo",Z38="Automático"),"35%",IF(AND(Y38="Correctivo",Z38="Manual"),"25%",""))))))</f>
        <v/>
      </c>
      <c r="AB38" s="187"/>
      <c r="AC38" s="187"/>
      <c r="AD38" s="187"/>
      <c r="AE38" s="189" t="str">
        <f>IFERROR(IF(AND(X37="Probabilidad",X38="Probabilidad"),(AG37-(+AG37*AA38)),IF(X38="Probabilidad",(P37-(+P37*AA38)),IF(X38="Impacto",AG37,""))),"")</f>
        <v/>
      </c>
      <c r="AF38" s="190" t="str">
        <f t="shared" si="2"/>
        <v/>
      </c>
      <c r="AG38" s="188" t="str">
        <f t="shared" ref="AG38:AG42" si="37">+AE38</f>
        <v/>
      </c>
      <c r="AH38" s="190" t="str">
        <f t="shared" si="4"/>
        <v/>
      </c>
      <c r="AI38" s="188" t="str">
        <f>IFERROR(IF(AND(X37="Impacto",X38="Impacto"),(AI37-(+AI37*AA38)),IF(X38="Impacto",(#REF!-(+#REF!*AA38)),IF(X38="Probabilidad",AI37,""))),"")</f>
        <v/>
      </c>
      <c r="AJ38" s="191" t="str">
        <f t="shared" ref="AJ38:AJ39" si="38">IFERROR(IF(OR(AND(AF38="Muy Baja",AH38="Leve"),AND(AF38="Muy Baja",AH38="Menor"),AND(AF38="Baja",AH38="Leve")),"Bajo",IF(OR(AND(AF38="Muy baja",AH38="Moderado"),AND(AF38="Baja",AH38="Menor"),AND(AF38="Baja",AH38="Moderado"),AND(AF38="Media",AH38="Leve"),AND(AF38="Media",AH38="Menor"),AND(AF38="Media",AH38="Moderado"),AND(AF38="Alta",AH38="Leve"),AND(AF38="Alta",AH38="Menor")),"Moderado",IF(OR(AND(AF38="Muy Baja",AH38="Mayor"),AND(AF38="Baja",AH38="Mayor"),AND(AF38="Media",AH38="Mayor"),AND(AF38="Alta",AH38="Moderado"),AND(AF38="Alta",AH38="Mayor"),AND(AF38="Muy Alta",AH38="Leve"),AND(AF38="Muy Alta",AH38="Menor"),AND(AF38="Muy Alta",AH38="Moderado"),AND(AF38="Muy Alta",AH38="Mayor")),"Alto",IF(OR(AND(AF38="Muy Baja",AH38="Catastrófico"),AND(AF38="Baja",AH38="Catastrófico"),AND(AF38="Media",AH38="Catastrófico"),AND(AF38="Alta",AH38="Catastrófico"),AND(AF38="Muy Alta",AH38="Catastrófico")),"Extremo","")))),"")</f>
        <v/>
      </c>
      <c r="AK38" s="192"/>
      <c r="AL38" s="183"/>
      <c r="AM38" s="193"/>
      <c r="AN38" s="193"/>
      <c r="AO38" s="194"/>
      <c r="AP38" s="336"/>
      <c r="AQ38" s="336"/>
      <c r="AR38" s="336"/>
    </row>
    <row r="39" spans="1:44" ht="37.5" customHeight="1" x14ac:dyDescent="0.2">
      <c r="A39" s="325"/>
      <c r="B39" s="326"/>
      <c r="C39" s="326"/>
      <c r="D39" s="326"/>
      <c r="E39" s="340"/>
      <c r="F39" s="326"/>
      <c r="G39" s="340"/>
      <c r="H39" s="340"/>
      <c r="I39" s="340"/>
      <c r="J39" s="340"/>
      <c r="K39" s="340"/>
      <c r="L39" s="340"/>
      <c r="M39" s="340"/>
      <c r="N39" s="336"/>
      <c r="O39" s="337"/>
      <c r="P39" s="338"/>
      <c r="Q39" s="356"/>
      <c r="R39" s="338">
        <f>IF(NOT(ISERROR(MATCH(Q39,_xlfn.ANCHORARRAY(E50),0))),P52&amp;"Por favor no seleccionar los criterios de impacto",Q39)</f>
        <v>0</v>
      </c>
      <c r="S39" s="337"/>
      <c r="T39" s="338"/>
      <c r="U39" s="355"/>
      <c r="V39" s="211">
        <v>3</v>
      </c>
      <c r="W39" s="185"/>
      <c r="X39" s="186" t="str">
        <f>IF(OR(Y39="Preventivo",Y39="Detectivo"),"Probabilidad",IF(Y39="Correctivo","Impacto",""))</f>
        <v/>
      </c>
      <c r="Y39" s="187"/>
      <c r="Z39" s="187"/>
      <c r="AA39" s="188" t="str">
        <f t="shared" si="36"/>
        <v/>
      </c>
      <c r="AB39" s="187"/>
      <c r="AC39" s="187"/>
      <c r="AD39" s="187"/>
      <c r="AE39" s="189" t="str">
        <f>IFERROR(IF(AND(X38="Probabilidad",X39="Probabilidad"),(AG38-(+AG38*AA39)),IF(AND(X38="Impacto",X39="Probabilidad"),(AG37-(+AG37*AA39)),IF(X39="Impacto",AG38,""))),"")</f>
        <v/>
      </c>
      <c r="AF39" s="190" t="str">
        <f t="shared" si="2"/>
        <v/>
      </c>
      <c r="AG39" s="188" t="str">
        <f t="shared" si="37"/>
        <v/>
      </c>
      <c r="AH39" s="190" t="str">
        <f t="shared" si="4"/>
        <v/>
      </c>
      <c r="AI39" s="188" t="str">
        <f t="shared" ref="AI39" si="39">IFERROR(IF(AND(X38="Impacto",X39="Impacto"),(AI38-(+AI38*AA39)),IF(AND(X38="Probabilidad",X39="Impacto"),(AI37-(+AI37*AA39)),IF(X39="Probabilidad",AI38,""))),"")</f>
        <v/>
      </c>
      <c r="AJ39" s="191" t="str">
        <f t="shared" si="38"/>
        <v/>
      </c>
      <c r="AK39" s="192"/>
      <c r="AL39" s="183"/>
      <c r="AM39" s="193"/>
      <c r="AN39" s="193"/>
      <c r="AO39" s="194"/>
      <c r="AP39" s="336"/>
      <c r="AQ39" s="336"/>
      <c r="AR39" s="336"/>
    </row>
    <row r="40" spans="1:44" ht="37.5" customHeight="1" x14ac:dyDescent="0.2">
      <c r="A40" s="325"/>
      <c r="B40" s="326"/>
      <c r="C40" s="326"/>
      <c r="D40" s="326"/>
      <c r="E40" s="340"/>
      <c r="F40" s="326"/>
      <c r="G40" s="340"/>
      <c r="H40" s="340"/>
      <c r="I40" s="340"/>
      <c r="J40" s="340"/>
      <c r="K40" s="340"/>
      <c r="L40" s="340"/>
      <c r="M40" s="340"/>
      <c r="N40" s="336"/>
      <c r="O40" s="337"/>
      <c r="P40" s="338"/>
      <c r="Q40" s="356"/>
      <c r="R40" s="338">
        <f>IF(NOT(ISERROR(MATCH(Q40,_xlfn.ANCHORARRAY(E51),0))),P53&amp;"Por favor no seleccionar los criterios de impacto",Q40)</f>
        <v>0</v>
      </c>
      <c r="S40" s="337"/>
      <c r="T40" s="338"/>
      <c r="U40" s="355"/>
      <c r="V40" s="211">
        <v>4</v>
      </c>
      <c r="W40" s="184"/>
      <c r="X40" s="186" t="str">
        <f t="shared" ref="X40:X42" si="40">IF(OR(Y40="Preventivo",Y40="Detectivo"),"Probabilidad",IF(Y40="Correctivo","Impacto",""))</f>
        <v/>
      </c>
      <c r="Y40" s="187"/>
      <c r="Z40" s="187"/>
      <c r="AA40" s="188" t="str">
        <f t="shared" si="36"/>
        <v/>
      </c>
      <c r="AB40" s="187"/>
      <c r="AC40" s="187"/>
      <c r="AD40" s="187"/>
      <c r="AE40" s="189" t="str">
        <f t="shared" ref="AE40:AE42" si="41">IFERROR(IF(AND(X39="Probabilidad",X40="Probabilidad"),(AG39-(+AG39*AA40)),IF(AND(X39="Impacto",X40="Probabilidad"),(AG38-(+AG38*AA40)),IF(X40="Impacto",AG39,""))),"")</f>
        <v/>
      </c>
      <c r="AF40" s="190" t="str">
        <f t="shared" si="2"/>
        <v/>
      </c>
      <c r="AG40" s="188" t="str">
        <f t="shared" si="37"/>
        <v/>
      </c>
      <c r="AH40" s="190" t="str">
        <f t="shared" si="4"/>
        <v/>
      </c>
      <c r="AI40" s="188" t="str">
        <f t="shared" si="7"/>
        <v/>
      </c>
      <c r="AJ40" s="191" t="str">
        <f>IFERROR(IF(OR(AND(AF40="Muy Baja",AH40="Leve"),AND(AF40="Muy Baja",AH40="Menor"),AND(AF40="Baja",AH40="Leve")),"Bajo",IF(OR(AND(AF40="Muy baja",AH40="Moderado"),AND(AF40="Baja",AH40="Menor"),AND(AF40="Baja",AH40="Moderado"),AND(AF40="Media",AH40="Leve"),AND(AF40="Media",AH40="Menor"),AND(AF40="Media",AH40="Moderado"),AND(AF40="Alta",AH40="Leve"),AND(AF40="Alta",AH40="Menor")),"Moderado",IF(OR(AND(AF40="Muy Baja",AH40="Mayor"),AND(AF40="Baja",AH40="Mayor"),AND(AF40="Media",AH40="Mayor"),AND(AF40="Alta",AH40="Moderado"),AND(AF40="Alta",AH40="Mayor"),AND(AF40="Muy Alta",AH40="Leve"),AND(AF40="Muy Alta",AH40="Menor"),AND(AF40="Muy Alta",AH40="Moderado"),AND(AF40="Muy Alta",AH40="Mayor")),"Alto",IF(OR(AND(AF40="Muy Baja",AH40="Catastrófico"),AND(AF40="Baja",AH40="Catastrófico"),AND(AF40="Media",AH40="Catastrófico"),AND(AF40="Alta",AH40="Catastrófico"),AND(AF40="Muy Alta",AH40="Catastrófico")),"Extremo","")))),"")</f>
        <v/>
      </c>
      <c r="AK40" s="192"/>
      <c r="AL40" s="183"/>
      <c r="AM40" s="193"/>
      <c r="AN40" s="193"/>
      <c r="AO40" s="194"/>
      <c r="AP40" s="336"/>
      <c r="AQ40" s="336"/>
      <c r="AR40" s="336"/>
    </row>
    <row r="41" spans="1:44" ht="37.5" customHeight="1" x14ac:dyDescent="0.2">
      <c r="A41" s="325"/>
      <c r="B41" s="326"/>
      <c r="C41" s="326"/>
      <c r="D41" s="326"/>
      <c r="E41" s="340"/>
      <c r="F41" s="326"/>
      <c r="G41" s="340"/>
      <c r="H41" s="340"/>
      <c r="I41" s="340"/>
      <c r="J41" s="340"/>
      <c r="K41" s="340"/>
      <c r="L41" s="340"/>
      <c r="M41" s="340"/>
      <c r="N41" s="336"/>
      <c r="O41" s="337"/>
      <c r="P41" s="338"/>
      <c r="Q41" s="356"/>
      <c r="R41" s="338">
        <f>IF(NOT(ISERROR(MATCH(Q41,_xlfn.ANCHORARRAY(E52),0))),P54&amp;"Por favor no seleccionar los criterios de impacto",Q41)</f>
        <v>0</v>
      </c>
      <c r="S41" s="337"/>
      <c r="T41" s="338"/>
      <c r="U41" s="355"/>
      <c r="V41" s="211">
        <v>5</v>
      </c>
      <c r="W41" s="184"/>
      <c r="X41" s="186" t="str">
        <f t="shared" si="40"/>
        <v/>
      </c>
      <c r="Y41" s="187"/>
      <c r="Z41" s="187"/>
      <c r="AA41" s="188" t="str">
        <f t="shared" si="36"/>
        <v/>
      </c>
      <c r="AB41" s="187"/>
      <c r="AC41" s="187"/>
      <c r="AD41" s="187"/>
      <c r="AE41" s="189" t="str">
        <f t="shared" si="41"/>
        <v/>
      </c>
      <c r="AF41" s="190" t="str">
        <f t="shared" si="2"/>
        <v/>
      </c>
      <c r="AG41" s="188" t="str">
        <f t="shared" si="37"/>
        <v/>
      </c>
      <c r="AH41" s="190" t="str">
        <f t="shared" si="4"/>
        <v/>
      </c>
      <c r="AI41" s="188" t="str">
        <f t="shared" si="7"/>
        <v/>
      </c>
      <c r="AJ41" s="191" t="str">
        <f t="shared" ref="AJ41" si="42">IFERROR(IF(OR(AND(AF41="Muy Baja",AH41="Leve"),AND(AF41="Muy Baja",AH41="Menor"),AND(AF41="Baja",AH41="Leve")),"Bajo",IF(OR(AND(AF41="Muy baja",AH41="Moderado"),AND(AF41="Baja",AH41="Menor"),AND(AF41="Baja",AH41="Moderado"),AND(AF41="Media",AH41="Leve"),AND(AF41="Media",AH41="Menor"),AND(AF41="Media",AH41="Moderado"),AND(AF41="Alta",AH41="Leve"),AND(AF41="Alta",AH41="Menor")),"Moderado",IF(OR(AND(AF41="Muy Baja",AH41="Mayor"),AND(AF41="Baja",AH41="Mayor"),AND(AF41="Media",AH41="Mayor"),AND(AF41="Alta",AH41="Moderado"),AND(AF41="Alta",AH41="Mayor"),AND(AF41="Muy Alta",AH41="Leve"),AND(AF41="Muy Alta",AH41="Menor"),AND(AF41="Muy Alta",AH41="Moderado"),AND(AF41="Muy Alta",AH41="Mayor")),"Alto",IF(OR(AND(AF41="Muy Baja",AH41="Catastrófico"),AND(AF41="Baja",AH41="Catastrófico"),AND(AF41="Media",AH41="Catastrófico"),AND(AF41="Alta",AH41="Catastrófico"),AND(AF41="Muy Alta",AH41="Catastrófico")),"Extremo","")))),"")</f>
        <v/>
      </c>
      <c r="AK41" s="192"/>
      <c r="AL41" s="183"/>
      <c r="AM41" s="193"/>
      <c r="AN41" s="193"/>
      <c r="AO41" s="194"/>
      <c r="AP41" s="336"/>
      <c r="AQ41" s="336"/>
      <c r="AR41" s="336"/>
    </row>
    <row r="42" spans="1:44" ht="37.5" customHeight="1" x14ac:dyDescent="0.2">
      <c r="A42" s="325"/>
      <c r="B42" s="326"/>
      <c r="C42" s="326"/>
      <c r="D42" s="326"/>
      <c r="E42" s="341"/>
      <c r="F42" s="326"/>
      <c r="G42" s="341"/>
      <c r="H42" s="341"/>
      <c r="I42" s="341"/>
      <c r="J42" s="341"/>
      <c r="K42" s="341"/>
      <c r="L42" s="341"/>
      <c r="M42" s="341"/>
      <c r="N42" s="336"/>
      <c r="O42" s="337"/>
      <c r="P42" s="338"/>
      <c r="Q42" s="356"/>
      <c r="R42" s="338">
        <f>IF(NOT(ISERROR(MATCH(Q42,_xlfn.ANCHORARRAY(E53),0))),P55&amp;"Por favor no seleccionar los criterios de impacto",Q42)</f>
        <v>0</v>
      </c>
      <c r="S42" s="337"/>
      <c r="T42" s="338"/>
      <c r="U42" s="355"/>
      <c r="V42" s="211">
        <v>6</v>
      </c>
      <c r="W42" s="184"/>
      <c r="X42" s="186" t="str">
        <f t="shared" si="40"/>
        <v/>
      </c>
      <c r="Y42" s="187"/>
      <c r="Z42" s="187"/>
      <c r="AA42" s="188" t="str">
        <f t="shared" si="36"/>
        <v/>
      </c>
      <c r="AB42" s="187"/>
      <c r="AC42" s="187"/>
      <c r="AD42" s="187"/>
      <c r="AE42" s="189" t="str">
        <f t="shared" si="41"/>
        <v/>
      </c>
      <c r="AF42" s="190" t="str">
        <f t="shared" si="2"/>
        <v/>
      </c>
      <c r="AG42" s="188" t="str">
        <f t="shared" si="37"/>
        <v/>
      </c>
      <c r="AH42" s="190" t="str">
        <f>IFERROR(IF(AI42="","",IF(AI42&lt;=0.2,"Leve",IF(AI42&lt;=0.4,"Menor",IF(AI42&lt;=0.6,"Moderado",IF(AI42&lt;=0.8,"Mayor","Catastrófico"))))),"")</f>
        <v/>
      </c>
      <c r="AI42" s="188" t="str">
        <f t="shared" si="7"/>
        <v/>
      </c>
      <c r="AJ42" s="191" t="str">
        <f>IFERROR(IF(OR(AND(AF42="Muy Baja",AH42="Leve"),AND(AF42="Muy Baja",AH42="Menor"),AND(AF42="Baja",AH42="Leve")),"Bajo",IF(OR(AND(AF42="Muy baja",AH42="Moderado"),AND(AF42="Baja",AH42="Menor"),AND(AF42="Baja",AH42="Moderado"),AND(AF42="Media",AH42="Leve"),AND(AF42="Media",AH42="Menor"),AND(AF42="Media",AH42="Moderado"),AND(AF42="Alta",AH42="Leve"),AND(AF42="Alta",AH42="Menor")),"Moderado",IF(OR(AND(AF42="Muy Baja",AH42="Mayor"),AND(AF42="Baja",AH42="Mayor"),AND(AF42="Media",AH42="Mayor"),AND(AF42="Alta",AH42="Moderado"),AND(AF42="Alta",AH42="Mayor"),AND(AF42="Muy Alta",AH42="Leve"),AND(AF42="Muy Alta",AH42="Menor"),AND(AF42="Muy Alta",AH42="Moderado"),AND(AF42="Muy Alta",AH42="Mayor")),"Alto",IF(OR(AND(AF42="Muy Baja",AH42="Catastrófico"),AND(AF42="Baja",AH42="Catastrófico"),AND(AF42="Media",AH42="Catastrófico"),AND(AF42="Alta",AH42="Catastrófico"),AND(AF42="Muy Alta",AH42="Catastrófico")),"Extremo","")))),"")</f>
        <v/>
      </c>
      <c r="AK42" s="192"/>
      <c r="AL42" s="183"/>
      <c r="AM42" s="193"/>
      <c r="AN42" s="193"/>
      <c r="AO42" s="194"/>
      <c r="AP42" s="336"/>
      <c r="AQ42" s="336"/>
      <c r="AR42" s="336"/>
    </row>
    <row r="43" spans="1:44" ht="37.5" customHeight="1" x14ac:dyDescent="0.2">
      <c r="A43" s="325">
        <v>7</v>
      </c>
      <c r="B43" s="326"/>
      <c r="C43" s="326"/>
      <c r="D43" s="364"/>
      <c r="E43" s="326"/>
      <c r="F43" s="326"/>
      <c r="G43" s="339"/>
      <c r="H43" s="339"/>
      <c r="I43" s="339"/>
      <c r="J43" s="339"/>
      <c r="K43" s="339"/>
      <c r="L43" s="339"/>
      <c r="M43" s="339"/>
      <c r="N43" s="336"/>
      <c r="O43" s="337" t="str">
        <f>IF(N43&lt;=0,"",IF(N43&lt;=2,"Muy Baja",IF(N43&lt;=24,"Baja",IF(N43&lt;=500,"Media",IF(N43&lt;=5000,"Alta","Muy Alta")))))</f>
        <v/>
      </c>
      <c r="P43" s="338" t="str">
        <f>IF(O43="","",IF(O43="Muy Baja",0.2,IF(O43="Baja",0.4,IF(O43="Media",0.6,IF(O43="Alta",0.8,IF(O43="Muy Alta",1,))))))</f>
        <v/>
      </c>
      <c r="Q43" s="356"/>
      <c r="R43" s="338">
        <f>IF(NOT(ISERROR(MATCH(Q43,'Tabla Impacto'!$B$222:$B$224,0))),'Tabla Impacto'!$F$224&amp;"Por favor no seleccionar los criterios de impacto(Afectación Económica o presupuestal y Pérdida Reputacional)",Q43)</f>
        <v>0</v>
      </c>
      <c r="S43" s="337" t="str">
        <f>IF(OR(R43='Tabla Impacto'!$C$12,R43='Tabla Impacto'!$D$12),"Leve",IF(OR(R43='Tabla Impacto'!$C$13,R43='Tabla Impacto'!$D$13),"Menor",IF(OR(R43='Tabla Impacto'!$C$14,R43='Tabla Impacto'!$D$14),"Moderado",IF(OR(R43='Tabla Impacto'!$C$15,R43='Tabla Impacto'!$D$15),"Mayor",IF(OR(R43='Tabla Impacto'!$C$16,R43='Tabla Impacto'!$D$16),"Catastrófico","")))))</f>
        <v/>
      </c>
      <c r="T43" s="338" t="str">
        <f>IF(S43="","",IF(S43="Leve",0.2,IF(S43="Menor",0.4,IF(S43="Moderado",0.6,IF(S43="Mayor",0.8,IF(S43="Catastrófico",1,))))))</f>
        <v/>
      </c>
      <c r="U43" s="355" t="str">
        <f>IF(OR(AND(O43="Muy Baja",S43="Leve"),AND(O43="Muy Baja",S43="Menor"),AND(O43="Baja",S43="Leve")),"Bajo",IF(OR(AND(O43="Muy baja",S43="Moderado"),AND(O43="Baja",S43="Menor"),AND(O43="Baja",S43="Moderado"),AND(O43="Media",S43="Leve"),AND(O43="Media",S43="Menor"),AND(O43="Media",S43="Moderado"),AND(O43="Alta",S43="Leve"),AND(O43="Alta",S43="Menor")),"Moderado",IF(OR(AND(O43="Muy Baja",S43="Mayor"),AND(O43="Baja",S43="Mayor"),AND(O43="Media",S43="Mayor"),AND(O43="Alta",S43="Moderado"),AND(O43="Alta",S43="Mayor"),AND(O43="Muy Alta",S43="Leve"),AND(O43="Muy Alta",S43="Menor"),AND(O43="Muy Alta",S43="Moderado"),AND(O43="Muy Alta",S43="Mayor")),"Alto",IF(OR(AND(O43="Muy Baja",S43="Catastrófico"),AND(O43="Baja",S43="Catastrófico"),AND(O43="Media",S43="Catastrófico"),AND(O43="Alta",S43="Catastrófico"),AND(O43="Muy Alta",S43="Catastrófico")),"Extremo",""))))</f>
        <v/>
      </c>
      <c r="V43" s="211">
        <v>1</v>
      </c>
      <c r="W43" s="196"/>
      <c r="X43" s="186" t="str">
        <f>IF(OR(Y43="Preventivo",Y43="Detectivo"),"Probabilidad",IF(Y43="Correctivo","Impacto",""))</f>
        <v/>
      </c>
      <c r="Y43" s="187"/>
      <c r="Z43" s="187"/>
      <c r="AA43" s="188" t="str">
        <f>IF(AND(Y43="Preventivo",Z43="Automático"),"50%",IF(AND(Y43="Preventivo",Z43="Manual"),"40%",IF(AND(Y43="Detectivo",Z43="Automático"),"40%",IF(AND(Y43="Detectivo",Z43="Manual"),"30%",IF(AND(Y43="Correctivo",Z43="Automático"),"35%",IF(AND(Y43="Correctivo",Z43="Manual"),"25%",""))))))</f>
        <v/>
      </c>
      <c r="AB43" s="187"/>
      <c r="AC43" s="187"/>
      <c r="AD43" s="187"/>
      <c r="AE43" s="189" t="str">
        <f>IFERROR(IF(X43="Probabilidad",(P43-(+P43*AA43)),IF(X43="Impacto",P43,"")),"")</f>
        <v/>
      </c>
      <c r="AF43" s="190" t="str">
        <f>IFERROR(IF(AE43="","",IF(AE43&lt;=0.2,"Muy Baja",IF(AE43&lt;=0.4,"Baja",IF(AE43&lt;=0.6,"Media",IF(AE43&lt;=0.8,"Alta","Muy Alta"))))),"")</f>
        <v/>
      </c>
      <c r="AG43" s="188" t="str">
        <f>+AE43</f>
        <v/>
      </c>
      <c r="AH43" s="190" t="str">
        <f>IFERROR(IF(AI43="","",IF(AI43&lt;=0.2,"Leve",IF(AI43&lt;=0.4,"Menor",IF(AI43&lt;=0.6,"Moderado",IF(AI43&lt;=0.8,"Mayor","Catastrófico"))))),"")</f>
        <v/>
      </c>
      <c r="AI43" s="188" t="str">
        <f t="shared" ref="AI43" si="43">IFERROR(IF(X43="Impacto",(T43-(+T43*AA43)),IF(X43="Probabilidad",T43,"")),"")</f>
        <v/>
      </c>
      <c r="AJ43" s="191" t="str">
        <f>IFERROR(IF(OR(AND(AF43="Muy Baja",AH43="Leve"),AND(AF43="Muy Baja",AH43="Menor"),AND(AF43="Baja",AH43="Leve")),"Bajo",IF(OR(AND(AF43="Muy baja",AH43="Moderado"),AND(AF43="Baja",AH43="Menor"),AND(AF43="Baja",AH43="Moderado"),AND(AF43="Media",AH43="Leve"),AND(AF43="Media",AH43="Menor"),AND(AF43="Media",AH43="Moderado"),AND(AF43="Alta",AH43="Leve"),AND(AF43="Alta",AH43="Menor")),"Moderado",IF(OR(AND(AF43="Muy Baja",AH43="Mayor"),AND(AF43="Baja",AH43="Mayor"),AND(AF43="Media",AH43="Mayor"),AND(AF43="Alta",AH43="Moderado"),AND(AF43="Alta",AH43="Mayor"),AND(AF43="Muy Alta",AH43="Leve"),AND(AF43="Muy Alta",AH43="Menor"),AND(AF43="Muy Alta",AH43="Moderado"),AND(AF43="Muy Alta",AH43="Mayor")),"Alto",IF(OR(AND(AF43="Muy Baja",AH43="Catastrófico"),AND(AF43="Baja",AH43="Catastrófico"),AND(AF43="Media",AH43="Catastrófico"),AND(AF43="Alta",AH43="Catastrófico"),AND(AF43="Muy Alta",AH43="Catastrófico")),"Extremo","")))),"")</f>
        <v/>
      </c>
      <c r="AK43" s="192"/>
      <c r="AL43" s="183"/>
      <c r="AM43" s="193"/>
      <c r="AN43" s="193"/>
      <c r="AO43" s="194"/>
      <c r="AP43" s="336"/>
      <c r="AQ43" s="336"/>
      <c r="AR43" s="336"/>
    </row>
    <row r="44" spans="1:44" ht="37.5" customHeight="1" x14ac:dyDescent="0.2">
      <c r="A44" s="325"/>
      <c r="B44" s="326"/>
      <c r="C44" s="326"/>
      <c r="D44" s="364"/>
      <c r="E44" s="326"/>
      <c r="F44" s="326"/>
      <c r="G44" s="340"/>
      <c r="H44" s="340"/>
      <c r="I44" s="340"/>
      <c r="J44" s="340"/>
      <c r="K44" s="340"/>
      <c r="L44" s="340"/>
      <c r="M44" s="340"/>
      <c r="N44" s="336"/>
      <c r="O44" s="337"/>
      <c r="P44" s="338"/>
      <c r="Q44" s="356"/>
      <c r="R44" s="338">
        <f>IF(NOT(ISERROR(MATCH(Q44,_xlfn.ANCHORARRAY(E55),0))),P57&amp;"Por favor no seleccionar los criterios de impacto",Q44)</f>
        <v>0</v>
      </c>
      <c r="S44" s="337"/>
      <c r="T44" s="338"/>
      <c r="U44" s="355"/>
      <c r="V44" s="211">
        <v>2</v>
      </c>
      <c r="W44" s="184"/>
      <c r="X44" s="186" t="str">
        <f>IF(OR(Y44="Preventivo",Y44="Detectivo"),"Probabilidad",IF(Y44="Correctivo","Impacto",""))</f>
        <v/>
      </c>
      <c r="Y44" s="187"/>
      <c r="Z44" s="187"/>
      <c r="AA44" s="188" t="str">
        <f t="shared" ref="AA44:AA48" si="44">IF(AND(Y44="Preventivo",Z44="Automático"),"50%",IF(AND(Y44="Preventivo",Z44="Manual"),"40%",IF(AND(Y44="Detectivo",Z44="Automático"),"40%",IF(AND(Y44="Detectivo",Z44="Manual"),"30%",IF(AND(Y44="Correctivo",Z44="Automático"),"35%",IF(AND(Y44="Correctivo",Z44="Manual"),"25%",""))))))</f>
        <v/>
      </c>
      <c r="AB44" s="187"/>
      <c r="AC44" s="187"/>
      <c r="AD44" s="187"/>
      <c r="AE44" s="189" t="str">
        <f>IFERROR(IF(AND(X43="Probabilidad",X44="Probabilidad"),(AG43-(+AG43*AA44)),IF(X44="Probabilidad",(P43-(+P43*AA44)),IF(X44="Impacto",AG43,""))),"")</f>
        <v/>
      </c>
      <c r="AF44" s="190" t="str">
        <f t="shared" si="2"/>
        <v/>
      </c>
      <c r="AG44" s="188" t="str">
        <f t="shared" ref="AG44:AG48" si="45">+AE44</f>
        <v/>
      </c>
      <c r="AH44" s="190" t="str">
        <f t="shared" si="4"/>
        <v/>
      </c>
      <c r="AI44" s="188" t="str">
        <f>IFERROR(IF(AND(X43="Impacto",X44="Impacto"),(AI43-(+AI43*AA44)),IF(X44="Impacto",(#REF!-(+#REF!*AA44)),IF(X44="Probabilidad",AI43,""))),"")</f>
        <v/>
      </c>
      <c r="AJ44" s="191" t="str">
        <f t="shared" ref="AJ44:AJ45" si="46">IFERROR(IF(OR(AND(AF44="Muy Baja",AH44="Leve"),AND(AF44="Muy Baja",AH44="Menor"),AND(AF44="Baja",AH44="Leve")),"Bajo",IF(OR(AND(AF44="Muy baja",AH44="Moderado"),AND(AF44="Baja",AH44="Menor"),AND(AF44="Baja",AH44="Moderado"),AND(AF44="Media",AH44="Leve"),AND(AF44="Media",AH44="Menor"),AND(AF44="Media",AH44="Moderado"),AND(AF44="Alta",AH44="Leve"),AND(AF44="Alta",AH44="Menor")),"Moderado",IF(OR(AND(AF44="Muy Baja",AH44="Mayor"),AND(AF44="Baja",AH44="Mayor"),AND(AF44="Media",AH44="Mayor"),AND(AF44="Alta",AH44="Moderado"),AND(AF44="Alta",AH44="Mayor"),AND(AF44="Muy Alta",AH44="Leve"),AND(AF44="Muy Alta",AH44="Menor"),AND(AF44="Muy Alta",AH44="Moderado"),AND(AF44="Muy Alta",AH44="Mayor")),"Alto",IF(OR(AND(AF44="Muy Baja",AH44="Catastrófico"),AND(AF44="Baja",AH44="Catastrófico"),AND(AF44="Media",AH44="Catastrófico"),AND(AF44="Alta",AH44="Catastrófico"),AND(AF44="Muy Alta",AH44="Catastrófico")),"Extremo","")))),"")</f>
        <v/>
      </c>
      <c r="AK44" s="192"/>
      <c r="AL44" s="183"/>
      <c r="AM44" s="193"/>
      <c r="AN44" s="193"/>
      <c r="AO44" s="194"/>
      <c r="AP44" s="336"/>
      <c r="AQ44" s="336"/>
      <c r="AR44" s="336"/>
    </row>
    <row r="45" spans="1:44" ht="37.5" customHeight="1" x14ac:dyDescent="0.2">
      <c r="A45" s="325"/>
      <c r="B45" s="326"/>
      <c r="C45" s="326"/>
      <c r="D45" s="364"/>
      <c r="E45" s="326"/>
      <c r="F45" s="326"/>
      <c r="G45" s="340"/>
      <c r="H45" s="340"/>
      <c r="I45" s="340"/>
      <c r="J45" s="340"/>
      <c r="K45" s="340"/>
      <c r="L45" s="340"/>
      <c r="M45" s="340"/>
      <c r="N45" s="336"/>
      <c r="O45" s="337"/>
      <c r="P45" s="338"/>
      <c r="Q45" s="356"/>
      <c r="R45" s="338">
        <f>IF(NOT(ISERROR(MATCH(Q45,_xlfn.ANCHORARRAY(E56),0))),P58&amp;"Por favor no seleccionar los criterios de impacto",Q45)</f>
        <v>0</v>
      </c>
      <c r="S45" s="337"/>
      <c r="T45" s="338"/>
      <c r="U45" s="355"/>
      <c r="V45" s="211">
        <v>3</v>
      </c>
      <c r="W45" s="185"/>
      <c r="X45" s="186" t="str">
        <f>IF(OR(Y45="Preventivo",Y45="Detectivo"),"Probabilidad",IF(Y45="Correctivo","Impacto",""))</f>
        <v/>
      </c>
      <c r="Y45" s="187"/>
      <c r="Z45" s="187"/>
      <c r="AA45" s="188" t="str">
        <f t="shared" si="44"/>
        <v/>
      </c>
      <c r="AB45" s="187"/>
      <c r="AC45" s="187"/>
      <c r="AD45" s="187"/>
      <c r="AE45" s="189" t="str">
        <f>IFERROR(IF(AND(X44="Probabilidad",X45="Probabilidad"),(AG44-(+AG44*AA45)),IF(AND(X44="Impacto",X45="Probabilidad"),(AG43-(+AG43*AA45)),IF(X45="Impacto",AG44,""))),"")</f>
        <v/>
      </c>
      <c r="AF45" s="190" t="str">
        <f t="shared" si="2"/>
        <v/>
      </c>
      <c r="AG45" s="188" t="str">
        <f t="shared" si="45"/>
        <v/>
      </c>
      <c r="AH45" s="190" t="str">
        <f t="shared" si="4"/>
        <v/>
      </c>
      <c r="AI45" s="188" t="str">
        <f t="shared" ref="AI45" si="47">IFERROR(IF(AND(X44="Impacto",X45="Impacto"),(AI44-(+AI44*AA45)),IF(AND(X44="Probabilidad",X45="Impacto"),(AI43-(+AI43*AA45)),IF(X45="Probabilidad",AI44,""))),"")</f>
        <v/>
      </c>
      <c r="AJ45" s="191" t="str">
        <f t="shared" si="46"/>
        <v/>
      </c>
      <c r="AK45" s="192"/>
      <c r="AL45" s="183"/>
      <c r="AM45" s="193"/>
      <c r="AN45" s="193"/>
      <c r="AO45" s="194"/>
      <c r="AP45" s="336"/>
      <c r="AQ45" s="336"/>
      <c r="AR45" s="336"/>
    </row>
    <row r="46" spans="1:44" ht="37.5" customHeight="1" x14ac:dyDescent="0.2">
      <c r="A46" s="325"/>
      <c r="B46" s="326"/>
      <c r="C46" s="326"/>
      <c r="D46" s="364"/>
      <c r="E46" s="326"/>
      <c r="F46" s="326"/>
      <c r="G46" s="340"/>
      <c r="H46" s="340"/>
      <c r="I46" s="340"/>
      <c r="J46" s="340"/>
      <c r="K46" s="340"/>
      <c r="L46" s="340"/>
      <c r="M46" s="340"/>
      <c r="N46" s="336"/>
      <c r="O46" s="337"/>
      <c r="P46" s="338"/>
      <c r="Q46" s="356"/>
      <c r="R46" s="338">
        <f>IF(NOT(ISERROR(MATCH(Q46,_xlfn.ANCHORARRAY(E57),0))),P59&amp;"Por favor no seleccionar los criterios de impacto",Q46)</f>
        <v>0</v>
      </c>
      <c r="S46" s="337"/>
      <c r="T46" s="338"/>
      <c r="U46" s="355"/>
      <c r="V46" s="211">
        <v>4</v>
      </c>
      <c r="W46" s="184"/>
      <c r="X46" s="186" t="str">
        <f t="shared" ref="X46:X48" si="48">IF(OR(Y46="Preventivo",Y46="Detectivo"),"Probabilidad",IF(Y46="Correctivo","Impacto",""))</f>
        <v/>
      </c>
      <c r="Y46" s="187"/>
      <c r="Z46" s="187"/>
      <c r="AA46" s="188" t="str">
        <f t="shared" si="44"/>
        <v/>
      </c>
      <c r="AB46" s="187"/>
      <c r="AC46" s="187"/>
      <c r="AD46" s="187"/>
      <c r="AE46" s="189" t="str">
        <f t="shared" ref="AE46:AE48" si="49">IFERROR(IF(AND(X45="Probabilidad",X46="Probabilidad"),(AG45-(+AG45*AA46)),IF(AND(X45="Impacto",X46="Probabilidad"),(AG44-(+AG44*AA46)),IF(X46="Impacto",AG45,""))),"")</f>
        <v/>
      </c>
      <c r="AF46" s="190" t="str">
        <f t="shared" si="2"/>
        <v/>
      </c>
      <c r="AG46" s="188" t="str">
        <f t="shared" si="45"/>
        <v/>
      </c>
      <c r="AH46" s="190" t="str">
        <f t="shared" si="4"/>
        <v/>
      </c>
      <c r="AI46" s="188" t="str">
        <f t="shared" si="7"/>
        <v/>
      </c>
      <c r="AJ46" s="191" t="str">
        <f>IFERROR(IF(OR(AND(AF46="Muy Baja",AH46="Leve"),AND(AF46="Muy Baja",AH46="Menor"),AND(AF46="Baja",AH46="Leve")),"Bajo",IF(OR(AND(AF46="Muy baja",AH46="Moderado"),AND(AF46="Baja",AH46="Menor"),AND(AF46="Baja",AH46="Moderado"),AND(AF46="Media",AH46="Leve"),AND(AF46="Media",AH46="Menor"),AND(AF46="Media",AH46="Moderado"),AND(AF46="Alta",AH46="Leve"),AND(AF46="Alta",AH46="Menor")),"Moderado",IF(OR(AND(AF46="Muy Baja",AH46="Mayor"),AND(AF46="Baja",AH46="Mayor"),AND(AF46="Media",AH46="Mayor"),AND(AF46="Alta",AH46="Moderado"),AND(AF46="Alta",AH46="Mayor"),AND(AF46="Muy Alta",AH46="Leve"),AND(AF46="Muy Alta",AH46="Menor"),AND(AF46="Muy Alta",AH46="Moderado"),AND(AF46="Muy Alta",AH46="Mayor")),"Alto",IF(OR(AND(AF46="Muy Baja",AH46="Catastrófico"),AND(AF46="Baja",AH46="Catastrófico"),AND(AF46="Media",AH46="Catastrófico"),AND(AF46="Alta",AH46="Catastrófico"),AND(AF46="Muy Alta",AH46="Catastrófico")),"Extremo","")))),"")</f>
        <v/>
      </c>
      <c r="AK46" s="192"/>
      <c r="AL46" s="183"/>
      <c r="AM46" s="193"/>
      <c r="AN46" s="193"/>
      <c r="AO46" s="194"/>
      <c r="AP46" s="336"/>
      <c r="AQ46" s="336"/>
      <c r="AR46" s="336"/>
    </row>
    <row r="47" spans="1:44" ht="37.5" customHeight="1" x14ac:dyDescent="0.2">
      <c r="A47" s="325"/>
      <c r="B47" s="326"/>
      <c r="C47" s="326"/>
      <c r="D47" s="364"/>
      <c r="E47" s="326"/>
      <c r="F47" s="326"/>
      <c r="G47" s="340"/>
      <c r="H47" s="340"/>
      <c r="I47" s="340"/>
      <c r="J47" s="340"/>
      <c r="K47" s="340"/>
      <c r="L47" s="340"/>
      <c r="M47" s="340"/>
      <c r="N47" s="336"/>
      <c r="O47" s="337"/>
      <c r="P47" s="338"/>
      <c r="Q47" s="356"/>
      <c r="R47" s="338">
        <f>IF(NOT(ISERROR(MATCH(Q47,_xlfn.ANCHORARRAY(E58),0))),P60&amp;"Por favor no seleccionar los criterios de impacto",Q47)</f>
        <v>0</v>
      </c>
      <c r="S47" s="337"/>
      <c r="T47" s="338"/>
      <c r="U47" s="355"/>
      <c r="V47" s="211">
        <v>5</v>
      </c>
      <c r="W47" s="184"/>
      <c r="X47" s="186" t="str">
        <f t="shared" si="48"/>
        <v/>
      </c>
      <c r="Y47" s="187"/>
      <c r="Z47" s="187"/>
      <c r="AA47" s="188" t="str">
        <f t="shared" si="44"/>
        <v/>
      </c>
      <c r="AB47" s="187"/>
      <c r="AC47" s="187"/>
      <c r="AD47" s="187"/>
      <c r="AE47" s="189" t="str">
        <f t="shared" si="49"/>
        <v/>
      </c>
      <c r="AF47" s="190" t="str">
        <f t="shared" si="2"/>
        <v/>
      </c>
      <c r="AG47" s="188" t="str">
        <f t="shared" si="45"/>
        <v/>
      </c>
      <c r="AH47" s="190" t="str">
        <f t="shared" si="4"/>
        <v/>
      </c>
      <c r="AI47" s="188" t="str">
        <f t="shared" si="7"/>
        <v/>
      </c>
      <c r="AJ47" s="191" t="str">
        <f t="shared" ref="AJ47:AJ48" si="50">IFERROR(IF(OR(AND(AF47="Muy Baja",AH47="Leve"),AND(AF47="Muy Baja",AH47="Menor"),AND(AF47="Baja",AH47="Leve")),"Bajo",IF(OR(AND(AF47="Muy baja",AH47="Moderado"),AND(AF47="Baja",AH47="Menor"),AND(AF47="Baja",AH47="Moderado"),AND(AF47="Media",AH47="Leve"),AND(AF47="Media",AH47="Menor"),AND(AF47="Media",AH47="Moderado"),AND(AF47="Alta",AH47="Leve"),AND(AF47="Alta",AH47="Menor")),"Moderado",IF(OR(AND(AF47="Muy Baja",AH47="Mayor"),AND(AF47="Baja",AH47="Mayor"),AND(AF47="Media",AH47="Mayor"),AND(AF47="Alta",AH47="Moderado"),AND(AF47="Alta",AH47="Mayor"),AND(AF47="Muy Alta",AH47="Leve"),AND(AF47="Muy Alta",AH47="Menor"),AND(AF47="Muy Alta",AH47="Moderado"),AND(AF47="Muy Alta",AH47="Mayor")),"Alto",IF(OR(AND(AF47="Muy Baja",AH47="Catastrófico"),AND(AF47="Baja",AH47="Catastrófico"),AND(AF47="Media",AH47="Catastrófico"),AND(AF47="Alta",AH47="Catastrófico"),AND(AF47="Muy Alta",AH47="Catastrófico")),"Extremo","")))),"")</f>
        <v/>
      </c>
      <c r="AK47" s="192"/>
      <c r="AL47" s="183"/>
      <c r="AM47" s="193"/>
      <c r="AN47" s="193"/>
      <c r="AO47" s="194"/>
      <c r="AP47" s="336"/>
      <c r="AQ47" s="336"/>
      <c r="AR47" s="336"/>
    </row>
    <row r="48" spans="1:44" ht="37.5" customHeight="1" x14ac:dyDescent="0.2">
      <c r="A48" s="325"/>
      <c r="B48" s="326"/>
      <c r="C48" s="326"/>
      <c r="D48" s="364"/>
      <c r="E48" s="326"/>
      <c r="F48" s="326"/>
      <c r="G48" s="341"/>
      <c r="H48" s="341"/>
      <c r="I48" s="341"/>
      <c r="J48" s="341"/>
      <c r="K48" s="341"/>
      <c r="L48" s="341"/>
      <c r="M48" s="341"/>
      <c r="N48" s="336"/>
      <c r="O48" s="337"/>
      <c r="P48" s="338"/>
      <c r="Q48" s="356"/>
      <c r="R48" s="338">
        <f>IF(NOT(ISERROR(MATCH(Q48,_xlfn.ANCHORARRAY(E59),0))),P61&amp;"Por favor no seleccionar los criterios de impacto",Q48)</f>
        <v>0</v>
      </c>
      <c r="S48" s="337"/>
      <c r="T48" s="338"/>
      <c r="U48" s="355"/>
      <c r="V48" s="211">
        <v>6</v>
      </c>
      <c r="W48" s="184"/>
      <c r="X48" s="186" t="str">
        <f t="shared" si="48"/>
        <v/>
      </c>
      <c r="Y48" s="187"/>
      <c r="Z48" s="187"/>
      <c r="AA48" s="188" t="str">
        <f t="shared" si="44"/>
        <v/>
      </c>
      <c r="AB48" s="187"/>
      <c r="AC48" s="187"/>
      <c r="AD48" s="187"/>
      <c r="AE48" s="189" t="str">
        <f t="shared" si="49"/>
        <v/>
      </c>
      <c r="AF48" s="190" t="str">
        <f t="shared" si="2"/>
        <v/>
      </c>
      <c r="AG48" s="188" t="str">
        <f t="shared" si="45"/>
        <v/>
      </c>
      <c r="AH48" s="190" t="str">
        <f t="shared" si="4"/>
        <v/>
      </c>
      <c r="AI48" s="188" t="str">
        <f t="shared" si="7"/>
        <v/>
      </c>
      <c r="AJ48" s="191" t="str">
        <f t="shared" si="50"/>
        <v/>
      </c>
      <c r="AK48" s="192"/>
      <c r="AL48" s="183"/>
      <c r="AM48" s="193"/>
      <c r="AN48" s="193"/>
      <c r="AO48" s="194"/>
      <c r="AP48" s="336"/>
      <c r="AQ48" s="336"/>
      <c r="AR48" s="336"/>
    </row>
    <row r="49" spans="1:44" ht="37.5" customHeight="1" x14ac:dyDescent="0.2">
      <c r="A49" s="325">
        <v>8</v>
      </c>
      <c r="B49" s="326"/>
      <c r="C49" s="326"/>
      <c r="D49" s="326"/>
      <c r="E49" s="326"/>
      <c r="F49" s="326"/>
      <c r="G49" s="339"/>
      <c r="H49" s="339"/>
      <c r="I49" s="339"/>
      <c r="J49" s="339"/>
      <c r="K49" s="339"/>
      <c r="L49" s="339"/>
      <c r="M49" s="339"/>
      <c r="N49" s="336"/>
      <c r="O49" s="337" t="str">
        <f>IF(N49&lt;=0,"",IF(N49&lt;=2,"Muy Baja",IF(N49&lt;=24,"Baja",IF(N49&lt;=500,"Media",IF(N49&lt;=5000,"Alta","Muy Alta")))))</f>
        <v/>
      </c>
      <c r="P49" s="338" t="str">
        <f>IF(O49="","",IF(O49="Muy Baja",0.2,IF(O49="Baja",0.4,IF(O49="Media",0.6,IF(O49="Alta",0.8,IF(O49="Muy Alta",1,))))))</f>
        <v/>
      </c>
      <c r="Q49" s="356"/>
      <c r="R49" s="338">
        <f>IF(NOT(ISERROR(MATCH(Q49,'Tabla Impacto'!$B$222:$B$224,0))),'Tabla Impacto'!$F$224&amp;"Por favor no seleccionar los criterios de impacto(Afectación Económica o presupuestal y Pérdida Reputacional)",Q49)</f>
        <v>0</v>
      </c>
      <c r="S49" s="337" t="str">
        <f>IF(OR(R49='Tabla Impacto'!$C$12,R49='Tabla Impacto'!$D$12),"Leve",IF(OR(R49='Tabla Impacto'!$C$13,R49='Tabla Impacto'!$D$13),"Menor",IF(OR(R49='Tabla Impacto'!$C$14,R49='Tabla Impacto'!$D$14),"Moderado",IF(OR(R49='Tabla Impacto'!$C$15,R49='Tabla Impacto'!$D$15),"Mayor",IF(OR(R49='Tabla Impacto'!$C$16,R49='Tabla Impacto'!$D$16),"Catastrófico","")))))</f>
        <v/>
      </c>
      <c r="T49" s="338" t="str">
        <f>IF(S49="","",IF(S49="Leve",0.2,IF(S49="Menor",0.4,IF(S49="Moderado",0.6,IF(S49="Mayor",0.8,IF(S49="Catastrófico",1,))))))</f>
        <v/>
      </c>
      <c r="U49" s="355" t="str">
        <f>IF(OR(AND(O49="Muy Baja",S49="Leve"),AND(O49="Muy Baja",S49="Menor"),AND(O49="Baja",S49="Leve")),"Bajo",IF(OR(AND(O49="Muy baja",S49="Moderado"),AND(O49="Baja",S49="Menor"),AND(O49="Baja",S49="Moderado"),AND(O49="Media",S49="Leve"),AND(O49="Media",S49="Menor"),AND(O49="Media",S49="Moderado"),AND(O49="Alta",S49="Leve"),AND(O49="Alta",S49="Menor")),"Moderado",IF(OR(AND(O49="Muy Baja",S49="Mayor"),AND(O49="Baja",S49="Mayor"),AND(O49="Media",S49="Mayor"),AND(O49="Alta",S49="Moderado"),AND(O49="Alta",S49="Mayor"),AND(O49="Muy Alta",S49="Leve"),AND(O49="Muy Alta",S49="Menor"),AND(O49="Muy Alta",S49="Moderado"),AND(O49="Muy Alta",S49="Mayor")),"Alto",IF(OR(AND(O49="Muy Baja",S49="Catastrófico"),AND(O49="Baja",S49="Catastrófico"),AND(O49="Media",S49="Catastrófico"),AND(O49="Alta",S49="Catastrófico"),AND(O49="Muy Alta",S49="Catastrófico")),"Extremo",""))))</f>
        <v/>
      </c>
      <c r="V49" s="211">
        <v>1</v>
      </c>
      <c r="W49" s="184"/>
      <c r="X49" s="186" t="str">
        <f>IF(OR(Y49="Preventivo",Y49="Detectivo"),"Probabilidad",IF(Y49="Correctivo","Impacto",""))</f>
        <v/>
      </c>
      <c r="Y49" s="187"/>
      <c r="Z49" s="187"/>
      <c r="AA49" s="188" t="str">
        <f>IF(AND(Y49="Preventivo",Z49="Automático"),"50%",IF(AND(Y49="Preventivo",Z49="Manual"),"40%",IF(AND(Y49="Detectivo",Z49="Automático"),"40%",IF(AND(Y49="Detectivo",Z49="Manual"),"30%",IF(AND(Y49="Correctivo",Z49="Automático"),"35%",IF(AND(Y49="Correctivo",Z49="Manual"),"25%",""))))))</f>
        <v/>
      </c>
      <c r="AB49" s="187"/>
      <c r="AC49" s="187"/>
      <c r="AD49" s="187"/>
      <c r="AE49" s="189" t="str">
        <f>IFERROR(IF(X49="Probabilidad",(P49-(+P49*AA49)),IF(X49="Impacto",P49,"")),"")</f>
        <v/>
      </c>
      <c r="AF49" s="190" t="str">
        <f>IFERROR(IF(AE49="","",IF(AE49&lt;=0.2,"Muy Baja",IF(AE49&lt;=0.4,"Baja",IF(AE49&lt;=0.6,"Media",IF(AE49&lt;=0.8,"Alta","Muy Alta"))))),"")</f>
        <v/>
      </c>
      <c r="AG49" s="188" t="str">
        <f>+AE49</f>
        <v/>
      </c>
      <c r="AH49" s="190" t="str">
        <f>IFERROR(IF(AI49="","",IF(AI49&lt;=0.2,"Leve",IF(AI49&lt;=0.4,"Menor",IF(AI49&lt;=0.6,"Moderado",IF(AI49&lt;=0.8,"Mayor","Catastrófico"))))),"")</f>
        <v/>
      </c>
      <c r="AI49" s="188" t="str">
        <f t="shared" ref="AI49" si="51">IFERROR(IF(X49="Impacto",(T49-(+T49*AA49)),IF(X49="Probabilidad",T49,"")),"")</f>
        <v/>
      </c>
      <c r="AJ49" s="191" t="str">
        <f>IFERROR(IF(OR(AND(AF49="Muy Baja",AH49="Leve"),AND(AF49="Muy Baja",AH49="Menor"),AND(AF49="Baja",AH49="Leve")),"Bajo",IF(OR(AND(AF49="Muy baja",AH49="Moderado"),AND(AF49="Baja",AH49="Menor"),AND(AF49="Baja",AH49="Moderado"),AND(AF49="Media",AH49="Leve"),AND(AF49="Media",AH49="Menor"),AND(AF49="Media",AH49="Moderado"),AND(AF49="Alta",AH49="Leve"),AND(AF49="Alta",AH49="Menor")),"Moderado",IF(OR(AND(AF49="Muy Baja",AH49="Mayor"),AND(AF49="Baja",AH49="Mayor"),AND(AF49="Media",AH49="Mayor"),AND(AF49="Alta",AH49="Moderado"),AND(AF49="Alta",AH49="Mayor"),AND(AF49="Muy Alta",AH49="Leve"),AND(AF49="Muy Alta",AH49="Menor"),AND(AF49="Muy Alta",AH49="Moderado"),AND(AF49="Muy Alta",AH49="Mayor")),"Alto",IF(OR(AND(AF49="Muy Baja",AH49="Catastrófico"),AND(AF49="Baja",AH49="Catastrófico"),AND(AF49="Media",AH49="Catastrófico"),AND(AF49="Alta",AH49="Catastrófico"),AND(AF49="Muy Alta",AH49="Catastrófico")),"Extremo","")))),"")</f>
        <v/>
      </c>
      <c r="AK49" s="192"/>
      <c r="AL49" s="183"/>
      <c r="AM49" s="193"/>
      <c r="AN49" s="193"/>
      <c r="AO49" s="194"/>
      <c r="AP49" s="336"/>
      <c r="AQ49" s="336"/>
      <c r="AR49" s="336"/>
    </row>
    <row r="50" spans="1:44" ht="37.5" customHeight="1" x14ac:dyDescent="0.2">
      <c r="A50" s="325"/>
      <c r="B50" s="326"/>
      <c r="C50" s="326"/>
      <c r="D50" s="326"/>
      <c r="E50" s="326"/>
      <c r="F50" s="326"/>
      <c r="G50" s="340"/>
      <c r="H50" s="340"/>
      <c r="I50" s="340"/>
      <c r="J50" s="340"/>
      <c r="K50" s="340"/>
      <c r="L50" s="340"/>
      <c r="M50" s="340"/>
      <c r="N50" s="336"/>
      <c r="O50" s="337"/>
      <c r="P50" s="338"/>
      <c r="Q50" s="356"/>
      <c r="R50" s="338">
        <f>IF(NOT(ISERROR(MATCH(Q50,_xlfn.ANCHORARRAY(E61),0))),P63&amp;"Por favor no seleccionar los criterios de impacto",Q50)</f>
        <v>0</v>
      </c>
      <c r="S50" s="337"/>
      <c r="T50" s="338"/>
      <c r="U50" s="355"/>
      <c r="V50" s="211">
        <v>2</v>
      </c>
      <c r="W50" s="184"/>
      <c r="X50" s="186" t="str">
        <f>IF(OR(Y50="Preventivo",Y50="Detectivo"),"Probabilidad",IF(Y50="Correctivo","Impacto",""))</f>
        <v/>
      </c>
      <c r="Y50" s="187"/>
      <c r="Z50" s="187"/>
      <c r="AA50" s="188" t="str">
        <f t="shared" ref="AA50:AA54" si="52">IF(AND(Y50="Preventivo",Z50="Automático"),"50%",IF(AND(Y50="Preventivo",Z50="Manual"),"40%",IF(AND(Y50="Detectivo",Z50="Automático"),"40%",IF(AND(Y50="Detectivo",Z50="Manual"),"30%",IF(AND(Y50="Correctivo",Z50="Automático"),"35%",IF(AND(Y50="Correctivo",Z50="Manual"),"25%",""))))))</f>
        <v/>
      </c>
      <c r="AB50" s="187"/>
      <c r="AC50" s="187"/>
      <c r="AD50" s="187"/>
      <c r="AE50" s="189" t="str">
        <f>IFERROR(IF(AND(X49="Probabilidad",X50="Probabilidad"),(AG49-(+AG49*AA50)),IF(X50="Probabilidad",(P49-(+P49*AA50)),IF(X50="Impacto",AG49,""))),"")</f>
        <v/>
      </c>
      <c r="AF50" s="190" t="str">
        <f t="shared" si="2"/>
        <v/>
      </c>
      <c r="AG50" s="188" t="str">
        <f t="shared" ref="AG50:AG54" si="53">+AE50</f>
        <v/>
      </c>
      <c r="AH50" s="190" t="str">
        <f t="shared" si="4"/>
        <v/>
      </c>
      <c r="AI50" s="188" t="str">
        <f>IFERROR(IF(AND(X49="Impacto",X50="Impacto"),(AI49-(+AI49*AA50)),IF(X50="Impacto",(#REF!-(+#REF!*AA50)),IF(X50="Probabilidad",AI49,""))),"")</f>
        <v/>
      </c>
      <c r="AJ50" s="191" t="str">
        <f t="shared" ref="AJ50:AJ51" si="54">IFERROR(IF(OR(AND(AF50="Muy Baja",AH50="Leve"),AND(AF50="Muy Baja",AH50="Menor"),AND(AF50="Baja",AH50="Leve")),"Bajo",IF(OR(AND(AF50="Muy baja",AH50="Moderado"),AND(AF50="Baja",AH50="Menor"),AND(AF50="Baja",AH50="Moderado"),AND(AF50="Media",AH50="Leve"),AND(AF50="Media",AH50="Menor"),AND(AF50="Media",AH50="Moderado"),AND(AF50="Alta",AH50="Leve"),AND(AF50="Alta",AH50="Menor")),"Moderado",IF(OR(AND(AF50="Muy Baja",AH50="Mayor"),AND(AF50="Baja",AH50="Mayor"),AND(AF50="Media",AH50="Mayor"),AND(AF50="Alta",AH50="Moderado"),AND(AF50="Alta",AH50="Mayor"),AND(AF50="Muy Alta",AH50="Leve"),AND(AF50="Muy Alta",AH50="Menor"),AND(AF50="Muy Alta",AH50="Moderado"),AND(AF50="Muy Alta",AH50="Mayor")),"Alto",IF(OR(AND(AF50="Muy Baja",AH50="Catastrófico"),AND(AF50="Baja",AH50="Catastrófico"),AND(AF50="Media",AH50="Catastrófico"),AND(AF50="Alta",AH50="Catastrófico"),AND(AF50="Muy Alta",AH50="Catastrófico")),"Extremo","")))),"")</f>
        <v/>
      </c>
      <c r="AK50" s="192"/>
      <c r="AL50" s="183"/>
      <c r="AM50" s="193"/>
      <c r="AN50" s="193"/>
      <c r="AO50" s="194"/>
      <c r="AP50" s="336"/>
      <c r="AQ50" s="336"/>
      <c r="AR50" s="336"/>
    </row>
    <row r="51" spans="1:44" ht="37.5" customHeight="1" x14ac:dyDescent="0.2">
      <c r="A51" s="325"/>
      <c r="B51" s="326"/>
      <c r="C51" s="326"/>
      <c r="D51" s="326"/>
      <c r="E51" s="326"/>
      <c r="F51" s="326"/>
      <c r="G51" s="340"/>
      <c r="H51" s="340"/>
      <c r="I51" s="340"/>
      <c r="J51" s="340"/>
      <c r="K51" s="340"/>
      <c r="L51" s="340"/>
      <c r="M51" s="340"/>
      <c r="N51" s="336"/>
      <c r="O51" s="337"/>
      <c r="P51" s="338"/>
      <c r="Q51" s="356"/>
      <c r="R51" s="338">
        <f>IF(NOT(ISERROR(MATCH(Q51,_xlfn.ANCHORARRAY(E62),0))),P64&amp;"Por favor no seleccionar los criterios de impacto",Q51)</f>
        <v>0</v>
      </c>
      <c r="S51" s="337"/>
      <c r="T51" s="338"/>
      <c r="U51" s="355"/>
      <c r="V51" s="211">
        <v>3</v>
      </c>
      <c r="W51" s="185"/>
      <c r="X51" s="186" t="str">
        <f>IF(OR(Y51="Preventivo",Y51="Detectivo"),"Probabilidad",IF(Y51="Correctivo","Impacto",""))</f>
        <v/>
      </c>
      <c r="Y51" s="187"/>
      <c r="Z51" s="187"/>
      <c r="AA51" s="188" t="str">
        <f t="shared" si="52"/>
        <v/>
      </c>
      <c r="AB51" s="187"/>
      <c r="AC51" s="187"/>
      <c r="AD51" s="187"/>
      <c r="AE51" s="189" t="str">
        <f>IFERROR(IF(AND(X50="Probabilidad",X51="Probabilidad"),(AG50-(+AG50*AA51)),IF(AND(X50="Impacto",X51="Probabilidad"),(AG49-(+AG49*AA51)),IF(X51="Impacto",AG50,""))),"")</f>
        <v/>
      </c>
      <c r="AF51" s="190" t="str">
        <f t="shared" si="2"/>
        <v/>
      </c>
      <c r="AG51" s="188" t="str">
        <f t="shared" si="53"/>
        <v/>
      </c>
      <c r="AH51" s="190" t="str">
        <f t="shared" si="4"/>
        <v/>
      </c>
      <c r="AI51" s="188" t="str">
        <f t="shared" ref="AI51" si="55">IFERROR(IF(AND(X50="Impacto",X51="Impacto"),(AI50-(+AI50*AA51)),IF(AND(X50="Probabilidad",X51="Impacto"),(AI49-(+AI49*AA51)),IF(X51="Probabilidad",AI50,""))),"")</f>
        <v/>
      </c>
      <c r="AJ51" s="191" t="str">
        <f t="shared" si="54"/>
        <v/>
      </c>
      <c r="AK51" s="192"/>
      <c r="AL51" s="183"/>
      <c r="AM51" s="193"/>
      <c r="AN51" s="193"/>
      <c r="AO51" s="194"/>
      <c r="AP51" s="336"/>
      <c r="AQ51" s="336"/>
      <c r="AR51" s="336"/>
    </row>
    <row r="52" spans="1:44" ht="37.5" customHeight="1" x14ac:dyDescent="0.2">
      <c r="A52" s="325"/>
      <c r="B52" s="326"/>
      <c r="C52" s="326"/>
      <c r="D52" s="326"/>
      <c r="E52" s="326"/>
      <c r="F52" s="326"/>
      <c r="G52" s="340"/>
      <c r="H52" s="340"/>
      <c r="I52" s="340"/>
      <c r="J52" s="340"/>
      <c r="K52" s="340"/>
      <c r="L52" s="340"/>
      <c r="M52" s="340"/>
      <c r="N52" s="336"/>
      <c r="O52" s="337"/>
      <c r="P52" s="338"/>
      <c r="Q52" s="356"/>
      <c r="R52" s="338">
        <f>IF(NOT(ISERROR(MATCH(Q52,_xlfn.ANCHORARRAY(E63),0))),P65&amp;"Por favor no seleccionar los criterios de impacto",Q52)</f>
        <v>0</v>
      </c>
      <c r="S52" s="337"/>
      <c r="T52" s="338"/>
      <c r="U52" s="355"/>
      <c r="V52" s="211">
        <v>4</v>
      </c>
      <c r="W52" s="184"/>
      <c r="X52" s="186" t="str">
        <f t="shared" ref="X52:X54" si="56">IF(OR(Y52="Preventivo",Y52="Detectivo"),"Probabilidad",IF(Y52="Correctivo","Impacto",""))</f>
        <v/>
      </c>
      <c r="Y52" s="187"/>
      <c r="Z52" s="187"/>
      <c r="AA52" s="188" t="str">
        <f t="shared" si="52"/>
        <v/>
      </c>
      <c r="AB52" s="187"/>
      <c r="AC52" s="187"/>
      <c r="AD52" s="187"/>
      <c r="AE52" s="189" t="str">
        <f t="shared" ref="AE52:AE54" si="57">IFERROR(IF(AND(X51="Probabilidad",X52="Probabilidad"),(AG51-(+AG51*AA52)),IF(AND(X51="Impacto",X52="Probabilidad"),(AG50-(+AG50*AA52)),IF(X52="Impacto",AG51,""))),"")</f>
        <v/>
      </c>
      <c r="AF52" s="190" t="str">
        <f t="shared" si="2"/>
        <v/>
      </c>
      <c r="AG52" s="188" t="str">
        <f t="shared" si="53"/>
        <v/>
      </c>
      <c r="AH52" s="190" t="str">
        <f t="shared" si="4"/>
        <v/>
      </c>
      <c r="AI52" s="188" t="str">
        <f t="shared" si="7"/>
        <v/>
      </c>
      <c r="AJ52" s="191" t="str">
        <f>IFERROR(IF(OR(AND(AF52="Muy Baja",AH52="Leve"),AND(AF52="Muy Baja",AH52="Menor"),AND(AF52="Baja",AH52="Leve")),"Bajo",IF(OR(AND(AF52="Muy baja",AH52="Moderado"),AND(AF52="Baja",AH52="Menor"),AND(AF52="Baja",AH52="Moderado"),AND(AF52="Media",AH52="Leve"),AND(AF52="Media",AH52="Menor"),AND(AF52="Media",AH52="Moderado"),AND(AF52="Alta",AH52="Leve"),AND(AF52="Alta",AH52="Menor")),"Moderado",IF(OR(AND(AF52="Muy Baja",AH52="Mayor"),AND(AF52="Baja",AH52="Mayor"),AND(AF52="Media",AH52="Mayor"),AND(AF52="Alta",AH52="Moderado"),AND(AF52="Alta",AH52="Mayor"),AND(AF52="Muy Alta",AH52="Leve"),AND(AF52="Muy Alta",AH52="Menor"),AND(AF52="Muy Alta",AH52="Moderado"),AND(AF52="Muy Alta",AH52="Mayor")),"Alto",IF(OR(AND(AF52="Muy Baja",AH52="Catastrófico"),AND(AF52="Baja",AH52="Catastrófico"),AND(AF52="Media",AH52="Catastrófico"),AND(AF52="Alta",AH52="Catastrófico"),AND(AF52="Muy Alta",AH52="Catastrófico")),"Extremo","")))),"")</f>
        <v/>
      </c>
      <c r="AK52" s="192"/>
      <c r="AL52" s="183"/>
      <c r="AM52" s="193"/>
      <c r="AN52" s="193"/>
      <c r="AO52" s="194"/>
      <c r="AP52" s="336"/>
      <c r="AQ52" s="336"/>
      <c r="AR52" s="336"/>
    </row>
    <row r="53" spans="1:44" ht="37.5" customHeight="1" x14ac:dyDescent="0.2">
      <c r="A53" s="325"/>
      <c r="B53" s="326"/>
      <c r="C53" s="326"/>
      <c r="D53" s="326"/>
      <c r="E53" s="326"/>
      <c r="F53" s="326"/>
      <c r="G53" s="340"/>
      <c r="H53" s="340"/>
      <c r="I53" s="340"/>
      <c r="J53" s="340"/>
      <c r="K53" s="340"/>
      <c r="L53" s="340"/>
      <c r="M53" s="340"/>
      <c r="N53" s="336"/>
      <c r="O53" s="337"/>
      <c r="P53" s="338"/>
      <c r="Q53" s="356"/>
      <c r="R53" s="338">
        <f>IF(NOT(ISERROR(MATCH(Q53,_xlfn.ANCHORARRAY(E64),0))),P66&amp;"Por favor no seleccionar los criterios de impacto",Q53)</f>
        <v>0</v>
      </c>
      <c r="S53" s="337"/>
      <c r="T53" s="338"/>
      <c r="U53" s="355"/>
      <c r="V53" s="211">
        <v>5</v>
      </c>
      <c r="W53" s="184"/>
      <c r="X53" s="186" t="str">
        <f t="shared" si="56"/>
        <v/>
      </c>
      <c r="Y53" s="187"/>
      <c r="Z53" s="187"/>
      <c r="AA53" s="188" t="str">
        <f t="shared" si="52"/>
        <v/>
      </c>
      <c r="AB53" s="187"/>
      <c r="AC53" s="187"/>
      <c r="AD53" s="187"/>
      <c r="AE53" s="189" t="str">
        <f t="shared" si="57"/>
        <v/>
      </c>
      <c r="AF53" s="190" t="str">
        <f t="shared" si="2"/>
        <v/>
      </c>
      <c r="AG53" s="188" t="str">
        <f t="shared" si="53"/>
        <v/>
      </c>
      <c r="AH53" s="190" t="str">
        <f t="shared" si="4"/>
        <v/>
      </c>
      <c r="AI53" s="188" t="str">
        <f t="shared" si="7"/>
        <v/>
      </c>
      <c r="AJ53" s="191" t="str">
        <f t="shared" ref="AJ53:AJ54" si="58">IFERROR(IF(OR(AND(AF53="Muy Baja",AH53="Leve"),AND(AF53="Muy Baja",AH53="Menor"),AND(AF53="Baja",AH53="Leve")),"Bajo",IF(OR(AND(AF53="Muy baja",AH53="Moderado"),AND(AF53="Baja",AH53="Menor"),AND(AF53="Baja",AH53="Moderado"),AND(AF53="Media",AH53="Leve"),AND(AF53="Media",AH53="Menor"),AND(AF53="Media",AH53="Moderado"),AND(AF53="Alta",AH53="Leve"),AND(AF53="Alta",AH53="Menor")),"Moderado",IF(OR(AND(AF53="Muy Baja",AH53="Mayor"),AND(AF53="Baja",AH53="Mayor"),AND(AF53="Media",AH53="Mayor"),AND(AF53="Alta",AH53="Moderado"),AND(AF53="Alta",AH53="Mayor"),AND(AF53="Muy Alta",AH53="Leve"),AND(AF53="Muy Alta",AH53="Menor"),AND(AF53="Muy Alta",AH53="Moderado"),AND(AF53="Muy Alta",AH53="Mayor")),"Alto",IF(OR(AND(AF53="Muy Baja",AH53="Catastrófico"),AND(AF53="Baja",AH53="Catastrófico"),AND(AF53="Media",AH53="Catastrófico"),AND(AF53="Alta",AH53="Catastrófico"),AND(AF53="Muy Alta",AH53="Catastrófico")),"Extremo","")))),"")</f>
        <v/>
      </c>
      <c r="AK53" s="192"/>
      <c r="AL53" s="183"/>
      <c r="AM53" s="193"/>
      <c r="AN53" s="193"/>
      <c r="AO53" s="194"/>
      <c r="AP53" s="336"/>
      <c r="AQ53" s="336"/>
      <c r="AR53" s="336"/>
    </row>
    <row r="54" spans="1:44" ht="37.5" customHeight="1" x14ac:dyDescent="0.2">
      <c r="A54" s="325"/>
      <c r="B54" s="326"/>
      <c r="C54" s="326"/>
      <c r="D54" s="326"/>
      <c r="E54" s="326"/>
      <c r="F54" s="326"/>
      <c r="G54" s="341"/>
      <c r="H54" s="341"/>
      <c r="I54" s="341"/>
      <c r="J54" s="341"/>
      <c r="K54" s="341"/>
      <c r="L54" s="341"/>
      <c r="M54" s="341"/>
      <c r="N54" s="336"/>
      <c r="O54" s="337"/>
      <c r="P54" s="338"/>
      <c r="Q54" s="356"/>
      <c r="R54" s="338">
        <f>IF(NOT(ISERROR(MATCH(Q54,_xlfn.ANCHORARRAY(E65),0))),Q67&amp;"Por favor no seleccionar los criterios de impacto",Q54)</f>
        <v>0</v>
      </c>
      <c r="S54" s="337"/>
      <c r="T54" s="338"/>
      <c r="U54" s="355"/>
      <c r="V54" s="211">
        <v>6</v>
      </c>
      <c r="W54" s="184"/>
      <c r="X54" s="186" t="str">
        <f t="shared" si="56"/>
        <v/>
      </c>
      <c r="Y54" s="187"/>
      <c r="Z54" s="187"/>
      <c r="AA54" s="188" t="str">
        <f t="shared" si="52"/>
        <v/>
      </c>
      <c r="AB54" s="187"/>
      <c r="AC54" s="187"/>
      <c r="AD54" s="187"/>
      <c r="AE54" s="189" t="str">
        <f t="shared" si="57"/>
        <v/>
      </c>
      <c r="AF54" s="190" t="str">
        <f t="shared" si="2"/>
        <v/>
      </c>
      <c r="AG54" s="188" t="str">
        <f t="shared" si="53"/>
        <v/>
      </c>
      <c r="AH54" s="190" t="str">
        <f t="shared" si="4"/>
        <v/>
      </c>
      <c r="AI54" s="188" t="str">
        <f t="shared" si="7"/>
        <v/>
      </c>
      <c r="AJ54" s="191" t="str">
        <f t="shared" si="58"/>
        <v/>
      </c>
      <c r="AK54" s="192"/>
      <c r="AL54" s="183"/>
      <c r="AM54" s="193"/>
      <c r="AN54" s="193"/>
      <c r="AO54" s="194"/>
      <c r="AP54" s="336"/>
      <c r="AQ54" s="336"/>
      <c r="AR54" s="336"/>
    </row>
    <row r="55" spans="1:44" ht="37.5" customHeight="1" x14ac:dyDescent="0.2">
      <c r="A55" s="325">
        <v>9</v>
      </c>
      <c r="B55" s="326"/>
      <c r="C55" s="326"/>
      <c r="D55" s="326"/>
      <c r="E55" s="326"/>
      <c r="F55" s="326"/>
      <c r="G55" s="339"/>
      <c r="H55" s="339"/>
      <c r="I55" s="218"/>
      <c r="J55" s="218"/>
      <c r="K55" s="218"/>
      <c r="L55" s="339"/>
      <c r="M55" s="339"/>
      <c r="N55" s="336"/>
      <c r="O55" s="337" t="str">
        <f>IF(N55&lt;=0,"",IF(N55&lt;=2,"Muy Baja",IF(N55&lt;=24,"Baja",IF(N55&lt;=500,"Media",IF(N55&lt;=5000,"Alta","Muy Alta")))))</f>
        <v/>
      </c>
      <c r="P55" s="338" t="str">
        <f>IF(O55="","",IF(O55="Muy Baja",0.2,IF(O55="Baja",0.4,IF(O55="Media",0.6,IF(O55="Alta",0.8,IF(O55="Muy Alta",1,))))))</f>
        <v/>
      </c>
      <c r="Q55" s="356"/>
      <c r="R55" s="338">
        <f>IF(NOT(ISERROR(MATCH(Q55,'Tabla Impacto'!$B$222:$B$224,0))),'Tabla Impacto'!$F$224&amp;"Por favor no seleccionar los criterios de impacto(Afectación Económica o presupuestal y Pérdida Reputacional)",Q55)</f>
        <v>0</v>
      </c>
      <c r="S55" s="337" t="str">
        <f>IF(OR(R55='Tabla Impacto'!$C$12,R55='Tabla Impacto'!$D$12),"Leve",IF(OR(R55='Tabla Impacto'!$C$13,R55='Tabla Impacto'!$D$13),"Menor",IF(OR(R55='Tabla Impacto'!$C$14,R55='Tabla Impacto'!$D$14),"Moderado",IF(OR(R55='Tabla Impacto'!$C$15,R55='Tabla Impacto'!$D$15),"Mayor",IF(OR(R55='Tabla Impacto'!$C$16,R55='Tabla Impacto'!$D$16),"Catastrófico","")))))</f>
        <v/>
      </c>
      <c r="T55" s="338" t="str">
        <f>IF(S55="","",IF(S55="Leve",0.2,IF(S55="Menor",0.4,IF(S55="Moderado",0.6,IF(S55="Mayor",0.8,IF(S55="Catastrófico",1,))))))</f>
        <v/>
      </c>
      <c r="U55" s="355" t="str">
        <f>IF(OR(AND(O55="Muy Baja",S55="Leve"),AND(O55="Muy Baja",S55="Menor"),AND(O55="Baja",S55="Leve")),"Bajo",IF(OR(AND(O55="Muy baja",S55="Moderado"),AND(O55="Baja",S55="Menor"),AND(O55="Baja",S55="Moderado"),AND(O55="Media",S55="Leve"),AND(O55="Media",S55="Menor"),AND(O55="Media",S55="Moderado"),AND(O55="Alta",S55="Leve"),AND(O55="Alta",S55="Menor")),"Moderado",IF(OR(AND(O55="Muy Baja",S55="Mayor"),AND(O55="Baja",S55="Mayor"),AND(O55="Media",S55="Mayor"),AND(O55="Alta",S55="Moderado"),AND(O55="Alta",S55="Mayor"),AND(O55="Muy Alta",S55="Leve"),AND(O55="Muy Alta",S55="Menor"),AND(O55="Muy Alta",S55="Moderado"),AND(O55="Muy Alta",S55="Mayor")),"Alto",IF(OR(AND(O55="Muy Baja",S55="Catastrófico"),AND(O55="Baja",S55="Catastrófico"),AND(O55="Media",S55="Catastrófico"),AND(O55="Alta",S55="Catastrófico"),AND(O55="Muy Alta",S55="Catastrófico")),"Extremo",""))))</f>
        <v/>
      </c>
      <c r="V55" s="211">
        <v>1</v>
      </c>
      <c r="W55" s="184"/>
      <c r="X55" s="186" t="str">
        <f>IF(OR(Y55="Preventivo",Y55="Detectivo"),"Probabilidad",IF(Y55="Correctivo","Impacto",""))</f>
        <v/>
      </c>
      <c r="Y55" s="187"/>
      <c r="Z55" s="187"/>
      <c r="AA55" s="188" t="str">
        <f>IF(AND(Y55="Preventivo",Z55="Automático"),"50%",IF(AND(Y55="Preventivo",Z55="Manual"),"40%",IF(AND(Y55="Detectivo",Z55="Automático"),"40%",IF(AND(Y55="Detectivo",Z55="Manual"),"30%",IF(AND(Y55="Correctivo",Z55="Automático"),"35%",IF(AND(Y55="Correctivo",Z55="Manual"),"25%",""))))))</f>
        <v/>
      </c>
      <c r="AB55" s="187"/>
      <c r="AC55" s="187"/>
      <c r="AD55" s="187"/>
      <c r="AE55" s="189" t="str">
        <f>IFERROR(IF(X55="Probabilidad",(P55-(+P55*AA55)),IF(X55="Impacto",P55,"")),"")</f>
        <v/>
      </c>
      <c r="AF55" s="190" t="str">
        <f>IFERROR(IF(AE55="","",IF(AE55&lt;=0.2,"Muy Baja",IF(AE55&lt;=0.4,"Baja",IF(AE55&lt;=0.6,"Media",IF(AE55&lt;=0.8,"Alta","Muy Alta"))))),"")</f>
        <v/>
      </c>
      <c r="AG55" s="188" t="str">
        <f>+AE55</f>
        <v/>
      </c>
      <c r="AH55" s="190" t="str">
        <f>IFERROR(IF(AI55="","",IF(AI55&lt;=0.2,"Leve",IF(AI55&lt;=0.4,"Menor",IF(AI55&lt;=0.6,"Moderado",IF(AI55&lt;=0.8,"Mayor","Catastrófico"))))),"")</f>
        <v/>
      </c>
      <c r="AI55" s="188" t="str">
        <f t="shared" ref="AI55" si="59">IFERROR(IF(X55="Impacto",(T55-(+T55*AA55)),IF(X55="Probabilidad",T55,"")),"")</f>
        <v/>
      </c>
      <c r="AJ55" s="191" t="str">
        <f>IFERROR(IF(OR(AND(AF55="Muy Baja",AH55="Leve"),AND(AF55="Muy Baja",AH55="Menor"),AND(AF55="Baja",AH55="Leve")),"Bajo",IF(OR(AND(AF55="Muy baja",AH55="Moderado"),AND(AF55="Baja",AH55="Menor"),AND(AF55="Baja",AH55="Moderado"),AND(AF55="Media",AH55="Leve"),AND(AF55="Media",AH55="Menor"),AND(AF55="Media",AH55="Moderado"),AND(AF55="Alta",AH55="Leve"),AND(AF55="Alta",AH55="Menor")),"Moderado",IF(OR(AND(AF55="Muy Baja",AH55="Mayor"),AND(AF55="Baja",AH55="Mayor"),AND(AF55="Media",AH55="Mayor"),AND(AF55="Alta",AH55="Moderado"),AND(AF55="Alta",AH55="Mayor"),AND(AF55="Muy Alta",AH55="Leve"),AND(AF55="Muy Alta",AH55="Menor"),AND(AF55="Muy Alta",AH55="Moderado"),AND(AF55="Muy Alta",AH55="Mayor")),"Alto",IF(OR(AND(AF55="Muy Baja",AH55="Catastrófico"),AND(AF55="Baja",AH55="Catastrófico"),AND(AF55="Media",AH55="Catastrófico"),AND(AF55="Alta",AH55="Catastrófico"),AND(AF55="Muy Alta",AH55="Catastrófico")),"Extremo","")))),"")</f>
        <v/>
      </c>
      <c r="AK55" s="192"/>
      <c r="AL55" s="183"/>
      <c r="AM55" s="193"/>
      <c r="AN55" s="193"/>
      <c r="AO55" s="194"/>
      <c r="AP55" s="336"/>
      <c r="AQ55" s="336"/>
      <c r="AR55" s="336"/>
    </row>
    <row r="56" spans="1:44" ht="37.5" customHeight="1" x14ac:dyDescent="0.2">
      <c r="A56" s="325"/>
      <c r="B56" s="326"/>
      <c r="C56" s="326"/>
      <c r="D56" s="326"/>
      <c r="E56" s="326"/>
      <c r="F56" s="326"/>
      <c r="G56" s="340"/>
      <c r="H56" s="340"/>
      <c r="I56" s="219"/>
      <c r="J56" s="219"/>
      <c r="K56" s="219"/>
      <c r="L56" s="340"/>
      <c r="M56" s="340"/>
      <c r="N56" s="336"/>
      <c r="O56" s="337"/>
      <c r="P56" s="338"/>
      <c r="Q56" s="356"/>
      <c r="R56" s="338">
        <f>IF(NOT(ISERROR(MATCH(Q56,_xlfn.ANCHORARRAY(F67),0))),Q69&amp;"Por favor no seleccionar los criterios de impacto",Q56)</f>
        <v>0</v>
      </c>
      <c r="S56" s="337"/>
      <c r="T56" s="338"/>
      <c r="U56" s="355"/>
      <c r="V56" s="211">
        <v>2</v>
      </c>
      <c r="W56" s="184"/>
      <c r="X56" s="186" t="str">
        <f>IF(OR(Y56="Preventivo",Y56="Detectivo"),"Probabilidad",IF(Y56="Correctivo","Impacto",""))</f>
        <v/>
      </c>
      <c r="Y56" s="187"/>
      <c r="Z56" s="187"/>
      <c r="AA56" s="188" t="str">
        <f t="shared" ref="AA56:AA60" si="60">IF(AND(Y56="Preventivo",Z56="Automático"),"50%",IF(AND(Y56="Preventivo",Z56="Manual"),"40%",IF(AND(Y56="Detectivo",Z56="Automático"),"40%",IF(AND(Y56="Detectivo",Z56="Manual"),"30%",IF(AND(Y56="Correctivo",Z56="Automático"),"35%",IF(AND(Y56="Correctivo",Z56="Manual"),"25%",""))))))</f>
        <v/>
      </c>
      <c r="AB56" s="187"/>
      <c r="AC56" s="187"/>
      <c r="AD56" s="187"/>
      <c r="AE56" s="189" t="str">
        <f>IFERROR(IF(AND(X55="Probabilidad",X56="Probabilidad"),(AG55-(+AG55*AA56)),IF(X56="Probabilidad",(P55-(+P55*AA56)),IF(X56="Impacto",AG55,""))),"")</f>
        <v/>
      </c>
      <c r="AF56" s="190" t="str">
        <f t="shared" si="2"/>
        <v/>
      </c>
      <c r="AG56" s="188" t="str">
        <f t="shared" ref="AG56:AG60" si="61">+AE56</f>
        <v/>
      </c>
      <c r="AH56" s="190" t="str">
        <f t="shared" si="4"/>
        <v/>
      </c>
      <c r="AI56" s="188" t="str">
        <f>IFERROR(IF(AND(X55="Impacto",X56="Impacto"),(AI55-(+AI55*AA56)),IF(X56="Impacto",(#REF!-(+#REF!*AA56)),IF(X56="Probabilidad",AI55,""))),"")</f>
        <v/>
      </c>
      <c r="AJ56" s="191" t="str">
        <f t="shared" ref="AJ56:AJ57" si="62">IFERROR(IF(OR(AND(AF56="Muy Baja",AH56="Leve"),AND(AF56="Muy Baja",AH56="Menor"),AND(AF56="Baja",AH56="Leve")),"Bajo",IF(OR(AND(AF56="Muy baja",AH56="Moderado"),AND(AF56="Baja",AH56="Menor"),AND(AF56="Baja",AH56="Moderado"),AND(AF56="Media",AH56="Leve"),AND(AF56="Media",AH56="Menor"),AND(AF56="Media",AH56="Moderado"),AND(AF56="Alta",AH56="Leve"),AND(AF56="Alta",AH56="Menor")),"Moderado",IF(OR(AND(AF56="Muy Baja",AH56="Mayor"),AND(AF56="Baja",AH56="Mayor"),AND(AF56="Media",AH56="Mayor"),AND(AF56="Alta",AH56="Moderado"),AND(AF56="Alta",AH56="Mayor"),AND(AF56="Muy Alta",AH56="Leve"),AND(AF56="Muy Alta",AH56="Menor"),AND(AF56="Muy Alta",AH56="Moderado"),AND(AF56="Muy Alta",AH56="Mayor")),"Alto",IF(OR(AND(AF56="Muy Baja",AH56="Catastrófico"),AND(AF56="Baja",AH56="Catastrófico"),AND(AF56="Media",AH56="Catastrófico"),AND(AF56="Alta",AH56="Catastrófico"),AND(AF56="Muy Alta",AH56="Catastrófico")),"Extremo","")))),"")</f>
        <v/>
      </c>
      <c r="AK56" s="192"/>
      <c r="AL56" s="183"/>
      <c r="AM56" s="193"/>
      <c r="AN56" s="193"/>
      <c r="AO56" s="194"/>
      <c r="AP56" s="336"/>
      <c r="AQ56" s="336"/>
      <c r="AR56" s="336"/>
    </row>
    <row r="57" spans="1:44" ht="37.5" customHeight="1" x14ac:dyDescent="0.2">
      <c r="A57" s="325"/>
      <c r="B57" s="326"/>
      <c r="C57" s="326"/>
      <c r="D57" s="326"/>
      <c r="E57" s="326"/>
      <c r="F57" s="326"/>
      <c r="G57" s="340"/>
      <c r="H57" s="340"/>
      <c r="I57" s="219"/>
      <c r="J57" s="219"/>
      <c r="K57" s="219"/>
      <c r="L57" s="340"/>
      <c r="M57" s="340"/>
      <c r="N57" s="336"/>
      <c r="O57" s="337"/>
      <c r="P57" s="338"/>
      <c r="Q57" s="356"/>
      <c r="R57" s="338">
        <f>IF(NOT(ISERROR(MATCH(Q57,_xlfn.ANCHORARRAY(F68),0))),Q70&amp;"Por favor no seleccionar los criterios de impacto",Q57)</f>
        <v>0</v>
      </c>
      <c r="S57" s="337"/>
      <c r="T57" s="338"/>
      <c r="U57" s="355"/>
      <c r="V57" s="211">
        <v>3</v>
      </c>
      <c r="W57" s="184"/>
      <c r="X57" s="186" t="str">
        <f>IF(OR(Y57="Preventivo",Y57="Detectivo"),"Probabilidad",IF(Y57="Correctivo","Impacto",""))</f>
        <v/>
      </c>
      <c r="Y57" s="187"/>
      <c r="Z57" s="187"/>
      <c r="AA57" s="188" t="str">
        <f t="shared" si="60"/>
        <v/>
      </c>
      <c r="AB57" s="187"/>
      <c r="AC57" s="187"/>
      <c r="AD57" s="187"/>
      <c r="AE57" s="189" t="str">
        <f>IFERROR(IF(AND(X56="Probabilidad",X57="Probabilidad"),(AG56-(+AG56*AA57)),IF(AND(X56="Impacto",X57="Probabilidad"),(AG55-(+AG55*AA57)),IF(X57="Impacto",AG56,""))),"")</f>
        <v/>
      </c>
      <c r="AF57" s="190" t="str">
        <f t="shared" si="2"/>
        <v/>
      </c>
      <c r="AG57" s="188" t="str">
        <f t="shared" si="61"/>
        <v/>
      </c>
      <c r="AH57" s="190" t="str">
        <f t="shared" si="4"/>
        <v/>
      </c>
      <c r="AI57" s="188" t="str">
        <f t="shared" ref="AI57" si="63">IFERROR(IF(AND(X56="Impacto",X57="Impacto"),(AI56-(+AI56*AA57)),IF(AND(X56="Probabilidad",X57="Impacto"),(AI55-(+AI55*AA57)),IF(X57="Probabilidad",AI56,""))),"")</f>
        <v/>
      </c>
      <c r="AJ57" s="191" t="str">
        <f t="shared" si="62"/>
        <v/>
      </c>
      <c r="AK57" s="192"/>
      <c r="AL57" s="183"/>
      <c r="AM57" s="193"/>
      <c r="AN57" s="193"/>
      <c r="AO57" s="194"/>
      <c r="AP57" s="336"/>
      <c r="AQ57" s="336"/>
      <c r="AR57" s="336"/>
    </row>
    <row r="58" spans="1:44" ht="37.5" customHeight="1" x14ac:dyDescent="0.2">
      <c r="A58" s="325"/>
      <c r="B58" s="326"/>
      <c r="C58" s="326"/>
      <c r="D58" s="326"/>
      <c r="E58" s="326"/>
      <c r="F58" s="326"/>
      <c r="G58" s="340"/>
      <c r="H58" s="340"/>
      <c r="I58" s="219"/>
      <c r="J58" s="219"/>
      <c r="K58" s="219"/>
      <c r="L58" s="340"/>
      <c r="M58" s="340"/>
      <c r="N58" s="336"/>
      <c r="O58" s="337"/>
      <c r="P58" s="338"/>
      <c r="Q58" s="356"/>
      <c r="R58" s="338">
        <f>IF(NOT(ISERROR(MATCH(Q58,_xlfn.ANCHORARRAY(F69),0))),Q71&amp;"Por favor no seleccionar los criterios de impacto",Q58)</f>
        <v>0</v>
      </c>
      <c r="S58" s="337"/>
      <c r="T58" s="338"/>
      <c r="U58" s="355"/>
      <c r="V58" s="211">
        <v>4</v>
      </c>
      <c r="W58" s="184"/>
      <c r="X58" s="186" t="str">
        <f t="shared" ref="X58:X60" si="64">IF(OR(Y58="Preventivo",Y58="Detectivo"),"Probabilidad",IF(Y58="Correctivo","Impacto",""))</f>
        <v/>
      </c>
      <c r="Y58" s="187"/>
      <c r="Z58" s="187"/>
      <c r="AA58" s="188" t="str">
        <f t="shared" si="60"/>
        <v/>
      </c>
      <c r="AB58" s="187"/>
      <c r="AC58" s="187"/>
      <c r="AD58" s="187"/>
      <c r="AE58" s="189" t="str">
        <f t="shared" ref="AE58:AE60" si="65">IFERROR(IF(AND(X57="Probabilidad",X58="Probabilidad"),(AG57-(+AG57*AA58)),IF(AND(X57="Impacto",X58="Probabilidad"),(AG56-(+AG56*AA58)),IF(X58="Impacto",AG57,""))),"")</f>
        <v/>
      </c>
      <c r="AF58" s="190" t="str">
        <f t="shared" si="2"/>
        <v/>
      </c>
      <c r="AG58" s="188" t="str">
        <f t="shared" si="61"/>
        <v/>
      </c>
      <c r="AH58" s="190" t="str">
        <f t="shared" si="4"/>
        <v/>
      </c>
      <c r="AI58" s="188" t="str">
        <f t="shared" si="7"/>
        <v/>
      </c>
      <c r="AJ58" s="191" t="str">
        <f>IFERROR(IF(OR(AND(AF58="Muy Baja",AH58="Leve"),AND(AF58="Muy Baja",AH58="Menor"),AND(AF58="Baja",AH58="Leve")),"Bajo",IF(OR(AND(AF58="Muy baja",AH58="Moderado"),AND(AF58="Baja",AH58="Menor"),AND(AF58="Baja",AH58="Moderado"),AND(AF58="Media",AH58="Leve"),AND(AF58="Media",AH58="Menor"),AND(AF58="Media",AH58="Moderado"),AND(AF58="Alta",AH58="Leve"),AND(AF58="Alta",AH58="Menor")),"Moderado",IF(OR(AND(AF58="Muy Baja",AH58="Mayor"),AND(AF58="Baja",AH58="Mayor"),AND(AF58="Media",AH58="Mayor"),AND(AF58="Alta",AH58="Moderado"),AND(AF58="Alta",AH58="Mayor"),AND(AF58="Muy Alta",AH58="Leve"),AND(AF58="Muy Alta",AH58="Menor"),AND(AF58="Muy Alta",AH58="Moderado"),AND(AF58="Muy Alta",AH58="Mayor")),"Alto",IF(OR(AND(AF58="Muy Baja",AH58="Catastrófico"),AND(AF58="Baja",AH58="Catastrófico"),AND(AF58="Media",AH58="Catastrófico"),AND(AF58="Alta",AH58="Catastrófico"),AND(AF58="Muy Alta",AH58="Catastrófico")),"Extremo","")))),"")</f>
        <v/>
      </c>
      <c r="AK58" s="192"/>
      <c r="AL58" s="183"/>
      <c r="AM58" s="193"/>
      <c r="AN58" s="193"/>
      <c r="AO58" s="194"/>
      <c r="AP58" s="336"/>
      <c r="AQ58" s="336"/>
      <c r="AR58" s="336"/>
    </row>
    <row r="59" spans="1:44" ht="37.5" customHeight="1" x14ac:dyDescent="0.2">
      <c r="A59" s="325"/>
      <c r="B59" s="326"/>
      <c r="C59" s="326"/>
      <c r="D59" s="326"/>
      <c r="E59" s="326"/>
      <c r="F59" s="326"/>
      <c r="G59" s="340"/>
      <c r="H59" s="340"/>
      <c r="I59" s="219"/>
      <c r="J59" s="219"/>
      <c r="K59" s="219"/>
      <c r="L59" s="340"/>
      <c r="M59" s="340"/>
      <c r="N59" s="336"/>
      <c r="O59" s="337"/>
      <c r="P59" s="338"/>
      <c r="Q59" s="356"/>
      <c r="R59" s="338">
        <f>IF(NOT(ISERROR(MATCH(Q59,_xlfn.ANCHORARRAY(F70),0))),Q72&amp;"Por favor no seleccionar los criterios de impacto",Q59)</f>
        <v>0</v>
      </c>
      <c r="S59" s="337"/>
      <c r="T59" s="338"/>
      <c r="U59" s="355"/>
      <c r="V59" s="211">
        <v>5</v>
      </c>
      <c r="W59" s="184"/>
      <c r="X59" s="186" t="str">
        <f t="shared" si="64"/>
        <v/>
      </c>
      <c r="Y59" s="187"/>
      <c r="Z59" s="187"/>
      <c r="AA59" s="188" t="str">
        <f t="shared" si="60"/>
        <v/>
      </c>
      <c r="AB59" s="187"/>
      <c r="AC59" s="187"/>
      <c r="AD59" s="187"/>
      <c r="AE59" s="189" t="str">
        <f t="shared" si="65"/>
        <v/>
      </c>
      <c r="AF59" s="190" t="str">
        <f t="shared" si="2"/>
        <v/>
      </c>
      <c r="AG59" s="188" t="str">
        <f t="shared" si="61"/>
        <v/>
      </c>
      <c r="AH59" s="190" t="str">
        <f t="shared" si="4"/>
        <v/>
      </c>
      <c r="AI59" s="188" t="str">
        <f t="shared" si="7"/>
        <v/>
      </c>
      <c r="AJ59" s="191" t="str">
        <f t="shared" ref="AJ59:AJ60" si="66">IFERROR(IF(OR(AND(AF59="Muy Baja",AH59="Leve"),AND(AF59="Muy Baja",AH59="Menor"),AND(AF59="Baja",AH59="Leve")),"Bajo",IF(OR(AND(AF59="Muy baja",AH59="Moderado"),AND(AF59="Baja",AH59="Menor"),AND(AF59="Baja",AH59="Moderado"),AND(AF59="Media",AH59="Leve"),AND(AF59="Media",AH59="Menor"),AND(AF59="Media",AH59="Moderado"),AND(AF59="Alta",AH59="Leve"),AND(AF59="Alta",AH59="Menor")),"Moderado",IF(OR(AND(AF59="Muy Baja",AH59="Mayor"),AND(AF59="Baja",AH59="Mayor"),AND(AF59="Media",AH59="Mayor"),AND(AF59="Alta",AH59="Moderado"),AND(AF59="Alta",AH59="Mayor"),AND(AF59="Muy Alta",AH59="Leve"),AND(AF59="Muy Alta",AH59="Menor"),AND(AF59="Muy Alta",AH59="Moderado"),AND(AF59="Muy Alta",AH59="Mayor")),"Alto",IF(OR(AND(AF59="Muy Baja",AH59="Catastrófico"),AND(AF59="Baja",AH59="Catastrófico"),AND(AF59="Media",AH59="Catastrófico"),AND(AF59="Alta",AH59="Catastrófico"),AND(AF59="Muy Alta",AH59="Catastrófico")),"Extremo","")))),"")</f>
        <v/>
      </c>
      <c r="AK59" s="192"/>
      <c r="AL59" s="183"/>
      <c r="AM59" s="193"/>
      <c r="AN59" s="193"/>
      <c r="AO59" s="194"/>
      <c r="AP59" s="336"/>
      <c r="AQ59" s="336"/>
      <c r="AR59" s="336"/>
    </row>
    <row r="60" spans="1:44" ht="37.5" customHeight="1" x14ac:dyDescent="0.2">
      <c r="A60" s="325"/>
      <c r="B60" s="326"/>
      <c r="C60" s="326"/>
      <c r="D60" s="326"/>
      <c r="E60" s="326"/>
      <c r="F60" s="326"/>
      <c r="G60" s="341"/>
      <c r="H60" s="341"/>
      <c r="I60" s="220"/>
      <c r="J60" s="220"/>
      <c r="K60" s="220"/>
      <c r="L60" s="341"/>
      <c r="M60" s="341"/>
      <c r="N60" s="336"/>
      <c r="O60" s="337"/>
      <c r="P60" s="338"/>
      <c r="Q60" s="356"/>
      <c r="R60" s="338">
        <f>IF(NOT(ISERROR(MATCH(Q60,_xlfn.ANCHORARRAY(F71),0))),Q73&amp;"Por favor no seleccionar los criterios de impacto",Q60)</f>
        <v>0</v>
      </c>
      <c r="S60" s="337"/>
      <c r="T60" s="338"/>
      <c r="U60" s="355"/>
      <c r="V60" s="211">
        <v>6</v>
      </c>
      <c r="W60" s="184"/>
      <c r="X60" s="186" t="str">
        <f t="shared" si="64"/>
        <v/>
      </c>
      <c r="Y60" s="187"/>
      <c r="Z60" s="187"/>
      <c r="AA60" s="188" t="str">
        <f t="shared" si="60"/>
        <v/>
      </c>
      <c r="AB60" s="187"/>
      <c r="AC60" s="187"/>
      <c r="AD60" s="187"/>
      <c r="AE60" s="189" t="str">
        <f t="shared" si="65"/>
        <v/>
      </c>
      <c r="AF60" s="190" t="str">
        <f t="shared" si="2"/>
        <v/>
      </c>
      <c r="AG60" s="188" t="str">
        <f t="shared" si="61"/>
        <v/>
      </c>
      <c r="AH60" s="190" t="str">
        <f t="shared" si="4"/>
        <v/>
      </c>
      <c r="AI60" s="188" t="str">
        <f t="shared" si="7"/>
        <v/>
      </c>
      <c r="AJ60" s="191" t="str">
        <f t="shared" si="66"/>
        <v/>
      </c>
      <c r="AK60" s="192"/>
      <c r="AL60" s="183"/>
      <c r="AM60" s="193"/>
      <c r="AN60" s="193"/>
      <c r="AO60" s="194"/>
      <c r="AP60" s="336"/>
      <c r="AQ60" s="336"/>
      <c r="AR60" s="336"/>
    </row>
    <row r="61" spans="1:44" ht="37.5" customHeight="1" x14ac:dyDescent="0.2">
      <c r="A61" s="325">
        <v>10</v>
      </c>
      <c r="B61" s="326"/>
      <c r="C61" s="326"/>
      <c r="D61" s="326"/>
      <c r="E61" s="326"/>
      <c r="F61" s="326"/>
      <c r="G61" s="339"/>
      <c r="H61" s="339"/>
      <c r="I61" s="218"/>
      <c r="J61" s="218"/>
      <c r="K61" s="218"/>
      <c r="L61" s="339"/>
      <c r="M61" s="339"/>
      <c r="N61" s="336"/>
      <c r="O61" s="337" t="str">
        <f>IF(N61&lt;=0,"",IF(N61&lt;=2,"Muy Baja",IF(N61&lt;=24,"Baja",IF(N61&lt;=500,"Media",IF(N61&lt;=5000,"Alta","Muy Alta")))))</f>
        <v/>
      </c>
      <c r="P61" s="338" t="str">
        <f>IF(O61="","",IF(O61="Muy Baja",0.2,IF(O61="Baja",0.4,IF(O61="Media",0.6,IF(O61="Alta",0.8,IF(O61="Muy Alta",1,))))))</f>
        <v/>
      </c>
      <c r="Q61" s="356"/>
      <c r="R61" s="338">
        <f>IF(NOT(ISERROR(MATCH(Q61,'Tabla Impacto'!$B$222:$B$224,0))),'Tabla Impacto'!$F$224&amp;"Por favor no seleccionar los criterios de impacto(Afectación Económica o presupuestal y Pérdida Reputacional)",Q61)</f>
        <v>0</v>
      </c>
      <c r="S61" s="337" t="str">
        <f>IF(OR(R61='Tabla Impacto'!$C$12,R61='Tabla Impacto'!$D$12),"Leve",IF(OR(R61='Tabla Impacto'!$C$13,R61='Tabla Impacto'!$D$13),"Menor",IF(OR(R61='Tabla Impacto'!$C$14,R61='Tabla Impacto'!$D$14),"Moderado",IF(OR(R61='Tabla Impacto'!$C$15,R61='Tabla Impacto'!$D$15),"Mayor",IF(OR(R61='Tabla Impacto'!$C$16,R61='Tabla Impacto'!$D$16),"Catastrófico","")))))</f>
        <v/>
      </c>
      <c r="T61" s="338" t="str">
        <f>IF(S61="","",IF(S61="Leve",0.2,IF(S61="Menor",0.4,IF(S61="Moderado",0.6,IF(S61="Mayor",0.8,IF(S61="Catastrófico",1,))))))</f>
        <v/>
      </c>
      <c r="U61" s="355" t="str">
        <f>IF(OR(AND(O61="Muy Baja",S61="Leve"),AND(O61="Muy Baja",S61="Menor"),AND(O61="Baja",S61="Leve")),"Bajo",IF(OR(AND(O61="Muy baja",S61="Moderado"),AND(O61="Baja",S61="Menor"),AND(O61="Baja",S61="Moderado"),AND(O61="Media",S61="Leve"),AND(O61="Media",S61="Menor"),AND(O61="Media",S61="Moderado"),AND(O61="Alta",S61="Leve"),AND(O61="Alta",S61="Menor")),"Moderado",IF(OR(AND(O61="Muy Baja",S61="Mayor"),AND(O61="Baja",S61="Mayor"),AND(O61="Media",S61="Mayor"),AND(O61="Alta",S61="Moderado"),AND(O61="Alta",S61="Mayor"),AND(O61="Muy Alta",S61="Leve"),AND(O61="Muy Alta",S61="Menor"),AND(O61="Muy Alta",S61="Moderado"),AND(O61="Muy Alta",S61="Mayor")),"Alto",IF(OR(AND(O61="Muy Baja",S61="Catastrófico"),AND(O61="Baja",S61="Catastrófico"),AND(O61="Media",S61="Catastrófico"),AND(O61="Alta",S61="Catastrófico"),AND(O61="Muy Alta",S61="Catastrófico")),"Extremo",""))))</f>
        <v/>
      </c>
      <c r="V61" s="211">
        <v>1</v>
      </c>
      <c r="W61" s="184"/>
      <c r="X61" s="186" t="str">
        <f>IF(OR(Y61="Preventivo",Y61="Detectivo"),"Probabilidad",IF(Y61="Correctivo","Impacto",""))</f>
        <v/>
      </c>
      <c r="Y61" s="187"/>
      <c r="Z61" s="187"/>
      <c r="AA61" s="188" t="str">
        <f>IF(AND(Y61="Preventivo",Z61="Automático"),"50%",IF(AND(Y61="Preventivo",Z61="Manual"),"40%",IF(AND(Y61="Detectivo",Z61="Automático"),"40%",IF(AND(Y61="Detectivo",Z61="Manual"),"30%",IF(AND(Y61="Correctivo",Z61="Automático"),"35%",IF(AND(Y61="Correctivo",Z61="Manual"),"25%",""))))))</f>
        <v/>
      </c>
      <c r="AB61" s="187"/>
      <c r="AC61" s="187"/>
      <c r="AD61" s="187"/>
      <c r="AE61" s="189" t="str">
        <f>IFERROR(IF(X61="Probabilidad",(P61-(+P61*AA61)),IF(X61="Impacto",P61,"")),"")</f>
        <v/>
      </c>
      <c r="AF61" s="190" t="str">
        <f>IFERROR(IF(AE61="","",IF(AE61&lt;=0.2,"Muy Baja",IF(AE61&lt;=0.4,"Baja",IF(AE61&lt;=0.6,"Media",IF(AE61&lt;=0.8,"Alta","Muy Alta"))))),"")</f>
        <v/>
      </c>
      <c r="AG61" s="188" t="str">
        <f>+AE61</f>
        <v/>
      </c>
      <c r="AH61" s="190" t="str">
        <f>IFERROR(IF(AI61="","",IF(AI61&lt;=0.2,"Leve",IF(AI61&lt;=0.4,"Menor",IF(AI61&lt;=0.6,"Moderado",IF(AI61&lt;=0.8,"Mayor","Catastrófico"))))),"")</f>
        <v/>
      </c>
      <c r="AI61" s="188" t="str">
        <f t="shared" ref="AI61" si="67">IFERROR(IF(X61="Impacto",(T61-(+T61*AA61)),IF(X61="Probabilidad",T61,"")),"")</f>
        <v/>
      </c>
      <c r="AJ61" s="191" t="str">
        <f>IFERROR(IF(OR(AND(AF61="Muy Baja",AH61="Leve"),AND(AF61="Muy Baja",AH61="Menor"),AND(AF61="Baja",AH61="Leve")),"Bajo",IF(OR(AND(AF61="Muy baja",AH61="Moderado"),AND(AF61="Baja",AH61="Menor"),AND(AF61="Baja",AH61="Moderado"),AND(AF61="Media",AH61="Leve"),AND(AF61="Media",AH61="Menor"),AND(AF61="Media",AH61="Moderado"),AND(AF61="Alta",AH61="Leve"),AND(AF61="Alta",AH61="Menor")),"Moderado",IF(OR(AND(AF61="Muy Baja",AH61="Mayor"),AND(AF61="Baja",AH61="Mayor"),AND(AF61="Media",AH61="Mayor"),AND(AF61="Alta",AH61="Moderado"),AND(AF61="Alta",AH61="Mayor"),AND(AF61="Muy Alta",AH61="Leve"),AND(AF61="Muy Alta",AH61="Menor"),AND(AF61="Muy Alta",AH61="Moderado"),AND(AF61="Muy Alta",AH61="Mayor")),"Alto",IF(OR(AND(AF61="Muy Baja",AH61="Catastrófico"),AND(AF61="Baja",AH61="Catastrófico"),AND(AF61="Media",AH61="Catastrófico"),AND(AF61="Alta",AH61="Catastrófico"),AND(AF61="Muy Alta",AH61="Catastrófico")),"Extremo","")))),"")</f>
        <v/>
      </c>
      <c r="AK61" s="192"/>
      <c r="AL61" s="183"/>
      <c r="AM61" s="193"/>
      <c r="AN61" s="193"/>
      <c r="AO61" s="194"/>
      <c r="AP61" s="336"/>
      <c r="AQ61" s="336"/>
      <c r="AR61" s="336"/>
    </row>
    <row r="62" spans="1:44" ht="37.5" customHeight="1" x14ac:dyDescent="0.2">
      <c r="A62" s="325"/>
      <c r="B62" s="326"/>
      <c r="C62" s="326"/>
      <c r="D62" s="326"/>
      <c r="E62" s="326"/>
      <c r="F62" s="326"/>
      <c r="G62" s="340"/>
      <c r="H62" s="340"/>
      <c r="I62" s="219"/>
      <c r="J62" s="219"/>
      <c r="K62" s="219"/>
      <c r="L62" s="340"/>
      <c r="M62" s="340"/>
      <c r="N62" s="336"/>
      <c r="O62" s="337"/>
      <c r="P62" s="338"/>
      <c r="Q62" s="356"/>
      <c r="R62" s="338">
        <f>IF(NOT(ISERROR(MATCH(Q62,_xlfn.ANCHORARRAY(F73),0))),Q75&amp;"Por favor no seleccionar los criterios de impacto",Q62)</f>
        <v>0</v>
      </c>
      <c r="S62" s="337"/>
      <c r="T62" s="338"/>
      <c r="U62" s="355"/>
      <c r="V62" s="211">
        <v>2</v>
      </c>
      <c r="W62" s="184"/>
      <c r="X62" s="186" t="str">
        <f>IF(OR(Y62="Preventivo",Y62="Detectivo"),"Probabilidad",IF(Y62="Correctivo","Impacto",""))</f>
        <v/>
      </c>
      <c r="Y62" s="187"/>
      <c r="Z62" s="187"/>
      <c r="AA62" s="188" t="str">
        <f t="shared" ref="AA62:AA66" si="68">IF(AND(Y62="Preventivo",Z62="Automático"),"50%",IF(AND(Y62="Preventivo",Z62="Manual"),"40%",IF(AND(Y62="Detectivo",Z62="Automático"),"40%",IF(AND(Y62="Detectivo",Z62="Manual"),"30%",IF(AND(Y62="Correctivo",Z62="Automático"),"35%",IF(AND(Y62="Correctivo",Z62="Manual"),"25%",""))))))</f>
        <v/>
      </c>
      <c r="AB62" s="187"/>
      <c r="AC62" s="187"/>
      <c r="AD62" s="187"/>
      <c r="AE62" s="189" t="str">
        <f>IFERROR(IF(AND(X61="Probabilidad",X62="Probabilidad"),(AG61-(+AG61*AA62)),IF(X62="Probabilidad",(P61-(+P61*AA62)),IF(X62="Impacto",AG61,""))),"")</f>
        <v/>
      </c>
      <c r="AF62" s="190" t="str">
        <f t="shared" si="2"/>
        <v/>
      </c>
      <c r="AG62" s="188" t="str">
        <f t="shared" ref="AG62:AG66" si="69">+AE62</f>
        <v/>
      </c>
      <c r="AH62" s="190" t="str">
        <f t="shared" si="4"/>
        <v/>
      </c>
      <c r="AI62" s="188" t="str">
        <f>IFERROR(IF(AND(X61="Impacto",X62="Impacto"),(AI61-(+AI61*AA62)),IF(X62="Impacto",(#REF!-(+#REF!*AA62)),IF(X62="Probabilidad",AI61,""))),"")</f>
        <v/>
      </c>
      <c r="AJ62" s="191" t="str">
        <f t="shared" ref="AJ62:AJ63" si="70">IFERROR(IF(OR(AND(AF62="Muy Baja",AH62="Leve"),AND(AF62="Muy Baja",AH62="Menor"),AND(AF62="Baja",AH62="Leve")),"Bajo",IF(OR(AND(AF62="Muy baja",AH62="Moderado"),AND(AF62="Baja",AH62="Menor"),AND(AF62="Baja",AH62="Moderado"),AND(AF62="Media",AH62="Leve"),AND(AF62="Media",AH62="Menor"),AND(AF62="Media",AH62="Moderado"),AND(AF62="Alta",AH62="Leve"),AND(AF62="Alta",AH62="Menor")),"Moderado",IF(OR(AND(AF62="Muy Baja",AH62="Mayor"),AND(AF62="Baja",AH62="Mayor"),AND(AF62="Media",AH62="Mayor"),AND(AF62="Alta",AH62="Moderado"),AND(AF62="Alta",AH62="Mayor"),AND(AF62="Muy Alta",AH62="Leve"),AND(AF62="Muy Alta",AH62="Menor"),AND(AF62="Muy Alta",AH62="Moderado"),AND(AF62="Muy Alta",AH62="Mayor")),"Alto",IF(OR(AND(AF62="Muy Baja",AH62="Catastrófico"),AND(AF62="Baja",AH62="Catastrófico"),AND(AF62="Media",AH62="Catastrófico"),AND(AF62="Alta",AH62="Catastrófico"),AND(AF62="Muy Alta",AH62="Catastrófico")),"Extremo","")))),"")</f>
        <v/>
      </c>
      <c r="AK62" s="192"/>
      <c r="AL62" s="183"/>
      <c r="AM62" s="193"/>
      <c r="AN62" s="193"/>
      <c r="AO62" s="194"/>
      <c r="AP62" s="336"/>
      <c r="AQ62" s="336"/>
      <c r="AR62" s="336"/>
    </row>
    <row r="63" spans="1:44" ht="37.5" customHeight="1" x14ac:dyDescent="0.2">
      <c r="A63" s="325"/>
      <c r="B63" s="326"/>
      <c r="C63" s="326"/>
      <c r="D63" s="326"/>
      <c r="E63" s="326"/>
      <c r="F63" s="326"/>
      <c r="G63" s="340"/>
      <c r="H63" s="340"/>
      <c r="I63" s="219"/>
      <c r="J63" s="219"/>
      <c r="K63" s="219"/>
      <c r="L63" s="340"/>
      <c r="M63" s="340"/>
      <c r="N63" s="336"/>
      <c r="O63" s="337"/>
      <c r="P63" s="338"/>
      <c r="Q63" s="356"/>
      <c r="R63" s="338">
        <f>IF(NOT(ISERROR(MATCH(Q63,_xlfn.ANCHORARRAY(F74),0))),Q76&amp;"Por favor no seleccionar los criterios de impacto",Q63)</f>
        <v>0</v>
      </c>
      <c r="S63" s="337"/>
      <c r="T63" s="338"/>
      <c r="U63" s="355"/>
      <c r="V63" s="211">
        <v>3</v>
      </c>
      <c r="W63" s="184"/>
      <c r="X63" s="186" t="str">
        <f>IF(OR(Y63="Preventivo",Y63="Detectivo"),"Probabilidad",IF(Y63="Correctivo","Impacto",""))</f>
        <v/>
      </c>
      <c r="Y63" s="187"/>
      <c r="Z63" s="187"/>
      <c r="AA63" s="188" t="str">
        <f t="shared" si="68"/>
        <v/>
      </c>
      <c r="AB63" s="187"/>
      <c r="AC63" s="187"/>
      <c r="AD63" s="187"/>
      <c r="AE63" s="189" t="str">
        <f>IFERROR(IF(AND(X62="Probabilidad",X63="Probabilidad"),(AG62-(+AG62*AA63)),IF(AND(X62="Impacto",X63="Probabilidad"),(AG61-(+AG61*AA63)),IF(X63="Impacto",AG62,""))),"")</f>
        <v/>
      </c>
      <c r="AF63" s="190" t="str">
        <f t="shared" si="2"/>
        <v/>
      </c>
      <c r="AG63" s="188" t="str">
        <f t="shared" si="69"/>
        <v/>
      </c>
      <c r="AH63" s="190" t="str">
        <f t="shared" si="4"/>
        <v/>
      </c>
      <c r="AI63" s="188" t="str">
        <f t="shared" ref="AI63" si="71">IFERROR(IF(AND(X62="Impacto",X63="Impacto"),(AI62-(+AI62*AA63)),IF(AND(X62="Probabilidad",X63="Impacto"),(AI61-(+AI61*AA63)),IF(X63="Probabilidad",AI62,""))),"")</f>
        <v/>
      </c>
      <c r="AJ63" s="191" t="str">
        <f t="shared" si="70"/>
        <v/>
      </c>
      <c r="AK63" s="192"/>
      <c r="AL63" s="183"/>
      <c r="AM63" s="193"/>
      <c r="AN63" s="193"/>
      <c r="AO63" s="194"/>
      <c r="AP63" s="336"/>
      <c r="AQ63" s="336"/>
      <c r="AR63" s="336"/>
    </row>
    <row r="64" spans="1:44" ht="37.5" customHeight="1" x14ac:dyDescent="0.2">
      <c r="A64" s="325"/>
      <c r="B64" s="326"/>
      <c r="C64" s="326"/>
      <c r="D64" s="326"/>
      <c r="E64" s="326"/>
      <c r="F64" s="326"/>
      <c r="G64" s="340"/>
      <c r="H64" s="340"/>
      <c r="I64" s="219"/>
      <c r="J64" s="219"/>
      <c r="K64" s="219"/>
      <c r="L64" s="340"/>
      <c r="M64" s="340"/>
      <c r="N64" s="336"/>
      <c r="O64" s="337"/>
      <c r="P64" s="338"/>
      <c r="Q64" s="356"/>
      <c r="R64" s="338">
        <f>IF(NOT(ISERROR(MATCH(Q64,_xlfn.ANCHORARRAY(F75),0))),Q77&amp;"Por favor no seleccionar los criterios de impacto",Q64)</f>
        <v>0</v>
      </c>
      <c r="S64" s="337"/>
      <c r="T64" s="338"/>
      <c r="U64" s="355"/>
      <c r="V64" s="211">
        <v>4</v>
      </c>
      <c r="W64" s="184"/>
      <c r="X64" s="186" t="str">
        <f t="shared" ref="X64:X66" si="72">IF(OR(Y64="Preventivo",Y64="Detectivo"),"Probabilidad",IF(Y64="Correctivo","Impacto",""))</f>
        <v/>
      </c>
      <c r="Y64" s="187"/>
      <c r="Z64" s="187"/>
      <c r="AA64" s="188" t="str">
        <f t="shared" si="68"/>
        <v/>
      </c>
      <c r="AB64" s="187"/>
      <c r="AC64" s="187"/>
      <c r="AD64" s="187"/>
      <c r="AE64" s="189" t="str">
        <f t="shared" ref="AE64:AE66" si="73">IFERROR(IF(AND(X63="Probabilidad",X64="Probabilidad"),(AG63-(+AG63*AA64)),IF(AND(X63="Impacto",X64="Probabilidad"),(AG62-(+AG62*AA64)),IF(X64="Impacto",AG63,""))),"")</f>
        <v/>
      </c>
      <c r="AF64" s="190" t="str">
        <f t="shared" si="2"/>
        <v/>
      </c>
      <c r="AG64" s="188" t="str">
        <f t="shared" si="69"/>
        <v/>
      </c>
      <c r="AH64" s="190" t="str">
        <f t="shared" si="4"/>
        <v/>
      </c>
      <c r="AI64" s="188" t="str">
        <f t="shared" si="7"/>
        <v/>
      </c>
      <c r="AJ64" s="191" t="str">
        <f>IFERROR(IF(OR(AND(AF64="Muy Baja",AH64="Leve"),AND(AF64="Muy Baja",AH64="Menor"),AND(AF64="Baja",AH64="Leve")),"Bajo",IF(OR(AND(AF64="Muy baja",AH64="Moderado"),AND(AF64="Baja",AH64="Menor"),AND(AF64="Baja",AH64="Moderado"),AND(AF64="Media",AH64="Leve"),AND(AF64="Media",AH64="Menor"),AND(AF64="Media",AH64="Moderado"),AND(AF64="Alta",AH64="Leve"),AND(AF64="Alta",AH64="Menor")),"Moderado",IF(OR(AND(AF64="Muy Baja",AH64="Mayor"),AND(AF64="Baja",AH64="Mayor"),AND(AF64="Media",AH64="Mayor"),AND(AF64="Alta",AH64="Moderado"),AND(AF64="Alta",AH64="Mayor"),AND(AF64="Muy Alta",AH64="Leve"),AND(AF64="Muy Alta",AH64="Menor"),AND(AF64="Muy Alta",AH64="Moderado"),AND(AF64="Muy Alta",AH64="Mayor")),"Alto",IF(OR(AND(AF64="Muy Baja",AH64="Catastrófico"),AND(AF64="Baja",AH64="Catastrófico"),AND(AF64="Media",AH64="Catastrófico"),AND(AF64="Alta",AH64="Catastrófico"),AND(AF64="Muy Alta",AH64="Catastrófico")),"Extremo","")))),"")</f>
        <v/>
      </c>
      <c r="AK64" s="192"/>
      <c r="AL64" s="183"/>
      <c r="AM64" s="193"/>
      <c r="AN64" s="193"/>
      <c r="AO64" s="194"/>
      <c r="AP64" s="336"/>
      <c r="AQ64" s="336"/>
      <c r="AR64" s="336"/>
    </row>
    <row r="65" spans="1:44" ht="37.5" customHeight="1" x14ac:dyDescent="0.2">
      <c r="A65" s="325"/>
      <c r="B65" s="326"/>
      <c r="C65" s="326"/>
      <c r="D65" s="326"/>
      <c r="E65" s="326"/>
      <c r="F65" s="326"/>
      <c r="G65" s="340"/>
      <c r="H65" s="340"/>
      <c r="I65" s="219"/>
      <c r="J65" s="219"/>
      <c r="K65" s="219"/>
      <c r="L65" s="340"/>
      <c r="M65" s="340"/>
      <c r="N65" s="336"/>
      <c r="O65" s="337"/>
      <c r="P65" s="338"/>
      <c r="Q65" s="356"/>
      <c r="R65" s="338">
        <f>IF(NOT(ISERROR(MATCH(Q65,_xlfn.ANCHORARRAY(F76),0))),Q78&amp;"Por favor no seleccionar los criterios de impacto",Q65)</f>
        <v>0</v>
      </c>
      <c r="S65" s="337"/>
      <c r="T65" s="338"/>
      <c r="U65" s="355"/>
      <c r="V65" s="211">
        <v>5</v>
      </c>
      <c r="W65" s="184"/>
      <c r="X65" s="186" t="str">
        <f t="shared" si="72"/>
        <v/>
      </c>
      <c r="Y65" s="187"/>
      <c r="Z65" s="187"/>
      <c r="AA65" s="188" t="str">
        <f t="shared" si="68"/>
        <v/>
      </c>
      <c r="AB65" s="187"/>
      <c r="AC65" s="187"/>
      <c r="AD65" s="187"/>
      <c r="AE65" s="189" t="str">
        <f t="shared" si="73"/>
        <v/>
      </c>
      <c r="AF65" s="190" t="str">
        <f t="shared" si="2"/>
        <v/>
      </c>
      <c r="AG65" s="188" t="str">
        <f t="shared" si="69"/>
        <v/>
      </c>
      <c r="AH65" s="190" t="str">
        <f t="shared" si="4"/>
        <v/>
      </c>
      <c r="AI65" s="188" t="str">
        <f t="shared" si="7"/>
        <v/>
      </c>
      <c r="AJ65" s="191" t="str">
        <f t="shared" ref="AJ65:AJ66" si="74">IFERROR(IF(OR(AND(AF65="Muy Baja",AH65="Leve"),AND(AF65="Muy Baja",AH65="Menor"),AND(AF65="Baja",AH65="Leve")),"Bajo",IF(OR(AND(AF65="Muy baja",AH65="Moderado"),AND(AF65="Baja",AH65="Menor"),AND(AF65="Baja",AH65="Moderado"),AND(AF65="Media",AH65="Leve"),AND(AF65="Media",AH65="Menor"),AND(AF65="Media",AH65="Moderado"),AND(AF65="Alta",AH65="Leve"),AND(AF65="Alta",AH65="Menor")),"Moderado",IF(OR(AND(AF65="Muy Baja",AH65="Mayor"),AND(AF65="Baja",AH65="Mayor"),AND(AF65="Media",AH65="Mayor"),AND(AF65="Alta",AH65="Moderado"),AND(AF65="Alta",AH65="Mayor"),AND(AF65="Muy Alta",AH65="Leve"),AND(AF65="Muy Alta",AH65="Menor"),AND(AF65="Muy Alta",AH65="Moderado"),AND(AF65="Muy Alta",AH65="Mayor")),"Alto",IF(OR(AND(AF65="Muy Baja",AH65="Catastrófico"),AND(AF65="Baja",AH65="Catastrófico"),AND(AF65="Media",AH65="Catastrófico"),AND(AF65="Alta",AH65="Catastrófico"),AND(AF65="Muy Alta",AH65="Catastrófico")),"Extremo","")))),"")</f>
        <v/>
      </c>
      <c r="AK65" s="192"/>
      <c r="AL65" s="183"/>
      <c r="AM65" s="193"/>
      <c r="AN65" s="193"/>
      <c r="AO65" s="194"/>
      <c r="AP65" s="336"/>
      <c r="AQ65" s="336"/>
      <c r="AR65" s="336"/>
    </row>
    <row r="66" spans="1:44" ht="37.5" customHeight="1" x14ac:dyDescent="0.2">
      <c r="A66" s="325"/>
      <c r="B66" s="326"/>
      <c r="C66" s="326"/>
      <c r="D66" s="326"/>
      <c r="E66" s="326"/>
      <c r="F66" s="326"/>
      <c r="G66" s="341"/>
      <c r="H66" s="341"/>
      <c r="I66" s="220"/>
      <c r="J66" s="220"/>
      <c r="K66" s="220"/>
      <c r="L66" s="341"/>
      <c r="M66" s="341"/>
      <c r="N66" s="336"/>
      <c r="O66" s="337"/>
      <c r="P66" s="338"/>
      <c r="Q66" s="356"/>
      <c r="R66" s="338">
        <f>IF(NOT(ISERROR(MATCH(Q66,_xlfn.ANCHORARRAY(F77),0))),Q79&amp;"Por favor no seleccionar los criterios de impacto",Q66)</f>
        <v>0</v>
      </c>
      <c r="S66" s="337"/>
      <c r="T66" s="338"/>
      <c r="U66" s="355"/>
      <c r="V66" s="211">
        <v>6</v>
      </c>
      <c r="W66" s="184"/>
      <c r="X66" s="186" t="str">
        <f t="shared" si="72"/>
        <v/>
      </c>
      <c r="Y66" s="187"/>
      <c r="Z66" s="187"/>
      <c r="AA66" s="188" t="str">
        <f t="shared" si="68"/>
        <v/>
      </c>
      <c r="AB66" s="187"/>
      <c r="AC66" s="187"/>
      <c r="AD66" s="187"/>
      <c r="AE66" s="189" t="str">
        <f t="shared" si="73"/>
        <v/>
      </c>
      <c r="AF66" s="190" t="str">
        <f t="shared" si="2"/>
        <v/>
      </c>
      <c r="AG66" s="188" t="str">
        <f t="shared" si="69"/>
        <v/>
      </c>
      <c r="AH66" s="190" t="str">
        <f t="shared" si="4"/>
        <v/>
      </c>
      <c r="AI66" s="188" t="str">
        <f t="shared" si="7"/>
        <v/>
      </c>
      <c r="AJ66" s="191" t="str">
        <f t="shared" si="74"/>
        <v/>
      </c>
      <c r="AK66" s="192"/>
      <c r="AL66" s="183"/>
      <c r="AM66" s="193"/>
      <c r="AN66" s="193"/>
      <c r="AO66" s="194"/>
      <c r="AP66" s="336"/>
      <c r="AQ66" s="336"/>
      <c r="AR66" s="336"/>
    </row>
    <row r="67" spans="1:44" ht="49.5" customHeight="1" x14ac:dyDescent="0.2">
      <c r="A67" s="213"/>
      <c r="B67" s="362" t="s">
        <v>261</v>
      </c>
      <c r="C67" s="363"/>
      <c r="D67" s="363"/>
      <c r="E67" s="363"/>
      <c r="F67" s="363"/>
      <c r="G67" s="363"/>
      <c r="H67" s="363"/>
      <c r="I67" s="363"/>
      <c r="J67" s="363"/>
      <c r="K67" s="363"/>
      <c r="L67" s="363"/>
      <c r="M67" s="363"/>
      <c r="N67" s="363"/>
      <c r="O67" s="363"/>
      <c r="P67" s="363"/>
      <c r="Q67" s="363"/>
      <c r="R67" s="363"/>
      <c r="S67" s="363"/>
      <c r="T67" s="363"/>
      <c r="U67" s="363"/>
      <c r="V67" s="363"/>
      <c r="W67" s="363"/>
      <c r="X67" s="363"/>
      <c r="Y67" s="363"/>
      <c r="Z67" s="363"/>
      <c r="AA67" s="363"/>
      <c r="AB67" s="363"/>
      <c r="AC67" s="363"/>
      <c r="AD67" s="363"/>
      <c r="AE67" s="363"/>
      <c r="AF67" s="363"/>
      <c r="AG67" s="363"/>
      <c r="AH67" s="363"/>
      <c r="AI67" s="363"/>
      <c r="AJ67" s="363"/>
      <c r="AK67" s="363"/>
      <c r="AL67" s="363"/>
      <c r="AM67" s="363"/>
      <c r="AN67" s="363"/>
      <c r="AO67" s="363"/>
      <c r="AP67" s="363"/>
    </row>
    <row r="69" spans="1:44" ht="15.75" x14ac:dyDescent="0.2">
      <c r="A69" s="195"/>
      <c r="B69" s="203" t="s">
        <v>262</v>
      </c>
      <c r="C69" s="195"/>
      <c r="D69" s="195"/>
      <c r="E69" s="195"/>
      <c r="N69" s="195"/>
    </row>
  </sheetData>
  <dataConsolidate/>
  <mergeCells count="275">
    <mergeCell ref="AQ61:AQ66"/>
    <mergeCell ref="AR61:AR66"/>
    <mergeCell ref="B67:AP67"/>
    <mergeCell ref="L10:M11"/>
    <mergeCell ref="Q61:Q66"/>
    <mergeCell ref="R61:R66"/>
    <mergeCell ref="S61:S66"/>
    <mergeCell ref="T61:T66"/>
    <mergeCell ref="U61:U66"/>
    <mergeCell ref="AP61:AP66"/>
    <mergeCell ref="H61:H66"/>
    <mergeCell ref="L61:L66"/>
    <mergeCell ref="M61:M66"/>
    <mergeCell ref="N61:N66"/>
    <mergeCell ref="O61:O66"/>
    <mergeCell ref="P61:P66"/>
    <mergeCell ref="AP55:AP60"/>
    <mergeCell ref="AQ55:AQ60"/>
    <mergeCell ref="AR55:AR60"/>
    <mergeCell ref="R55:R60"/>
    <mergeCell ref="S55:S60"/>
    <mergeCell ref="T55:T60"/>
    <mergeCell ref="U55:U60"/>
    <mergeCell ref="S49:S54"/>
    <mergeCell ref="A61:A66"/>
    <mergeCell ref="B61:B66"/>
    <mergeCell ref="C61:C66"/>
    <mergeCell ref="D61:D66"/>
    <mergeCell ref="E61:E66"/>
    <mergeCell ref="F61:F66"/>
    <mergeCell ref="G61:G66"/>
    <mergeCell ref="P55:P60"/>
    <mergeCell ref="Q55:Q60"/>
    <mergeCell ref="G55:G60"/>
    <mergeCell ref="H55:H60"/>
    <mergeCell ref="L55:L60"/>
    <mergeCell ref="M55:M60"/>
    <mergeCell ref="N55:N60"/>
    <mergeCell ref="O55:O60"/>
    <mergeCell ref="A55:A60"/>
    <mergeCell ref="B55:B60"/>
    <mergeCell ref="C55:C60"/>
    <mergeCell ref="D55:D60"/>
    <mergeCell ref="E55:E60"/>
    <mergeCell ref="F55:F60"/>
    <mergeCell ref="T49:T54"/>
    <mergeCell ref="U49:U54"/>
    <mergeCell ref="AP49:AP54"/>
    <mergeCell ref="AQ49:AQ54"/>
    <mergeCell ref="AR49:AR54"/>
    <mergeCell ref="M49:M54"/>
    <mergeCell ref="N49:N54"/>
    <mergeCell ref="O49:O54"/>
    <mergeCell ref="P49:P54"/>
    <mergeCell ref="Q49:Q54"/>
    <mergeCell ref="R49:R54"/>
    <mergeCell ref="G49:G54"/>
    <mergeCell ref="H49:H54"/>
    <mergeCell ref="I49:I54"/>
    <mergeCell ref="J49:J54"/>
    <mergeCell ref="K49:K54"/>
    <mergeCell ref="L49:L54"/>
    <mergeCell ref="A49:A54"/>
    <mergeCell ref="B49:B54"/>
    <mergeCell ref="C49:C54"/>
    <mergeCell ref="D49:D54"/>
    <mergeCell ref="E49:E54"/>
    <mergeCell ref="F49:F54"/>
    <mergeCell ref="S43:S48"/>
    <mergeCell ref="T43:T48"/>
    <mergeCell ref="U43:U48"/>
    <mergeCell ref="AP43:AP48"/>
    <mergeCell ref="AQ43:AQ48"/>
    <mergeCell ref="AR43:AR48"/>
    <mergeCell ref="M43:M48"/>
    <mergeCell ref="N43:N48"/>
    <mergeCell ref="O43:O48"/>
    <mergeCell ref="P43:P48"/>
    <mergeCell ref="Q43:Q48"/>
    <mergeCell ref="R43:R48"/>
    <mergeCell ref="G43:G48"/>
    <mergeCell ref="H43:H48"/>
    <mergeCell ref="I43:I48"/>
    <mergeCell ref="J43:J48"/>
    <mergeCell ref="K43:K48"/>
    <mergeCell ref="L43:L48"/>
    <mergeCell ref="A43:A48"/>
    <mergeCell ref="B43:B48"/>
    <mergeCell ref="C43:C48"/>
    <mergeCell ref="D43:D48"/>
    <mergeCell ref="E43:E48"/>
    <mergeCell ref="F43:F48"/>
    <mergeCell ref="S37:S42"/>
    <mergeCell ref="T37:T42"/>
    <mergeCell ref="U37:U42"/>
    <mergeCell ref="AP37:AP42"/>
    <mergeCell ref="AQ37:AQ42"/>
    <mergeCell ref="AR37:AR42"/>
    <mergeCell ref="M37:M42"/>
    <mergeCell ref="N37:N42"/>
    <mergeCell ref="O37:O42"/>
    <mergeCell ref="P37:P42"/>
    <mergeCell ref="Q37:Q42"/>
    <mergeCell ref="R37:R42"/>
    <mergeCell ref="G37:G42"/>
    <mergeCell ref="H37:H42"/>
    <mergeCell ref="I37:I42"/>
    <mergeCell ref="J37:J42"/>
    <mergeCell ref="K37:K42"/>
    <mergeCell ref="L37:L42"/>
    <mergeCell ref="A37:A42"/>
    <mergeCell ref="B37:B42"/>
    <mergeCell ref="C37:C42"/>
    <mergeCell ref="D37:D42"/>
    <mergeCell ref="E37:E42"/>
    <mergeCell ref="F37:F42"/>
    <mergeCell ref="S31:S36"/>
    <mergeCell ref="T31:T36"/>
    <mergeCell ref="U31:U36"/>
    <mergeCell ref="AP31:AP36"/>
    <mergeCell ref="AQ31:AQ36"/>
    <mergeCell ref="AR31:AR36"/>
    <mergeCell ref="M31:M36"/>
    <mergeCell ref="N31:N36"/>
    <mergeCell ref="O31:O36"/>
    <mergeCell ref="P31:P36"/>
    <mergeCell ref="Q31:Q36"/>
    <mergeCell ref="R31:R36"/>
    <mergeCell ref="G31:G36"/>
    <mergeCell ref="H31:H36"/>
    <mergeCell ref="I31:I36"/>
    <mergeCell ref="J31:J36"/>
    <mergeCell ref="K31:K36"/>
    <mergeCell ref="L31:L36"/>
    <mergeCell ref="A31:A36"/>
    <mergeCell ref="B31:B36"/>
    <mergeCell ref="C31:C36"/>
    <mergeCell ref="D31:D36"/>
    <mergeCell ref="E31:E36"/>
    <mergeCell ref="F31:F36"/>
    <mergeCell ref="S25:S30"/>
    <mergeCell ref="T25:T30"/>
    <mergeCell ref="U25:U30"/>
    <mergeCell ref="AP25:AP30"/>
    <mergeCell ref="AQ25:AQ30"/>
    <mergeCell ref="AR25:AR30"/>
    <mergeCell ref="M25:M30"/>
    <mergeCell ref="N25:N30"/>
    <mergeCell ref="O25:O30"/>
    <mergeCell ref="P25:P30"/>
    <mergeCell ref="Q25:Q30"/>
    <mergeCell ref="R25:R30"/>
    <mergeCell ref="G25:G30"/>
    <mergeCell ref="H25:H30"/>
    <mergeCell ref="I25:I30"/>
    <mergeCell ref="J25:J30"/>
    <mergeCell ref="K25:K30"/>
    <mergeCell ref="L25:L30"/>
    <mergeCell ref="A25:A30"/>
    <mergeCell ref="B25:B30"/>
    <mergeCell ref="C25:C30"/>
    <mergeCell ref="D25:D30"/>
    <mergeCell ref="E25:E30"/>
    <mergeCell ref="F25:F30"/>
    <mergeCell ref="S19:S24"/>
    <mergeCell ref="T19:T24"/>
    <mergeCell ref="U19:U24"/>
    <mergeCell ref="AP19:AP24"/>
    <mergeCell ref="AQ19:AQ24"/>
    <mergeCell ref="AR19:AR24"/>
    <mergeCell ref="M19:M24"/>
    <mergeCell ref="N19:N24"/>
    <mergeCell ref="O19:O24"/>
    <mergeCell ref="P19:P24"/>
    <mergeCell ref="Q19:Q24"/>
    <mergeCell ref="R19:R24"/>
    <mergeCell ref="G19:G24"/>
    <mergeCell ref="H19:H24"/>
    <mergeCell ref="I19:I24"/>
    <mergeCell ref="J19:J24"/>
    <mergeCell ref="K19:K24"/>
    <mergeCell ref="L19:L24"/>
    <mergeCell ref="A19:A24"/>
    <mergeCell ref="B19:B24"/>
    <mergeCell ref="C19:C24"/>
    <mergeCell ref="D19:D24"/>
    <mergeCell ref="E19:E24"/>
    <mergeCell ref="F19:F24"/>
    <mergeCell ref="A13:A18"/>
    <mergeCell ref="B13:B18"/>
    <mergeCell ref="C13:C18"/>
    <mergeCell ref="D13:D18"/>
    <mergeCell ref="E13:E18"/>
    <mergeCell ref="F13:F18"/>
    <mergeCell ref="S13:S18"/>
    <mergeCell ref="T13:T18"/>
    <mergeCell ref="U13:U18"/>
    <mergeCell ref="M13:M18"/>
    <mergeCell ref="N13:N18"/>
    <mergeCell ref="O13:O18"/>
    <mergeCell ref="P13:P18"/>
    <mergeCell ref="Q13:Q18"/>
    <mergeCell ref="R13:R18"/>
    <mergeCell ref="G13:G18"/>
    <mergeCell ref="H13:H18"/>
    <mergeCell ref="I13:I18"/>
    <mergeCell ref="J13:J18"/>
    <mergeCell ref="K13:K18"/>
    <mergeCell ref="L13:L18"/>
    <mergeCell ref="AP13:AP18"/>
    <mergeCell ref="AQ13:AQ18"/>
    <mergeCell ref="AR13:AR18"/>
    <mergeCell ref="R11:R12"/>
    <mergeCell ref="S11:S12"/>
    <mergeCell ref="AO11:AO12"/>
    <mergeCell ref="AP11:AP12"/>
    <mergeCell ref="AQ11:AQ12"/>
    <mergeCell ref="W11:W12"/>
    <mergeCell ref="AR11:AR12"/>
    <mergeCell ref="AI11:AI12"/>
    <mergeCell ref="AJ11:AJ12"/>
    <mergeCell ref="AK11:AK12"/>
    <mergeCell ref="AL11:AL12"/>
    <mergeCell ref="AM11:AM12"/>
    <mergeCell ref="AN11:AN12"/>
    <mergeCell ref="X11:X12"/>
    <mergeCell ref="Y11:AD11"/>
    <mergeCell ref="AE11:AE12"/>
    <mergeCell ref="AF11:AF12"/>
    <mergeCell ref="AG11:AG12"/>
    <mergeCell ref="AH11:AH12"/>
    <mergeCell ref="J11:J12"/>
    <mergeCell ref="K11:K12"/>
    <mergeCell ref="N11:N12"/>
    <mergeCell ref="O11:O12"/>
    <mergeCell ref="P11:P12"/>
    <mergeCell ref="Q11:Q12"/>
    <mergeCell ref="T11:T12"/>
    <mergeCell ref="U11:U12"/>
    <mergeCell ref="V11:V12"/>
    <mergeCell ref="A11:A12"/>
    <mergeCell ref="B11:B12"/>
    <mergeCell ref="C11:C12"/>
    <mergeCell ref="D11:D12"/>
    <mergeCell ref="E11:E12"/>
    <mergeCell ref="F11:F12"/>
    <mergeCell ref="G11:G12"/>
    <mergeCell ref="H11:H12"/>
    <mergeCell ref="I11:I12"/>
    <mergeCell ref="A8:B8"/>
    <mergeCell ref="Z8:AR8"/>
    <mergeCell ref="A10:F10"/>
    <mergeCell ref="G10:K10"/>
    <mergeCell ref="P10:V10"/>
    <mergeCell ref="W10:AE10"/>
    <mergeCell ref="AF10:AJ10"/>
    <mergeCell ref="AK10:AO10"/>
    <mergeCell ref="AP10:AR10"/>
    <mergeCell ref="C8:T8"/>
    <mergeCell ref="A6:B6"/>
    <mergeCell ref="W6:Y6"/>
    <mergeCell ref="Z6:AR6"/>
    <mergeCell ref="A7:B7"/>
    <mergeCell ref="Z7:AR7"/>
    <mergeCell ref="A1:C4"/>
    <mergeCell ref="X1:AR2"/>
    <mergeCell ref="X3:AL3"/>
    <mergeCell ref="AM3:AR3"/>
    <mergeCell ref="X4:AR4"/>
    <mergeCell ref="D3:I3"/>
    <mergeCell ref="D1:T2"/>
    <mergeCell ref="J3:T3"/>
    <mergeCell ref="D4:T4"/>
    <mergeCell ref="C6:T6"/>
    <mergeCell ref="C7:T7"/>
  </mergeCells>
  <conditionalFormatting sqref="O13">
    <cfRule type="cellIs" dxfId="451" priority="227" operator="equal">
      <formula>"Muy Alta"</formula>
    </cfRule>
    <cfRule type="cellIs" dxfId="450" priority="228" operator="equal">
      <formula>"Alta"</formula>
    </cfRule>
    <cfRule type="cellIs" dxfId="449" priority="229" operator="equal">
      <formula>"Media"</formula>
    </cfRule>
    <cfRule type="cellIs" dxfId="448" priority="230" operator="equal">
      <formula>"Baja"</formula>
    </cfRule>
    <cfRule type="cellIs" dxfId="447" priority="231" operator="equal">
      <formula>"Muy Baja"</formula>
    </cfRule>
  </conditionalFormatting>
  <conditionalFormatting sqref="S13 S19 S25 S31 S37 S43 S49 S55 S61">
    <cfRule type="cellIs" dxfId="446" priority="222" operator="equal">
      <formula>"Catastrófico"</formula>
    </cfRule>
    <cfRule type="cellIs" dxfId="445" priority="223" operator="equal">
      <formula>"Mayor"</formula>
    </cfRule>
    <cfRule type="cellIs" dxfId="444" priority="224" operator="equal">
      <formula>"Moderado"</formula>
    </cfRule>
    <cfRule type="cellIs" dxfId="443" priority="225" operator="equal">
      <formula>"Menor"</formula>
    </cfRule>
    <cfRule type="cellIs" dxfId="442" priority="226" operator="equal">
      <formula>"Leve"</formula>
    </cfRule>
  </conditionalFormatting>
  <conditionalFormatting sqref="O55">
    <cfRule type="cellIs" dxfId="441" priority="48" operator="equal">
      <formula>"Muy Alta"</formula>
    </cfRule>
    <cfRule type="cellIs" dxfId="440" priority="49" operator="equal">
      <formula>"Alta"</formula>
    </cfRule>
    <cfRule type="cellIs" dxfId="439" priority="50" operator="equal">
      <formula>"Media"</formula>
    </cfRule>
    <cfRule type="cellIs" dxfId="438" priority="51" operator="equal">
      <formula>"Baja"</formula>
    </cfRule>
    <cfRule type="cellIs" dxfId="437" priority="52" operator="equal">
      <formula>"Muy Baja"</formula>
    </cfRule>
  </conditionalFormatting>
  <conditionalFormatting sqref="U13">
    <cfRule type="cellIs" dxfId="436" priority="200" operator="equal">
      <formula>"Extremo"</formula>
    </cfRule>
    <cfRule type="cellIs" dxfId="435" priority="201" operator="equal">
      <formula>"Alto"</formula>
    </cfRule>
    <cfRule type="cellIs" dxfId="434" priority="202" operator="equal">
      <formula>"Moderado"</formula>
    </cfRule>
    <cfRule type="cellIs" dxfId="433" priority="203" operator="equal">
      <formula>"Bajo"</formula>
    </cfRule>
  </conditionalFormatting>
  <conditionalFormatting sqref="AF13:AF18">
    <cfRule type="cellIs" dxfId="432" priority="195" operator="equal">
      <formula>"Muy Alta"</formula>
    </cfRule>
    <cfRule type="cellIs" dxfId="431" priority="196" operator="equal">
      <formula>"Alta"</formula>
    </cfRule>
    <cfRule type="cellIs" dxfId="430" priority="197" operator="equal">
      <formula>"Media"</formula>
    </cfRule>
    <cfRule type="cellIs" dxfId="429" priority="198" operator="equal">
      <formula>"Baja"</formula>
    </cfRule>
    <cfRule type="cellIs" dxfId="428" priority="199" operator="equal">
      <formula>"Muy Baja"</formula>
    </cfRule>
  </conditionalFormatting>
  <conditionalFormatting sqref="AH13:AH18">
    <cfRule type="cellIs" dxfId="427" priority="190" operator="equal">
      <formula>"Catastrófico"</formula>
    </cfRule>
    <cfRule type="cellIs" dxfId="426" priority="191" operator="equal">
      <formula>"Mayor"</formula>
    </cfRule>
    <cfRule type="cellIs" dxfId="425" priority="192" operator="equal">
      <formula>"Moderado"</formula>
    </cfRule>
    <cfRule type="cellIs" dxfId="424" priority="193" operator="equal">
      <formula>"Menor"</formula>
    </cfRule>
    <cfRule type="cellIs" dxfId="423" priority="194" operator="equal">
      <formula>"Leve"</formula>
    </cfRule>
  </conditionalFormatting>
  <conditionalFormatting sqref="AJ13:AJ18">
    <cfRule type="cellIs" dxfId="422" priority="186" operator="equal">
      <formula>"Extremo"</formula>
    </cfRule>
    <cfRule type="cellIs" dxfId="421" priority="187" operator="equal">
      <formula>"Alto"</formula>
    </cfRule>
    <cfRule type="cellIs" dxfId="420" priority="188" operator="equal">
      <formula>"Moderado"</formula>
    </cfRule>
    <cfRule type="cellIs" dxfId="419" priority="189" operator="equal">
      <formula>"Bajo"</formula>
    </cfRule>
  </conditionalFormatting>
  <conditionalFormatting sqref="O19">
    <cfRule type="cellIs" dxfId="418" priority="181" operator="equal">
      <formula>"Muy Alta"</formula>
    </cfRule>
    <cfRule type="cellIs" dxfId="417" priority="182" operator="equal">
      <formula>"Alta"</formula>
    </cfRule>
    <cfRule type="cellIs" dxfId="416" priority="183" operator="equal">
      <formula>"Media"</formula>
    </cfRule>
    <cfRule type="cellIs" dxfId="415" priority="184" operator="equal">
      <formula>"Baja"</formula>
    </cfRule>
    <cfRule type="cellIs" dxfId="414" priority="185" operator="equal">
      <formula>"Muy Baja"</formula>
    </cfRule>
  </conditionalFormatting>
  <conditionalFormatting sqref="U19">
    <cfRule type="cellIs" dxfId="413" priority="177" operator="equal">
      <formula>"Extremo"</formula>
    </cfRule>
    <cfRule type="cellIs" dxfId="412" priority="178" operator="equal">
      <formula>"Alto"</formula>
    </cfRule>
    <cfRule type="cellIs" dxfId="411" priority="179" operator="equal">
      <formula>"Moderado"</formula>
    </cfRule>
    <cfRule type="cellIs" dxfId="410" priority="180" operator="equal">
      <formula>"Bajo"</formula>
    </cfRule>
  </conditionalFormatting>
  <conditionalFormatting sqref="AF19:AF24">
    <cfRule type="cellIs" dxfId="409" priority="172" operator="equal">
      <formula>"Muy Alta"</formula>
    </cfRule>
    <cfRule type="cellIs" dxfId="408" priority="173" operator="equal">
      <formula>"Alta"</formula>
    </cfRule>
    <cfRule type="cellIs" dxfId="407" priority="174" operator="equal">
      <formula>"Media"</formula>
    </cfRule>
    <cfRule type="cellIs" dxfId="406" priority="175" operator="equal">
      <formula>"Baja"</formula>
    </cfRule>
    <cfRule type="cellIs" dxfId="405" priority="176" operator="equal">
      <formula>"Muy Baja"</formula>
    </cfRule>
  </conditionalFormatting>
  <conditionalFormatting sqref="AH19:AH24">
    <cfRule type="cellIs" dxfId="404" priority="167" operator="equal">
      <formula>"Catastrófico"</formula>
    </cfRule>
    <cfRule type="cellIs" dxfId="403" priority="168" operator="equal">
      <formula>"Mayor"</formula>
    </cfRule>
    <cfRule type="cellIs" dxfId="402" priority="169" operator="equal">
      <formula>"Moderado"</formula>
    </cfRule>
    <cfRule type="cellIs" dxfId="401" priority="170" operator="equal">
      <formula>"Menor"</formula>
    </cfRule>
    <cfRule type="cellIs" dxfId="400" priority="171" operator="equal">
      <formula>"Leve"</formula>
    </cfRule>
  </conditionalFormatting>
  <conditionalFormatting sqref="AJ19:AJ24">
    <cfRule type="cellIs" dxfId="399" priority="163" operator="equal">
      <formula>"Extremo"</formula>
    </cfRule>
    <cfRule type="cellIs" dxfId="398" priority="164" operator="equal">
      <formula>"Alto"</formula>
    </cfRule>
    <cfRule type="cellIs" dxfId="397" priority="165" operator="equal">
      <formula>"Moderado"</formula>
    </cfRule>
    <cfRule type="cellIs" dxfId="396" priority="166" operator="equal">
      <formula>"Bajo"</formula>
    </cfRule>
  </conditionalFormatting>
  <conditionalFormatting sqref="O25">
    <cfRule type="cellIs" dxfId="395" priority="158" operator="equal">
      <formula>"Muy Alta"</formula>
    </cfRule>
    <cfRule type="cellIs" dxfId="394" priority="159" operator="equal">
      <formula>"Alta"</formula>
    </cfRule>
    <cfRule type="cellIs" dxfId="393" priority="160" operator="equal">
      <formula>"Media"</formula>
    </cfRule>
    <cfRule type="cellIs" dxfId="392" priority="161" operator="equal">
      <formula>"Baja"</formula>
    </cfRule>
    <cfRule type="cellIs" dxfId="391" priority="162" operator="equal">
      <formula>"Muy Baja"</formula>
    </cfRule>
  </conditionalFormatting>
  <conditionalFormatting sqref="U25">
    <cfRule type="cellIs" dxfId="390" priority="154" operator="equal">
      <formula>"Extremo"</formula>
    </cfRule>
    <cfRule type="cellIs" dxfId="389" priority="155" operator="equal">
      <formula>"Alto"</formula>
    </cfRule>
    <cfRule type="cellIs" dxfId="388" priority="156" operator="equal">
      <formula>"Moderado"</formula>
    </cfRule>
    <cfRule type="cellIs" dxfId="387" priority="157" operator="equal">
      <formula>"Bajo"</formula>
    </cfRule>
  </conditionalFormatting>
  <conditionalFormatting sqref="AF25:AF30">
    <cfRule type="cellIs" dxfId="386" priority="149" operator="equal">
      <formula>"Muy Alta"</formula>
    </cfRule>
    <cfRule type="cellIs" dxfId="385" priority="150" operator="equal">
      <formula>"Alta"</formula>
    </cfRule>
    <cfRule type="cellIs" dxfId="384" priority="151" operator="equal">
      <formula>"Media"</formula>
    </cfRule>
    <cfRule type="cellIs" dxfId="383" priority="152" operator="equal">
      <formula>"Baja"</formula>
    </cfRule>
    <cfRule type="cellIs" dxfId="382" priority="153" operator="equal">
      <formula>"Muy Baja"</formula>
    </cfRule>
  </conditionalFormatting>
  <conditionalFormatting sqref="AH25:AH30">
    <cfRule type="cellIs" dxfId="381" priority="144" operator="equal">
      <formula>"Catastrófico"</formula>
    </cfRule>
    <cfRule type="cellIs" dxfId="380" priority="145" operator="equal">
      <formula>"Mayor"</formula>
    </cfRule>
    <cfRule type="cellIs" dxfId="379" priority="146" operator="equal">
      <formula>"Moderado"</formula>
    </cfRule>
    <cfRule type="cellIs" dxfId="378" priority="147" operator="equal">
      <formula>"Menor"</formula>
    </cfRule>
    <cfRule type="cellIs" dxfId="377" priority="148" operator="equal">
      <formula>"Leve"</formula>
    </cfRule>
  </conditionalFormatting>
  <conditionalFormatting sqref="AJ25:AJ30">
    <cfRule type="cellIs" dxfId="376" priority="140" operator="equal">
      <formula>"Extremo"</formula>
    </cfRule>
    <cfRule type="cellIs" dxfId="375" priority="141" operator="equal">
      <formula>"Alto"</formula>
    </cfRule>
    <cfRule type="cellIs" dxfId="374" priority="142" operator="equal">
      <formula>"Moderado"</formula>
    </cfRule>
    <cfRule type="cellIs" dxfId="373" priority="143" operator="equal">
      <formula>"Bajo"</formula>
    </cfRule>
  </conditionalFormatting>
  <conditionalFormatting sqref="O31">
    <cfRule type="cellIs" dxfId="372" priority="135" operator="equal">
      <formula>"Muy Alta"</formula>
    </cfRule>
    <cfRule type="cellIs" dxfId="371" priority="136" operator="equal">
      <formula>"Alta"</formula>
    </cfRule>
    <cfRule type="cellIs" dxfId="370" priority="137" operator="equal">
      <formula>"Media"</formula>
    </cfRule>
    <cfRule type="cellIs" dxfId="369" priority="138" operator="equal">
      <formula>"Baja"</formula>
    </cfRule>
    <cfRule type="cellIs" dxfId="368" priority="139" operator="equal">
      <formula>"Muy Baja"</formula>
    </cfRule>
  </conditionalFormatting>
  <conditionalFormatting sqref="U31">
    <cfRule type="cellIs" dxfId="367" priority="131" operator="equal">
      <formula>"Extremo"</formula>
    </cfRule>
    <cfRule type="cellIs" dxfId="366" priority="132" operator="equal">
      <formula>"Alto"</formula>
    </cfRule>
    <cfRule type="cellIs" dxfId="365" priority="133" operator="equal">
      <formula>"Moderado"</formula>
    </cfRule>
    <cfRule type="cellIs" dxfId="364" priority="134" operator="equal">
      <formula>"Bajo"</formula>
    </cfRule>
  </conditionalFormatting>
  <conditionalFormatting sqref="AF31:AF36">
    <cfRule type="cellIs" dxfId="363" priority="126" operator="equal">
      <formula>"Muy Alta"</formula>
    </cfRule>
    <cfRule type="cellIs" dxfId="362" priority="127" operator="equal">
      <formula>"Alta"</formula>
    </cfRule>
    <cfRule type="cellIs" dxfId="361" priority="128" operator="equal">
      <formula>"Media"</formula>
    </cfRule>
    <cfRule type="cellIs" dxfId="360" priority="129" operator="equal">
      <formula>"Baja"</formula>
    </cfRule>
    <cfRule type="cellIs" dxfId="359" priority="130" operator="equal">
      <formula>"Muy Baja"</formula>
    </cfRule>
  </conditionalFormatting>
  <conditionalFormatting sqref="AH31:AH36">
    <cfRule type="cellIs" dxfId="358" priority="121" operator="equal">
      <formula>"Catastrófico"</formula>
    </cfRule>
    <cfRule type="cellIs" dxfId="357" priority="122" operator="equal">
      <formula>"Mayor"</formula>
    </cfRule>
    <cfRule type="cellIs" dxfId="356" priority="123" operator="equal">
      <formula>"Moderado"</formula>
    </cfRule>
    <cfRule type="cellIs" dxfId="355" priority="124" operator="equal">
      <formula>"Menor"</formula>
    </cfRule>
    <cfRule type="cellIs" dxfId="354" priority="125" operator="equal">
      <formula>"Leve"</formula>
    </cfRule>
  </conditionalFormatting>
  <conditionalFormatting sqref="AJ31:AJ36">
    <cfRule type="cellIs" dxfId="353" priority="117" operator="equal">
      <formula>"Extremo"</formula>
    </cfRule>
    <cfRule type="cellIs" dxfId="352" priority="118" operator="equal">
      <formula>"Alto"</formula>
    </cfRule>
    <cfRule type="cellIs" dxfId="351" priority="119" operator="equal">
      <formula>"Moderado"</formula>
    </cfRule>
    <cfRule type="cellIs" dxfId="350" priority="120" operator="equal">
      <formula>"Bajo"</formula>
    </cfRule>
  </conditionalFormatting>
  <conditionalFormatting sqref="O37">
    <cfRule type="cellIs" dxfId="349" priority="112" operator="equal">
      <formula>"Muy Alta"</formula>
    </cfRule>
    <cfRule type="cellIs" dxfId="348" priority="113" operator="equal">
      <formula>"Alta"</formula>
    </cfRule>
    <cfRule type="cellIs" dxfId="347" priority="114" operator="equal">
      <formula>"Media"</formula>
    </cfRule>
    <cfRule type="cellIs" dxfId="346" priority="115" operator="equal">
      <formula>"Baja"</formula>
    </cfRule>
    <cfRule type="cellIs" dxfId="345" priority="116" operator="equal">
      <formula>"Muy Baja"</formula>
    </cfRule>
  </conditionalFormatting>
  <conditionalFormatting sqref="U37">
    <cfRule type="cellIs" dxfId="344" priority="108" operator="equal">
      <formula>"Extremo"</formula>
    </cfRule>
    <cfRule type="cellIs" dxfId="343" priority="109" operator="equal">
      <formula>"Alto"</formula>
    </cfRule>
    <cfRule type="cellIs" dxfId="342" priority="110" operator="equal">
      <formula>"Moderado"</formula>
    </cfRule>
    <cfRule type="cellIs" dxfId="341" priority="111" operator="equal">
      <formula>"Bajo"</formula>
    </cfRule>
  </conditionalFormatting>
  <conditionalFormatting sqref="AF37:AF42">
    <cfRule type="cellIs" dxfId="340" priority="103" operator="equal">
      <formula>"Muy Alta"</formula>
    </cfRule>
    <cfRule type="cellIs" dxfId="339" priority="104" operator="equal">
      <formula>"Alta"</formula>
    </cfRule>
    <cfRule type="cellIs" dxfId="338" priority="105" operator="equal">
      <formula>"Media"</formula>
    </cfRule>
    <cfRule type="cellIs" dxfId="337" priority="106" operator="equal">
      <formula>"Baja"</formula>
    </cfRule>
    <cfRule type="cellIs" dxfId="336" priority="107" operator="equal">
      <formula>"Muy Baja"</formula>
    </cfRule>
  </conditionalFormatting>
  <conditionalFormatting sqref="AH37:AH42">
    <cfRule type="cellIs" dxfId="335" priority="98" operator="equal">
      <formula>"Catastrófico"</formula>
    </cfRule>
    <cfRule type="cellIs" dxfId="334" priority="99" operator="equal">
      <formula>"Mayor"</formula>
    </cfRule>
    <cfRule type="cellIs" dxfId="333" priority="100" operator="equal">
      <formula>"Moderado"</formula>
    </cfRule>
    <cfRule type="cellIs" dxfId="332" priority="101" operator="equal">
      <formula>"Menor"</formula>
    </cfRule>
    <cfRule type="cellIs" dxfId="331" priority="102" operator="equal">
      <formula>"Leve"</formula>
    </cfRule>
  </conditionalFormatting>
  <conditionalFormatting sqref="AJ37:AJ42">
    <cfRule type="cellIs" dxfId="330" priority="94" operator="equal">
      <formula>"Extremo"</formula>
    </cfRule>
    <cfRule type="cellIs" dxfId="329" priority="95" operator="equal">
      <formula>"Alto"</formula>
    </cfRule>
    <cfRule type="cellIs" dxfId="328" priority="96" operator="equal">
      <formula>"Moderado"</formula>
    </cfRule>
    <cfRule type="cellIs" dxfId="327" priority="97" operator="equal">
      <formula>"Bajo"</formula>
    </cfRule>
  </conditionalFormatting>
  <conditionalFormatting sqref="O43">
    <cfRule type="cellIs" dxfId="326" priority="89" operator="equal">
      <formula>"Muy Alta"</formula>
    </cfRule>
    <cfRule type="cellIs" dxfId="325" priority="90" operator="equal">
      <formula>"Alta"</formula>
    </cfRule>
    <cfRule type="cellIs" dxfId="324" priority="91" operator="equal">
      <formula>"Media"</formula>
    </cfRule>
    <cfRule type="cellIs" dxfId="323" priority="92" operator="equal">
      <formula>"Baja"</formula>
    </cfRule>
    <cfRule type="cellIs" dxfId="322" priority="93" operator="equal">
      <formula>"Muy Baja"</formula>
    </cfRule>
  </conditionalFormatting>
  <conditionalFormatting sqref="U43">
    <cfRule type="cellIs" dxfId="321" priority="85" operator="equal">
      <formula>"Extremo"</formula>
    </cfRule>
    <cfRule type="cellIs" dxfId="320" priority="86" operator="equal">
      <formula>"Alto"</formula>
    </cfRule>
    <cfRule type="cellIs" dxfId="319" priority="87" operator="equal">
      <formula>"Moderado"</formula>
    </cfRule>
    <cfRule type="cellIs" dxfId="318" priority="88" operator="equal">
      <formula>"Bajo"</formula>
    </cfRule>
  </conditionalFormatting>
  <conditionalFormatting sqref="AF43:AF48">
    <cfRule type="cellIs" dxfId="317" priority="80" operator="equal">
      <formula>"Muy Alta"</formula>
    </cfRule>
    <cfRule type="cellIs" dxfId="316" priority="81" operator="equal">
      <formula>"Alta"</formula>
    </cfRule>
    <cfRule type="cellIs" dxfId="315" priority="82" operator="equal">
      <formula>"Media"</formula>
    </cfRule>
    <cfRule type="cellIs" dxfId="314" priority="83" operator="equal">
      <formula>"Baja"</formula>
    </cfRule>
    <cfRule type="cellIs" dxfId="313" priority="84" operator="equal">
      <formula>"Muy Baja"</formula>
    </cfRule>
  </conditionalFormatting>
  <conditionalFormatting sqref="AH43:AH48">
    <cfRule type="cellIs" dxfId="312" priority="75" operator="equal">
      <formula>"Catastrófico"</formula>
    </cfRule>
    <cfRule type="cellIs" dxfId="311" priority="76" operator="equal">
      <formula>"Mayor"</formula>
    </cfRule>
    <cfRule type="cellIs" dxfId="310" priority="77" operator="equal">
      <formula>"Moderado"</formula>
    </cfRule>
    <cfRule type="cellIs" dxfId="309" priority="78" operator="equal">
      <formula>"Menor"</formula>
    </cfRule>
    <cfRule type="cellIs" dxfId="308" priority="79" operator="equal">
      <formula>"Leve"</formula>
    </cfRule>
  </conditionalFormatting>
  <conditionalFormatting sqref="AJ43:AJ48">
    <cfRule type="cellIs" dxfId="307" priority="71" operator="equal">
      <formula>"Extremo"</formula>
    </cfRule>
    <cfRule type="cellIs" dxfId="306" priority="72" operator="equal">
      <formula>"Alto"</formula>
    </cfRule>
    <cfRule type="cellIs" dxfId="305" priority="73" operator="equal">
      <formula>"Moderado"</formula>
    </cfRule>
    <cfRule type="cellIs" dxfId="304" priority="74" operator="equal">
      <formula>"Bajo"</formula>
    </cfRule>
  </conditionalFormatting>
  <conditionalFormatting sqref="U49">
    <cfRule type="cellIs" dxfId="303" priority="67" operator="equal">
      <formula>"Extremo"</formula>
    </cfRule>
    <cfRule type="cellIs" dxfId="302" priority="68" operator="equal">
      <formula>"Alto"</formula>
    </cfRule>
    <cfRule type="cellIs" dxfId="301" priority="69" operator="equal">
      <formula>"Moderado"</formula>
    </cfRule>
    <cfRule type="cellIs" dxfId="300" priority="70" operator="equal">
      <formula>"Bajo"</formula>
    </cfRule>
  </conditionalFormatting>
  <conditionalFormatting sqref="AF49:AF54">
    <cfRule type="cellIs" dxfId="299" priority="62" operator="equal">
      <formula>"Muy Alta"</formula>
    </cfRule>
    <cfRule type="cellIs" dxfId="298" priority="63" operator="equal">
      <formula>"Alta"</formula>
    </cfRule>
    <cfRule type="cellIs" dxfId="297" priority="64" operator="equal">
      <formula>"Media"</formula>
    </cfRule>
    <cfRule type="cellIs" dxfId="296" priority="65" operator="equal">
      <formula>"Baja"</formula>
    </cfRule>
    <cfRule type="cellIs" dxfId="295" priority="66" operator="equal">
      <formula>"Muy Baja"</formula>
    </cfRule>
  </conditionalFormatting>
  <conditionalFormatting sqref="AH49:AH54">
    <cfRule type="cellIs" dxfId="294" priority="57" operator="equal">
      <formula>"Catastrófico"</formula>
    </cfRule>
    <cfRule type="cellIs" dxfId="293" priority="58" operator="equal">
      <formula>"Mayor"</formula>
    </cfRule>
    <cfRule type="cellIs" dxfId="292" priority="59" operator="equal">
      <formula>"Moderado"</formula>
    </cfRule>
    <cfRule type="cellIs" dxfId="291" priority="60" operator="equal">
      <formula>"Menor"</formula>
    </cfRule>
    <cfRule type="cellIs" dxfId="290" priority="61" operator="equal">
      <formula>"Leve"</formula>
    </cfRule>
  </conditionalFormatting>
  <conditionalFormatting sqref="AJ49:AJ54">
    <cfRule type="cellIs" dxfId="289" priority="53" operator="equal">
      <formula>"Extremo"</formula>
    </cfRule>
    <cfRule type="cellIs" dxfId="288" priority="54" operator="equal">
      <formula>"Alto"</formula>
    </cfRule>
    <cfRule type="cellIs" dxfId="287" priority="55" operator="equal">
      <formula>"Moderado"</formula>
    </cfRule>
    <cfRule type="cellIs" dxfId="286" priority="56" operator="equal">
      <formula>"Bajo"</formula>
    </cfRule>
  </conditionalFormatting>
  <conditionalFormatting sqref="U55">
    <cfRule type="cellIs" dxfId="285" priority="44" operator="equal">
      <formula>"Extremo"</formula>
    </cfRule>
    <cfRule type="cellIs" dxfId="284" priority="45" operator="equal">
      <formula>"Alto"</formula>
    </cfRule>
    <cfRule type="cellIs" dxfId="283" priority="46" operator="equal">
      <formula>"Moderado"</formula>
    </cfRule>
    <cfRule type="cellIs" dxfId="282" priority="47" operator="equal">
      <formula>"Bajo"</formula>
    </cfRule>
  </conditionalFormatting>
  <conditionalFormatting sqref="AF55:AF60">
    <cfRule type="cellIs" dxfId="281" priority="39" operator="equal">
      <formula>"Muy Alta"</formula>
    </cfRule>
    <cfRule type="cellIs" dxfId="280" priority="40" operator="equal">
      <formula>"Alta"</formula>
    </cfRule>
    <cfRule type="cellIs" dxfId="279" priority="41" operator="equal">
      <formula>"Media"</formula>
    </cfRule>
    <cfRule type="cellIs" dxfId="278" priority="42" operator="equal">
      <formula>"Baja"</formula>
    </cfRule>
    <cfRule type="cellIs" dxfId="277" priority="43" operator="equal">
      <formula>"Muy Baja"</formula>
    </cfRule>
  </conditionalFormatting>
  <conditionalFormatting sqref="AH55:AH60">
    <cfRule type="cellIs" dxfId="276" priority="34" operator="equal">
      <formula>"Catastrófico"</formula>
    </cfRule>
    <cfRule type="cellIs" dxfId="275" priority="35" operator="equal">
      <formula>"Mayor"</formula>
    </cfRule>
    <cfRule type="cellIs" dxfId="274" priority="36" operator="equal">
      <formula>"Moderado"</formula>
    </cfRule>
    <cfRule type="cellIs" dxfId="273" priority="37" operator="equal">
      <formula>"Menor"</formula>
    </cfRule>
    <cfRule type="cellIs" dxfId="272" priority="38" operator="equal">
      <formula>"Leve"</formula>
    </cfRule>
  </conditionalFormatting>
  <conditionalFormatting sqref="AJ55:AJ60">
    <cfRule type="cellIs" dxfId="271" priority="30" operator="equal">
      <formula>"Extremo"</formula>
    </cfRule>
    <cfRule type="cellIs" dxfId="270" priority="31" operator="equal">
      <formula>"Alto"</formula>
    </cfRule>
    <cfRule type="cellIs" dxfId="269" priority="32" operator="equal">
      <formula>"Moderado"</formula>
    </cfRule>
    <cfRule type="cellIs" dxfId="268" priority="33" operator="equal">
      <formula>"Bajo"</formula>
    </cfRule>
  </conditionalFormatting>
  <conditionalFormatting sqref="O61">
    <cfRule type="cellIs" dxfId="267" priority="25" operator="equal">
      <formula>"Muy Alta"</formula>
    </cfRule>
    <cfRule type="cellIs" dxfId="266" priority="26" operator="equal">
      <formula>"Alta"</formula>
    </cfRule>
    <cfRule type="cellIs" dxfId="265" priority="27" operator="equal">
      <formula>"Media"</formula>
    </cfRule>
    <cfRule type="cellIs" dxfId="264" priority="28" operator="equal">
      <formula>"Baja"</formula>
    </cfRule>
    <cfRule type="cellIs" dxfId="263" priority="29" operator="equal">
      <formula>"Muy Baja"</formula>
    </cfRule>
  </conditionalFormatting>
  <conditionalFormatting sqref="U61">
    <cfRule type="cellIs" dxfId="262" priority="21" operator="equal">
      <formula>"Extremo"</formula>
    </cfRule>
    <cfRule type="cellIs" dxfId="261" priority="22" operator="equal">
      <formula>"Alto"</formula>
    </cfRule>
    <cfRule type="cellIs" dxfId="260" priority="23" operator="equal">
      <formula>"Moderado"</formula>
    </cfRule>
    <cfRule type="cellIs" dxfId="259" priority="24" operator="equal">
      <formula>"Bajo"</formula>
    </cfRule>
  </conditionalFormatting>
  <conditionalFormatting sqref="AF61:AF66">
    <cfRule type="cellIs" dxfId="258" priority="16" operator="equal">
      <formula>"Muy Alta"</formula>
    </cfRule>
    <cfRule type="cellIs" dxfId="257" priority="17" operator="equal">
      <formula>"Alta"</formula>
    </cfRule>
    <cfRule type="cellIs" dxfId="256" priority="18" operator="equal">
      <formula>"Media"</formula>
    </cfRule>
    <cfRule type="cellIs" dxfId="255" priority="19" operator="equal">
      <formula>"Baja"</formula>
    </cfRule>
    <cfRule type="cellIs" dxfId="254" priority="20" operator="equal">
      <formula>"Muy Baja"</formula>
    </cfRule>
  </conditionalFormatting>
  <conditionalFormatting sqref="AH61:AH66">
    <cfRule type="cellIs" dxfId="253" priority="11" operator="equal">
      <formula>"Catastrófico"</formula>
    </cfRule>
    <cfRule type="cellIs" dxfId="252" priority="12" operator="equal">
      <formula>"Mayor"</formula>
    </cfRule>
    <cfRule type="cellIs" dxfId="251" priority="13" operator="equal">
      <formula>"Moderado"</formula>
    </cfRule>
    <cfRule type="cellIs" dxfId="250" priority="14" operator="equal">
      <formula>"Menor"</formula>
    </cfRule>
    <cfRule type="cellIs" dxfId="249" priority="15" operator="equal">
      <formula>"Leve"</formula>
    </cfRule>
  </conditionalFormatting>
  <conditionalFormatting sqref="AJ61:AJ66">
    <cfRule type="cellIs" dxfId="248" priority="7" operator="equal">
      <formula>"Extremo"</formula>
    </cfRule>
    <cfRule type="cellIs" dxfId="247" priority="8" operator="equal">
      <formula>"Alto"</formula>
    </cfRule>
    <cfRule type="cellIs" dxfId="246" priority="9" operator="equal">
      <formula>"Moderado"</formula>
    </cfRule>
    <cfRule type="cellIs" dxfId="245" priority="10" operator="equal">
      <formula>"Bajo"</formula>
    </cfRule>
  </conditionalFormatting>
  <conditionalFormatting sqref="R13:R66">
    <cfRule type="containsText" dxfId="244" priority="6" operator="containsText" text="❌">
      <formula>NOT(ISERROR(SEARCH("❌",R13)))</formula>
    </cfRule>
  </conditionalFormatting>
  <conditionalFormatting sqref="O49">
    <cfRule type="cellIs" dxfId="243" priority="1" operator="equal">
      <formula>"Muy Alta"</formula>
    </cfRule>
    <cfRule type="cellIs" dxfId="242" priority="2" operator="equal">
      <formula>"Alta"</formula>
    </cfRule>
    <cfRule type="cellIs" dxfId="241" priority="3" operator="equal">
      <formula>"Media"</formula>
    </cfRule>
    <cfRule type="cellIs" dxfId="240" priority="4" operator="equal">
      <formula>"Baja"</formula>
    </cfRule>
    <cfRule type="cellIs" dxfId="239" priority="5" operator="equal">
      <formula>"Muy Baja"</formula>
    </cfRule>
  </conditionalFormatting>
  <pageMargins left="0.70866141732283472" right="0.70866141732283472" top="0.74803149606299213" bottom="0.74803149606299213" header="0.31496062992125984" footer="0.31496062992125984"/>
  <pageSetup scale="31" orientation="landscape" r:id="rId1"/>
  <headerFooter>
    <oddFooter>&amp;LAvenida Calle 26 No. 69-76,Edificio Elemento ,   Torre Aire , Piso 3, CP-111071
PBX:(+57) 601-3779555 - Información: Línea 195
Sede Operativa - Atención al Ciudadano: Calle 22D No. 120-40 
www.umv.gov.co&amp;CDESI-FM-018
Página &amp;P de &amp;N</oddFooter>
  </headerFooter>
  <rowBreaks count="1" manualBreakCount="1">
    <brk id="24" max="43" man="1"/>
  </rowBreaks>
  <colBreaks count="1" manualBreakCount="1">
    <brk id="20" min="3" max="65" man="1"/>
  </col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600-000000000000}">
          <x14:formula1>
            <xm:f>Intructivo!$C$300:$C$316</xm:f>
          </x14:formula1>
          <xm:sqref>C6 T6:V6</xm:sqref>
        </x14:dataValidation>
        <x14:dataValidation type="custom" allowBlank="1" showInputMessage="1" showErrorMessage="1" error="Recuerde que las acciones se generan bajo la medida de mitigar el riesgo" xr:uid="{00000000-0002-0000-0600-000001000000}">
          <x14:formula1>
            <xm:f>IF(OR(#REF!=Listas!$B$2,#REF!=Listas!$B$3,#REF!=Listas!$B$4),ISBLANK(#REF!),ISTEXT(#REF!))</xm:f>
          </x14:formula1>
          <xm:sqref>AP19:AR19 AP61:AR61 AP55:AR55 AP49:AR49 AP43:AR43 AP37:AR37 AP31:AR31 AP25:AR25</xm:sqref>
        </x14:dataValidation>
        <x14:dataValidation type="list" allowBlank="1" showInputMessage="1" showErrorMessage="1" xr:uid="{00000000-0002-0000-0600-000002000000}">
          <x14:formula1>
            <xm:f>Listas!$H$14:$H$18</xm:f>
          </x14:formula1>
          <xm:sqref>M13:M66</xm:sqref>
        </x14:dataValidation>
        <x14:dataValidation type="list" allowBlank="1" showInputMessage="1" showErrorMessage="1" xr:uid="{00000000-0002-0000-0600-000003000000}">
          <x14:formula1>
            <xm:f>Listas!$H$8:$H$12</xm:f>
          </x14:formula1>
          <xm:sqref>L13:L66</xm:sqref>
        </x14:dataValidation>
        <x14:dataValidation type="list" allowBlank="1" showInputMessage="1" showErrorMessage="1" xr:uid="{00000000-0002-0000-0600-000004000000}">
          <x14:formula1>
            <xm:f>Listas!$F$8:$F$9</xm:f>
          </x14:formula1>
          <xm:sqref>G13:G66</xm:sqref>
        </x14:dataValidation>
        <x14:dataValidation type="list" allowBlank="1" showInputMessage="1" showErrorMessage="1" xr:uid="{00000000-0002-0000-0600-000005000000}">
          <x14:formula1>
            <xm:f>Listas!$B$17:$B$19</xm:f>
          </x14:formula1>
          <xm:sqref>F13:F66</xm:sqref>
        </x14:dataValidation>
        <x14:dataValidation type="list" allowBlank="1" showInputMessage="1" showErrorMessage="1" xr:uid="{00000000-0002-0000-0600-000006000000}">
          <x14:formula1>
            <xm:f>Listas!$B$2:$B$5</xm:f>
          </x14:formula1>
          <xm:sqref>AK13:AK66</xm:sqref>
        </x14:dataValidation>
        <x14:dataValidation type="list" allowBlank="1" showInputMessage="1" showErrorMessage="1" xr:uid="{00000000-0002-0000-0600-000007000000}">
          <x14:formula1>
            <xm:f>Listas!$E$2:$E$4</xm:f>
          </x14:formula1>
          <xm:sqref>B13:B66</xm:sqref>
        </x14:dataValidation>
        <x14:dataValidation type="list" allowBlank="1" showInputMessage="1" showErrorMessage="1" xr:uid="{00000000-0002-0000-0600-000008000000}">
          <x14:formula1>
            <xm:f>'Tabla Valoración controles'!$D$13:$D$14</xm:f>
          </x14:formula1>
          <xm:sqref>AD13:AD66</xm:sqref>
        </x14:dataValidation>
        <x14:dataValidation type="list" allowBlank="1" showInputMessage="1" showErrorMessage="1" xr:uid="{00000000-0002-0000-0600-000009000000}">
          <x14:formula1>
            <xm:f>'Tabla Valoración controles'!$D$11:$D$12</xm:f>
          </x14:formula1>
          <xm:sqref>AC13:AC66</xm:sqref>
        </x14:dataValidation>
        <x14:dataValidation type="list" allowBlank="1" showInputMessage="1" showErrorMessage="1" xr:uid="{00000000-0002-0000-0600-00000A000000}">
          <x14:formula1>
            <xm:f>'Tabla Valoración controles'!$D$9:$D$10</xm:f>
          </x14:formula1>
          <xm:sqref>AB13:AB66</xm:sqref>
        </x14:dataValidation>
        <x14:dataValidation type="list" allowBlank="1" showInputMessage="1" showErrorMessage="1" xr:uid="{00000000-0002-0000-0600-00000B000000}">
          <x14:formula1>
            <xm:f>'Tabla Valoración controles'!$D$7:$D$8</xm:f>
          </x14:formula1>
          <xm:sqref>Z13:Z66</xm:sqref>
        </x14:dataValidation>
        <x14:dataValidation type="list" allowBlank="1" showInputMessage="1" showErrorMessage="1" xr:uid="{00000000-0002-0000-0600-00000C000000}">
          <x14:formula1>
            <xm:f>'Tabla Valoración controles'!$D$4:$D$6</xm:f>
          </x14:formula1>
          <xm:sqref>Y13:Y66</xm:sqref>
        </x14:dataValidation>
        <x14:dataValidation type="list" allowBlank="1" showInputMessage="1" showErrorMessage="1" xr:uid="{00000000-0002-0000-0600-00000D000000}">
          <x14:formula1>
            <xm:f>'Tabla Impacto'!$F$220:$F$222</xm:f>
          </x14:formula1>
          <xm:sqref>Q13:Q66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F29"/>
  <sheetViews>
    <sheetView topLeftCell="A3" zoomScaleNormal="100" zoomScaleSheetLayoutView="90" workbookViewId="0">
      <selection activeCell="K12" sqref="K12"/>
    </sheetView>
  </sheetViews>
  <sheetFormatPr baseColWidth="10" defaultColWidth="11.42578125" defaultRowHeight="14.25" x14ac:dyDescent="0.25"/>
  <cols>
    <col min="1" max="1" width="2.140625" style="148" customWidth="1"/>
    <col min="2" max="2" width="11.42578125" style="148"/>
    <col min="3" max="3" width="34.28515625" style="148" customWidth="1"/>
    <col min="4" max="4" width="36.42578125" style="148" customWidth="1"/>
    <col min="5" max="6" width="13.85546875" style="148" customWidth="1"/>
    <col min="7" max="7" width="1.28515625" style="148" customWidth="1"/>
    <col min="8" max="16384" width="11.42578125" style="148"/>
  </cols>
  <sheetData>
    <row r="1" spans="2:6" ht="11.25" customHeight="1" thickBot="1" x14ac:dyDescent="0.3"/>
    <row r="2" spans="2:6" ht="18.75" customHeight="1" thickBot="1" x14ac:dyDescent="0.3">
      <c r="B2" s="528" t="s">
        <v>282</v>
      </c>
      <c r="C2" s="529"/>
      <c r="D2" s="529"/>
      <c r="E2" s="529"/>
      <c r="F2" s="530"/>
    </row>
    <row r="3" spans="2:6" ht="31.9" customHeight="1" x14ac:dyDescent="0.25">
      <c r="B3" s="531" t="s">
        <v>283</v>
      </c>
      <c r="C3" s="533" t="s">
        <v>284</v>
      </c>
      <c r="D3" s="533"/>
      <c r="E3" s="533" t="s">
        <v>285</v>
      </c>
      <c r="F3" s="535"/>
    </row>
    <row r="4" spans="2:6" ht="28.15" customHeight="1" thickBot="1" x14ac:dyDescent="0.3">
      <c r="B4" s="532"/>
      <c r="C4" s="534"/>
      <c r="D4" s="534"/>
      <c r="E4" s="156" t="s">
        <v>286</v>
      </c>
      <c r="F4" s="157" t="s">
        <v>287</v>
      </c>
    </row>
    <row r="5" spans="2:6" ht="23.25" customHeight="1" x14ac:dyDescent="0.25">
      <c r="B5" s="149">
        <v>1</v>
      </c>
      <c r="C5" s="536" t="s">
        <v>288</v>
      </c>
      <c r="D5" s="536"/>
      <c r="E5" s="177"/>
      <c r="F5" s="176" t="s">
        <v>457</v>
      </c>
    </row>
    <row r="6" spans="2:6" ht="33" customHeight="1" x14ac:dyDescent="0.25">
      <c r="B6" s="150">
        <v>2</v>
      </c>
      <c r="C6" s="525" t="s">
        <v>289</v>
      </c>
      <c r="D6" s="525"/>
      <c r="E6" s="177"/>
      <c r="F6" s="178" t="s">
        <v>457</v>
      </c>
    </row>
    <row r="7" spans="2:6" ht="39" customHeight="1" x14ac:dyDescent="0.25">
      <c r="B7" s="150">
        <v>3</v>
      </c>
      <c r="C7" s="525" t="s">
        <v>290</v>
      </c>
      <c r="D7" s="525"/>
      <c r="E7" s="177"/>
      <c r="F7" s="178" t="s">
        <v>457</v>
      </c>
    </row>
    <row r="8" spans="2:6" ht="24.75" customHeight="1" x14ac:dyDescent="0.25">
      <c r="B8" s="150">
        <v>4</v>
      </c>
      <c r="C8" s="525" t="s">
        <v>291</v>
      </c>
      <c r="D8" s="525"/>
      <c r="E8" s="177"/>
      <c r="F8" s="178" t="s">
        <v>457</v>
      </c>
    </row>
    <row r="9" spans="2:6" ht="23.25" customHeight="1" x14ac:dyDescent="0.25">
      <c r="B9" s="150">
        <v>5</v>
      </c>
      <c r="C9" s="525" t="s">
        <v>292</v>
      </c>
      <c r="D9" s="525"/>
      <c r="E9" s="177" t="s">
        <v>457</v>
      </c>
      <c r="F9" s="178"/>
    </row>
    <row r="10" spans="2:6" ht="23.25" customHeight="1" x14ac:dyDescent="0.25">
      <c r="B10" s="150">
        <v>6</v>
      </c>
      <c r="C10" s="525" t="s">
        <v>293</v>
      </c>
      <c r="D10" s="525"/>
      <c r="E10" s="177"/>
      <c r="F10" s="178" t="s">
        <v>457</v>
      </c>
    </row>
    <row r="11" spans="2:6" ht="23.25" customHeight="1" x14ac:dyDescent="0.25">
      <c r="B11" s="150">
        <v>7</v>
      </c>
      <c r="C11" s="525" t="s">
        <v>294</v>
      </c>
      <c r="D11" s="525"/>
      <c r="E11" s="177"/>
      <c r="F11" s="178" t="s">
        <v>457</v>
      </c>
    </row>
    <row r="12" spans="2:6" ht="25.5" customHeight="1" x14ac:dyDescent="0.25">
      <c r="B12" s="150">
        <v>8</v>
      </c>
      <c r="C12" s="525" t="s">
        <v>295</v>
      </c>
      <c r="D12" s="525"/>
      <c r="E12" s="177"/>
      <c r="F12" s="178" t="s">
        <v>457</v>
      </c>
    </row>
    <row r="13" spans="2:6" ht="23.25" customHeight="1" x14ac:dyDescent="0.25">
      <c r="B13" s="150">
        <v>9</v>
      </c>
      <c r="C13" s="525" t="s">
        <v>296</v>
      </c>
      <c r="D13" s="525"/>
      <c r="E13" s="177"/>
      <c r="F13" s="178" t="s">
        <v>457</v>
      </c>
    </row>
    <row r="14" spans="2:6" ht="23.25" customHeight="1" x14ac:dyDescent="0.25">
      <c r="B14" s="150">
        <v>10</v>
      </c>
      <c r="C14" s="525" t="s">
        <v>297</v>
      </c>
      <c r="D14" s="525"/>
      <c r="E14" s="177"/>
      <c r="F14" s="178"/>
    </row>
    <row r="15" spans="2:6" ht="23.25" customHeight="1" x14ac:dyDescent="0.25">
      <c r="B15" s="150">
        <v>11</v>
      </c>
      <c r="C15" s="525" t="s">
        <v>298</v>
      </c>
      <c r="D15" s="525"/>
      <c r="E15" s="177" t="s">
        <v>457</v>
      </c>
      <c r="F15" s="178"/>
    </row>
    <row r="16" spans="2:6" ht="23.25" customHeight="1" x14ac:dyDescent="0.25">
      <c r="B16" s="150">
        <v>12</v>
      </c>
      <c r="C16" s="525" t="s">
        <v>299</v>
      </c>
      <c r="D16" s="525"/>
      <c r="E16" s="177" t="s">
        <v>457</v>
      </c>
      <c r="F16" s="178"/>
    </row>
    <row r="17" spans="2:6" ht="23.25" customHeight="1" x14ac:dyDescent="0.25">
      <c r="B17" s="150">
        <v>13</v>
      </c>
      <c r="C17" s="525" t="s">
        <v>300</v>
      </c>
      <c r="D17" s="525"/>
      <c r="E17" s="177" t="s">
        <v>457</v>
      </c>
      <c r="F17" s="178"/>
    </row>
    <row r="18" spans="2:6" ht="23.25" customHeight="1" x14ac:dyDescent="0.25">
      <c r="B18" s="150">
        <v>14</v>
      </c>
      <c r="C18" s="525" t="s">
        <v>301</v>
      </c>
      <c r="D18" s="525"/>
      <c r="E18" s="177" t="s">
        <v>457</v>
      </c>
      <c r="F18" s="178"/>
    </row>
    <row r="19" spans="2:6" ht="23.25" customHeight="1" x14ac:dyDescent="0.25">
      <c r="B19" s="150">
        <v>15</v>
      </c>
      <c r="C19" s="525" t="s">
        <v>302</v>
      </c>
      <c r="D19" s="525"/>
      <c r="E19" s="177"/>
      <c r="F19" s="178" t="s">
        <v>457</v>
      </c>
    </row>
    <row r="20" spans="2:6" ht="23.25" customHeight="1" x14ac:dyDescent="0.25">
      <c r="B20" s="150">
        <v>16</v>
      </c>
      <c r="C20" s="525" t="s">
        <v>303</v>
      </c>
      <c r="D20" s="525"/>
      <c r="E20" s="177"/>
      <c r="F20" s="178" t="s">
        <v>457</v>
      </c>
    </row>
    <row r="21" spans="2:6" ht="23.25" customHeight="1" x14ac:dyDescent="0.25">
      <c r="B21" s="150">
        <v>17</v>
      </c>
      <c r="C21" s="525" t="s">
        <v>304</v>
      </c>
      <c r="D21" s="525"/>
      <c r="E21" s="177"/>
      <c r="F21" s="178" t="s">
        <v>457</v>
      </c>
    </row>
    <row r="22" spans="2:6" ht="23.25" customHeight="1" x14ac:dyDescent="0.25">
      <c r="B22" s="150">
        <v>18</v>
      </c>
      <c r="C22" s="526" t="s">
        <v>305</v>
      </c>
      <c r="D22" s="526"/>
      <c r="E22" s="177"/>
      <c r="F22" s="178" t="s">
        <v>457</v>
      </c>
    </row>
    <row r="23" spans="2:6" ht="23.25" customHeight="1" thickBot="1" x14ac:dyDescent="0.3">
      <c r="B23" s="150">
        <v>19</v>
      </c>
      <c r="C23" s="525" t="s">
        <v>306</v>
      </c>
      <c r="D23" s="525"/>
      <c r="E23" s="177"/>
      <c r="F23" s="178" t="s">
        <v>457</v>
      </c>
    </row>
    <row r="24" spans="2:6" ht="15.75" customHeight="1" thickBot="1" x14ac:dyDescent="0.3">
      <c r="B24" s="527" t="s">
        <v>307</v>
      </c>
      <c r="C24" s="521"/>
      <c r="D24" s="521"/>
      <c r="E24" s="521">
        <f>COUNTIF(E5:E23,"X")</f>
        <v>5</v>
      </c>
      <c r="F24" s="522"/>
    </row>
    <row r="25" spans="2:6" ht="45.75" customHeight="1" x14ac:dyDescent="0.25">
      <c r="B25" s="523" t="s">
        <v>308</v>
      </c>
      <c r="C25" s="523"/>
      <c r="D25" s="523"/>
      <c r="E25" s="523"/>
      <c r="F25" s="523"/>
    </row>
    <row r="26" spans="2:6" ht="9.75" customHeight="1" x14ac:dyDescent="0.25">
      <c r="B26" s="524"/>
      <c r="C26" s="524"/>
      <c r="D26" s="524"/>
      <c r="E26" s="524"/>
      <c r="F26" s="524"/>
    </row>
    <row r="27" spans="2:6" x14ac:dyDescent="0.25">
      <c r="B27" s="244"/>
    </row>
    <row r="28" spans="2:6" x14ac:dyDescent="0.25">
      <c r="B28" s="244"/>
    </row>
    <row r="29" spans="2:6" x14ac:dyDescent="0.25">
      <c r="B29" s="244"/>
    </row>
  </sheetData>
  <mergeCells count="27">
    <mergeCell ref="C6:D6"/>
    <mergeCell ref="B2:F2"/>
    <mergeCell ref="B3:B4"/>
    <mergeCell ref="C3:D4"/>
    <mergeCell ref="E3:F3"/>
    <mergeCell ref="C5:D5"/>
    <mergeCell ref="C18:D18"/>
    <mergeCell ref="C7:D7"/>
    <mergeCell ref="C8:D8"/>
    <mergeCell ref="C9:D9"/>
    <mergeCell ref="C10:D10"/>
    <mergeCell ref="C11:D11"/>
    <mergeCell ref="C12:D12"/>
    <mergeCell ref="C13:D13"/>
    <mergeCell ref="C14:D14"/>
    <mergeCell ref="C15:D15"/>
    <mergeCell ref="C16:D16"/>
    <mergeCell ref="C17:D17"/>
    <mergeCell ref="E24:F24"/>
    <mergeCell ref="B25:F25"/>
    <mergeCell ref="B26:F26"/>
    <mergeCell ref="C19:D19"/>
    <mergeCell ref="C20:D20"/>
    <mergeCell ref="C21:D21"/>
    <mergeCell ref="C22:D22"/>
    <mergeCell ref="C23:D23"/>
    <mergeCell ref="B24:D24"/>
  </mergeCells>
  <dataValidations count="1">
    <dataValidation type="list" allowBlank="1" showInputMessage="1" showErrorMessage="1" sqref="E5:F23" xr:uid="{00000000-0002-0000-0700-000000000000}">
      <formula1>"X"</formula1>
    </dataValidation>
  </dataValidations>
  <printOptions horizontalCentered="1"/>
  <pageMargins left="0.25" right="0.25" top="0.75" bottom="0.75" header="0.3" footer="0.3"/>
  <pageSetup scale="8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2060"/>
  </sheetPr>
  <dimension ref="A1:JP75"/>
  <sheetViews>
    <sheetView tabSelected="1" topLeftCell="AB13" zoomScale="60" zoomScaleNormal="60" zoomScaleSheetLayoutView="50" zoomScalePageLayoutView="60" workbookViewId="0">
      <selection activeCell="AS19" sqref="AS19"/>
    </sheetView>
  </sheetViews>
  <sheetFormatPr baseColWidth="10" defaultColWidth="11.42578125" defaultRowHeight="15" x14ac:dyDescent="0.2"/>
  <cols>
    <col min="1" max="1" width="6.5703125" style="215" customWidth="1"/>
    <col min="2" max="2" width="16" style="215" customWidth="1"/>
    <col min="3" max="3" width="19.140625" style="215" customWidth="1"/>
    <col min="4" max="4" width="25.28515625" style="215" customWidth="1"/>
    <col min="5" max="5" width="40.140625" style="215" customWidth="1"/>
    <col min="6" max="10" width="17.7109375" style="195" customWidth="1"/>
    <col min="11" max="11" width="16" style="195" customWidth="1"/>
    <col min="12" max="12" width="24.28515625" style="195" customWidth="1"/>
    <col min="13" max="14" width="29.42578125" style="195" customWidth="1"/>
    <col min="15" max="15" width="24.28515625" style="195" customWidth="1"/>
    <col min="16" max="17" width="12.5703125" style="195" customWidth="1"/>
    <col min="18" max="18" width="16.7109375" style="216" customWidth="1"/>
    <col min="19" max="19" width="16.7109375" style="195" customWidth="1"/>
    <col min="20" max="20" width="10.140625" style="195" customWidth="1"/>
    <col min="21" max="21" width="16.42578125" style="195" customWidth="1"/>
    <col min="22" max="22" width="35.85546875" style="195" customWidth="1"/>
    <col min="23" max="23" width="30.5703125" style="195" customWidth="1"/>
    <col min="24" max="24" width="11.5703125" style="195" customWidth="1"/>
    <col min="25" max="25" width="15" style="195" customWidth="1"/>
    <col min="26" max="26" width="7.7109375" style="195" customWidth="1"/>
    <col min="27" max="27" width="52.85546875" style="195" customWidth="1"/>
    <col min="28" max="28" width="26.85546875" style="195" customWidth="1"/>
    <col min="29" max="29" width="5.85546875" style="195" customWidth="1"/>
    <col min="30" max="30" width="6.85546875" style="195" customWidth="1"/>
    <col min="31" max="31" width="5" style="195" customWidth="1"/>
    <col min="32" max="32" width="5.5703125" style="195" customWidth="1"/>
    <col min="33" max="33" width="7.140625" style="195" customWidth="1"/>
    <col min="34" max="34" width="6.7109375" style="195" customWidth="1"/>
    <col min="35" max="35" width="7.5703125" style="195" hidden="1" customWidth="1"/>
    <col min="36" max="36" width="8.5703125" style="195" customWidth="1"/>
    <col min="37" max="41" width="10.85546875" style="195" customWidth="1"/>
    <col min="42" max="42" width="22.85546875" style="214" customWidth="1"/>
    <col min="43" max="43" width="23" style="195" customWidth="1"/>
    <col min="44" max="44" width="18.85546875" style="195" customWidth="1"/>
    <col min="45" max="45" width="21.5703125" style="195" customWidth="1"/>
    <col min="46" max="46" width="22.42578125" style="195" customWidth="1"/>
    <col min="47" max="47" width="16.42578125" style="195" customWidth="1"/>
    <col min="48" max="48" width="20.5703125" style="195" customWidth="1"/>
    <col min="49" max="16384" width="11.42578125" style="195"/>
  </cols>
  <sheetData>
    <row r="1" spans="1:276" s="198" customFormat="1" ht="20.25" x14ac:dyDescent="0.3">
      <c r="A1" s="327"/>
      <c r="B1" s="328"/>
      <c r="C1" s="329"/>
      <c r="D1" s="316" t="s">
        <v>208</v>
      </c>
      <c r="E1" s="317"/>
      <c r="F1" s="317"/>
      <c r="G1" s="317"/>
      <c r="H1" s="317"/>
      <c r="I1" s="317"/>
      <c r="J1" s="317"/>
      <c r="K1" s="317"/>
      <c r="L1" s="317"/>
      <c r="M1" s="317"/>
      <c r="N1" s="317"/>
      <c r="O1" s="317"/>
      <c r="P1" s="317"/>
      <c r="Q1" s="317"/>
      <c r="R1" s="317"/>
      <c r="S1" s="317"/>
      <c r="T1" s="318"/>
      <c r="U1" s="249"/>
      <c r="V1" s="249"/>
      <c r="W1" s="249"/>
      <c r="X1" s="343"/>
      <c r="Y1" s="343"/>
      <c r="Z1" s="343"/>
      <c r="AA1" s="343"/>
      <c r="AB1" s="343"/>
      <c r="AC1" s="343"/>
      <c r="AD1" s="343"/>
      <c r="AE1" s="343"/>
      <c r="AF1" s="343"/>
      <c r="AG1" s="343"/>
      <c r="AH1" s="343"/>
      <c r="AI1" s="343"/>
      <c r="AJ1" s="343"/>
      <c r="AK1" s="343"/>
      <c r="AL1" s="343"/>
      <c r="AM1" s="343"/>
      <c r="AN1" s="343"/>
      <c r="AO1" s="343"/>
      <c r="AP1" s="343"/>
      <c r="AQ1" s="343"/>
      <c r="AR1" s="343"/>
      <c r="AS1" s="197"/>
      <c r="AT1" s="197"/>
      <c r="AU1" s="197"/>
      <c r="AV1" s="197"/>
      <c r="AW1" s="197"/>
      <c r="AX1" s="197"/>
      <c r="AY1" s="197"/>
      <c r="AZ1" s="197"/>
      <c r="BA1" s="197"/>
      <c r="BB1" s="197"/>
      <c r="BC1" s="197"/>
      <c r="BD1" s="197"/>
      <c r="BE1" s="197"/>
      <c r="BF1" s="197"/>
      <c r="BG1" s="197"/>
      <c r="BH1" s="197"/>
      <c r="BI1" s="197"/>
      <c r="BJ1" s="197"/>
      <c r="BK1" s="197"/>
      <c r="BL1" s="197"/>
      <c r="BM1" s="197"/>
      <c r="BN1" s="197"/>
      <c r="BO1" s="197"/>
      <c r="BP1" s="197"/>
    </row>
    <row r="2" spans="1:276" s="198" customFormat="1" ht="21" thickBot="1" x14ac:dyDescent="0.35">
      <c r="A2" s="330"/>
      <c r="B2" s="331"/>
      <c r="C2" s="332"/>
      <c r="D2" s="319"/>
      <c r="E2" s="320"/>
      <c r="F2" s="320"/>
      <c r="G2" s="320"/>
      <c r="H2" s="320"/>
      <c r="I2" s="320"/>
      <c r="J2" s="320"/>
      <c r="K2" s="320"/>
      <c r="L2" s="320"/>
      <c r="M2" s="320"/>
      <c r="N2" s="320"/>
      <c r="O2" s="320"/>
      <c r="P2" s="320"/>
      <c r="Q2" s="320"/>
      <c r="R2" s="320"/>
      <c r="S2" s="320"/>
      <c r="T2" s="321"/>
      <c r="U2" s="249"/>
      <c r="V2" s="249"/>
      <c r="W2" s="249"/>
      <c r="X2" s="343"/>
      <c r="Y2" s="343"/>
      <c r="Z2" s="343"/>
      <c r="AA2" s="343"/>
      <c r="AB2" s="343"/>
      <c r="AC2" s="343"/>
      <c r="AD2" s="343"/>
      <c r="AE2" s="343"/>
      <c r="AF2" s="343"/>
      <c r="AG2" s="343"/>
      <c r="AH2" s="343"/>
      <c r="AI2" s="343"/>
      <c r="AJ2" s="343"/>
      <c r="AK2" s="343"/>
      <c r="AL2" s="343"/>
      <c r="AM2" s="343"/>
      <c r="AN2" s="343"/>
      <c r="AO2" s="343"/>
      <c r="AP2" s="343"/>
      <c r="AQ2" s="343"/>
      <c r="AR2" s="343"/>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row>
    <row r="3" spans="1:276" s="198" customFormat="1" ht="27.75" customHeight="1" thickBot="1" x14ac:dyDescent="0.35">
      <c r="A3" s="330"/>
      <c r="B3" s="331"/>
      <c r="C3" s="332"/>
      <c r="D3" s="322" t="s">
        <v>209</v>
      </c>
      <c r="E3" s="323"/>
      <c r="F3" s="323"/>
      <c r="G3" s="323"/>
      <c r="H3" s="323"/>
      <c r="I3" s="324"/>
      <c r="J3" s="322"/>
      <c r="K3" s="323"/>
      <c r="L3" s="323"/>
      <c r="M3" s="323"/>
      <c r="N3" s="323"/>
      <c r="O3" s="323"/>
      <c r="P3" s="323"/>
      <c r="Q3" s="323"/>
      <c r="R3" s="323"/>
      <c r="S3" s="323" t="s">
        <v>210</v>
      </c>
      <c r="T3" s="324"/>
      <c r="U3" s="250"/>
      <c r="V3" s="250"/>
      <c r="W3" s="249"/>
      <c r="X3" s="344"/>
      <c r="Y3" s="344"/>
      <c r="Z3" s="344"/>
      <c r="AA3" s="344"/>
      <c r="AB3" s="344"/>
      <c r="AC3" s="344"/>
      <c r="AD3" s="344"/>
      <c r="AE3" s="344"/>
      <c r="AF3" s="344"/>
      <c r="AG3" s="344"/>
      <c r="AH3" s="344"/>
      <c r="AI3" s="344"/>
      <c r="AJ3" s="344"/>
      <c r="AK3" s="344"/>
      <c r="AL3" s="344"/>
      <c r="AM3" s="344"/>
      <c r="AN3" s="344"/>
      <c r="AO3" s="344"/>
      <c r="AP3" s="344"/>
      <c r="AQ3" s="344"/>
      <c r="AR3" s="344"/>
      <c r="AS3" s="197"/>
      <c r="AT3" s="197"/>
      <c r="AU3" s="197"/>
      <c r="AV3" s="197"/>
      <c r="AW3" s="197"/>
      <c r="AX3" s="197"/>
      <c r="AY3" s="197"/>
      <c r="AZ3" s="197"/>
      <c r="BA3" s="197"/>
      <c r="BB3" s="197"/>
      <c r="BC3" s="197"/>
      <c r="BD3" s="197"/>
      <c r="BE3" s="197"/>
      <c r="BF3" s="197"/>
      <c r="BG3" s="197"/>
      <c r="BH3" s="197"/>
      <c r="BI3" s="197"/>
      <c r="BJ3" s="197"/>
      <c r="BK3" s="197"/>
      <c r="BL3" s="197"/>
      <c r="BM3" s="197"/>
      <c r="BN3" s="197"/>
      <c r="BO3" s="197"/>
      <c r="BP3" s="197"/>
    </row>
    <row r="4" spans="1:276" s="198" customFormat="1" ht="27.75" customHeight="1" thickBot="1" x14ac:dyDescent="0.35">
      <c r="A4" s="333"/>
      <c r="B4" s="334"/>
      <c r="C4" s="335"/>
      <c r="D4" s="322" t="s">
        <v>422</v>
      </c>
      <c r="E4" s="323"/>
      <c r="F4" s="323"/>
      <c r="G4" s="323"/>
      <c r="H4" s="323"/>
      <c r="I4" s="323"/>
      <c r="J4" s="323"/>
      <c r="K4" s="323"/>
      <c r="L4" s="323"/>
      <c r="M4" s="323"/>
      <c r="N4" s="323"/>
      <c r="O4" s="323"/>
      <c r="P4" s="323"/>
      <c r="Q4" s="323"/>
      <c r="R4" s="323"/>
      <c r="S4" s="323"/>
      <c r="T4" s="324"/>
      <c r="U4" s="249"/>
      <c r="V4" s="249"/>
      <c r="W4" s="249"/>
      <c r="X4" s="344"/>
      <c r="Y4" s="344"/>
      <c r="Z4" s="344"/>
      <c r="AA4" s="344"/>
      <c r="AB4" s="344"/>
      <c r="AC4" s="344"/>
      <c r="AD4" s="344"/>
      <c r="AE4" s="344"/>
      <c r="AF4" s="344"/>
      <c r="AG4" s="344"/>
      <c r="AH4" s="344"/>
      <c r="AI4" s="344"/>
      <c r="AJ4" s="344"/>
      <c r="AK4" s="344"/>
      <c r="AL4" s="344"/>
      <c r="AM4" s="344"/>
      <c r="AN4" s="344"/>
      <c r="AO4" s="344"/>
      <c r="AP4" s="344"/>
      <c r="AQ4" s="344"/>
      <c r="AR4" s="344"/>
      <c r="AS4" s="197"/>
      <c r="AT4" s="197"/>
      <c r="AU4" s="197"/>
      <c r="AV4" s="197"/>
      <c r="AW4" s="197"/>
      <c r="AX4" s="197"/>
      <c r="AY4" s="197"/>
      <c r="AZ4" s="197"/>
      <c r="BA4" s="197"/>
      <c r="BB4" s="197"/>
      <c r="BC4" s="197"/>
      <c r="BD4" s="197"/>
      <c r="BE4" s="197"/>
      <c r="BF4" s="197"/>
      <c r="BG4" s="197"/>
      <c r="BH4" s="197"/>
      <c r="BI4" s="197"/>
      <c r="BJ4" s="197"/>
      <c r="BK4" s="197"/>
      <c r="BL4" s="197"/>
      <c r="BM4" s="197"/>
      <c r="BN4" s="197"/>
      <c r="BO4" s="197"/>
      <c r="BP4" s="197"/>
    </row>
    <row r="5" spans="1:276" ht="15.75" thickBot="1" x14ac:dyDescent="0.25">
      <c r="A5" s="199"/>
      <c r="B5" s="200"/>
      <c r="C5" s="199"/>
      <c r="D5" s="199"/>
      <c r="E5" s="199"/>
      <c r="F5" s="201"/>
      <c r="G5" s="201"/>
      <c r="H5" s="201"/>
      <c r="I5" s="201"/>
      <c r="J5" s="201"/>
      <c r="K5" s="201"/>
      <c r="L5" s="201"/>
      <c r="M5" s="201"/>
      <c r="N5" s="202"/>
      <c r="O5" s="201"/>
      <c r="P5" s="201"/>
      <c r="Q5" s="201"/>
      <c r="R5" s="201"/>
      <c r="S5" s="201"/>
      <c r="T5" s="201"/>
      <c r="U5" s="201"/>
      <c r="V5" s="201"/>
      <c r="W5" s="201"/>
      <c r="X5" s="201"/>
      <c r="Y5" s="201"/>
      <c r="Z5" s="201"/>
      <c r="AA5" s="201"/>
      <c r="AB5" s="201"/>
      <c r="AC5" s="201"/>
      <c r="AD5" s="201"/>
      <c r="AE5" s="201"/>
      <c r="AF5" s="201"/>
      <c r="AG5" s="201"/>
      <c r="AH5" s="201"/>
      <c r="AI5" s="201"/>
      <c r="AJ5" s="201"/>
      <c r="AK5" s="201"/>
      <c r="AL5" s="251"/>
      <c r="AM5" s="201"/>
      <c r="AN5" s="201"/>
      <c r="AO5" s="201"/>
      <c r="AP5" s="201"/>
      <c r="AQ5" s="201"/>
      <c r="AR5" s="201"/>
      <c r="AS5" s="201"/>
      <c r="AT5" s="201"/>
      <c r="AU5" s="201"/>
      <c r="AV5" s="201"/>
      <c r="AW5" s="201"/>
      <c r="AX5" s="201"/>
      <c r="AY5" s="201"/>
      <c r="AZ5" s="201"/>
      <c r="BA5" s="201"/>
      <c r="BB5" s="201"/>
      <c r="BC5" s="201"/>
      <c r="BD5" s="201"/>
      <c r="BE5" s="201"/>
      <c r="BF5" s="201"/>
      <c r="BG5" s="201"/>
      <c r="BH5" s="201"/>
      <c r="BI5" s="201"/>
      <c r="BJ5" s="201"/>
      <c r="BK5" s="201"/>
      <c r="BL5" s="201"/>
      <c r="BM5" s="201"/>
      <c r="BN5" s="201"/>
      <c r="BO5" s="201"/>
      <c r="BP5" s="201"/>
    </row>
    <row r="6" spans="1:276" ht="27" customHeight="1" thickBot="1" x14ac:dyDescent="0.25">
      <c r="A6" s="345" t="s">
        <v>211</v>
      </c>
      <c r="B6" s="346"/>
      <c r="C6" s="352" t="s">
        <v>89</v>
      </c>
      <c r="D6" s="353"/>
      <c r="E6" s="353"/>
      <c r="F6" s="353"/>
      <c r="G6" s="353"/>
      <c r="H6" s="353"/>
      <c r="I6" s="353"/>
      <c r="J6" s="353"/>
      <c r="K6" s="353"/>
      <c r="L6" s="353"/>
      <c r="M6" s="353"/>
      <c r="N6" s="353"/>
      <c r="O6" s="353"/>
      <c r="P6" s="353"/>
      <c r="Q6" s="353"/>
      <c r="R6" s="353"/>
      <c r="S6" s="353"/>
      <c r="T6" s="354"/>
      <c r="U6" s="252"/>
      <c r="V6" s="252"/>
      <c r="W6" s="351"/>
      <c r="X6" s="351"/>
      <c r="Y6" s="351"/>
      <c r="Z6" s="342"/>
      <c r="AA6" s="342"/>
      <c r="AB6" s="342"/>
      <c r="AC6" s="342"/>
      <c r="AD6" s="342"/>
      <c r="AE6" s="342"/>
      <c r="AF6" s="342"/>
      <c r="AG6" s="342"/>
      <c r="AH6" s="342"/>
      <c r="AI6" s="342"/>
      <c r="AJ6" s="342"/>
      <c r="AK6" s="342"/>
      <c r="AL6" s="342"/>
      <c r="AM6" s="342"/>
      <c r="AN6" s="342"/>
      <c r="AO6" s="342"/>
      <c r="AP6" s="342"/>
      <c r="AQ6" s="342"/>
      <c r="AR6" s="342"/>
      <c r="AS6" s="201"/>
      <c r="AT6" s="201"/>
      <c r="AU6" s="201"/>
      <c r="AV6" s="201"/>
      <c r="AW6" s="201"/>
      <c r="AX6" s="201"/>
      <c r="AY6" s="201"/>
      <c r="AZ6" s="201"/>
      <c r="BA6" s="201"/>
      <c r="BB6" s="201"/>
      <c r="BC6" s="201"/>
      <c r="BD6" s="201"/>
      <c r="BE6" s="201"/>
      <c r="BF6" s="201"/>
      <c r="BG6" s="201"/>
      <c r="BH6" s="201"/>
      <c r="BI6" s="201"/>
      <c r="BJ6" s="201"/>
      <c r="BK6" s="201"/>
      <c r="BL6" s="201"/>
      <c r="BM6" s="201"/>
      <c r="BN6" s="201"/>
      <c r="BO6" s="201"/>
      <c r="BP6" s="201"/>
    </row>
    <row r="7" spans="1:276" ht="27" customHeight="1" thickBot="1" x14ac:dyDescent="0.3">
      <c r="A7" s="347" t="s">
        <v>212</v>
      </c>
      <c r="B7" s="348"/>
      <c r="C7" s="313" t="s">
        <v>426</v>
      </c>
      <c r="D7" s="314"/>
      <c r="E7" s="314"/>
      <c r="F7" s="314"/>
      <c r="G7" s="314"/>
      <c r="H7" s="314"/>
      <c r="I7" s="314"/>
      <c r="J7" s="314"/>
      <c r="K7" s="314"/>
      <c r="L7" s="314"/>
      <c r="M7" s="314"/>
      <c r="N7" s="314"/>
      <c r="O7" s="314"/>
      <c r="P7" s="314"/>
      <c r="Q7" s="314"/>
      <c r="R7" s="314"/>
      <c r="S7" s="314"/>
      <c r="T7" s="315"/>
      <c r="U7" s="253"/>
      <c r="V7" s="253"/>
      <c r="W7" s="254"/>
      <c r="X7" s="254"/>
      <c r="Y7" s="254"/>
      <c r="Z7" s="342"/>
      <c r="AA7" s="342"/>
      <c r="AB7" s="342"/>
      <c r="AC7" s="342"/>
      <c r="AD7" s="342"/>
      <c r="AE7" s="342"/>
      <c r="AF7" s="342"/>
      <c r="AG7" s="342"/>
      <c r="AH7" s="342"/>
      <c r="AI7" s="342"/>
      <c r="AJ7" s="342"/>
      <c r="AK7" s="342"/>
      <c r="AL7" s="342"/>
      <c r="AM7" s="342"/>
      <c r="AN7" s="342"/>
      <c r="AO7" s="342"/>
      <c r="AP7" s="342"/>
      <c r="AQ7" s="342"/>
      <c r="AR7" s="342"/>
      <c r="AS7" s="201"/>
      <c r="AT7" s="201"/>
      <c r="AU7" s="201"/>
      <c r="AV7" s="201"/>
      <c r="AW7" s="201"/>
      <c r="AX7" s="201"/>
      <c r="AY7" s="201"/>
      <c r="AZ7" s="201"/>
      <c r="BA7" s="201"/>
      <c r="BB7" s="201"/>
      <c r="BC7" s="201"/>
      <c r="BD7" s="201"/>
      <c r="BE7" s="201"/>
      <c r="BF7" s="201"/>
      <c r="BG7" s="201"/>
      <c r="BH7" s="201"/>
      <c r="BI7" s="201"/>
      <c r="BJ7" s="201"/>
      <c r="BK7" s="201"/>
      <c r="BL7" s="201"/>
      <c r="BM7" s="201"/>
      <c r="BN7" s="201"/>
      <c r="BO7" s="201"/>
      <c r="BP7" s="201"/>
    </row>
    <row r="8" spans="1:276" ht="27" customHeight="1" thickBot="1" x14ac:dyDescent="0.3">
      <c r="A8" s="349" t="s">
        <v>213</v>
      </c>
      <c r="B8" s="350"/>
      <c r="C8" s="313" t="s">
        <v>435</v>
      </c>
      <c r="D8" s="314"/>
      <c r="E8" s="314"/>
      <c r="F8" s="314"/>
      <c r="G8" s="314"/>
      <c r="H8" s="314"/>
      <c r="I8" s="314"/>
      <c r="J8" s="314"/>
      <c r="K8" s="314"/>
      <c r="L8" s="314"/>
      <c r="M8" s="314"/>
      <c r="N8" s="314"/>
      <c r="O8" s="314"/>
      <c r="P8" s="314"/>
      <c r="Q8" s="314"/>
      <c r="R8" s="314"/>
      <c r="S8" s="314"/>
      <c r="T8" s="315"/>
      <c r="U8" s="253"/>
      <c r="V8" s="253"/>
      <c r="W8" s="254"/>
      <c r="X8" s="254"/>
      <c r="Y8" s="254"/>
      <c r="Z8" s="342"/>
      <c r="AA8" s="342"/>
      <c r="AB8" s="342"/>
      <c r="AC8" s="342"/>
      <c r="AD8" s="342"/>
      <c r="AE8" s="342"/>
      <c r="AF8" s="342"/>
      <c r="AG8" s="342"/>
      <c r="AH8" s="342"/>
      <c r="AI8" s="342"/>
      <c r="AJ8" s="342"/>
      <c r="AK8" s="342"/>
      <c r="AL8" s="342"/>
      <c r="AM8" s="342"/>
      <c r="AN8" s="342"/>
      <c r="AO8" s="342"/>
      <c r="AP8" s="342"/>
      <c r="AQ8" s="342"/>
      <c r="AR8" s="342"/>
      <c r="AS8" s="201"/>
      <c r="AT8" s="201"/>
      <c r="AU8" s="201"/>
      <c r="AV8" s="201"/>
      <c r="AW8" s="201"/>
      <c r="AX8" s="201"/>
      <c r="AY8" s="201"/>
      <c r="AZ8" s="201"/>
      <c r="BA8" s="201"/>
      <c r="BB8" s="201"/>
      <c r="BC8" s="201"/>
      <c r="BD8" s="201"/>
      <c r="BE8" s="201"/>
      <c r="BF8" s="201"/>
      <c r="BG8" s="201"/>
      <c r="BH8" s="201"/>
      <c r="BI8" s="201"/>
      <c r="BJ8" s="201"/>
      <c r="BK8" s="201"/>
      <c r="BL8" s="201"/>
      <c r="BM8" s="201"/>
      <c r="BN8" s="201"/>
      <c r="BO8" s="201"/>
      <c r="BP8" s="201"/>
    </row>
    <row r="9" spans="1:276" ht="15.75" x14ac:dyDescent="0.25">
      <c r="A9" s="203"/>
      <c r="B9" s="203"/>
      <c r="C9" s="204"/>
      <c r="D9" s="204"/>
      <c r="E9" s="204"/>
      <c r="F9" s="204"/>
      <c r="G9" s="204"/>
      <c r="H9" s="204"/>
      <c r="I9" s="204"/>
      <c r="J9" s="204"/>
      <c r="K9" s="204"/>
      <c r="L9" s="204"/>
      <c r="M9" s="204"/>
      <c r="N9" s="204"/>
      <c r="O9" s="204"/>
      <c r="P9" s="204"/>
      <c r="Q9" s="204"/>
      <c r="R9" s="204"/>
      <c r="S9" s="204"/>
      <c r="T9" s="204"/>
      <c r="U9" s="204"/>
      <c r="V9" s="204"/>
      <c r="W9" s="205"/>
      <c r="X9" s="205"/>
      <c r="Y9" s="205"/>
      <c r="Z9" s="206"/>
      <c r="AA9" s="206"/>
      <c r="AB9" s="206"/>
      <c r="AC9" s="206"/>
      <c r="AD9" s="206"/>
      <c r="AE9" s="206"/>
      <c r="AF9" s="206"/>
      <c r="AG9" s="206"/>
      <c r="AH9" s="206"/>
      <c r="AI9" s="206"/>
      <c r="AJ9" s="206"/>
      <c r="AK9" s="206"/>
      <c r="AL9" s="206"/>
      <c r="AM9" s="206"/>
      <c r="AN9" s="206"/>
      <c r="AO9" s="206"/>
      <c r="AP9" s="206"/>
      <c r="AQ9" s="206"/>
      <c r="AR9" s="206"/>
    </row>
    <row r="10" spans="1:276" ht="39" customHeight="1" x14ac:dyDescent="0.2">
      <c r="A10" s="357" t="s">
        <v>214</v>
      </c>
      <c r="B10" s="358"/>
      <c r="C10" s="358"/>
      <c r="D10" s="358"/>
      <c r="E10" s="358"/>
      <c r="F10" s="358"/>
      <c r="G10" s="358"/>
      <c r="H10" s="358"/>
      <c r="I10" s="358"/>
      <c r="J10" s="359"/>
      <c r="K10" s="374" t="s">
        <v>215</v>
      </c>
      <c r="L10" s="375"/>
      <c r="M10" s="375"/>
      <c r="N10" s="375"/>
      <c r="O10" s="376"/>
      <c r="P10" s="537" t="s">
        <v>216</v>
      </c>
      <c r="Q10" s="538"/>
      <c r="R10" s="221"/>
      <c r="S10" s="221"/>
      <c r="T10" s="385" t="s">
        <v>217</v>
      </c>
      <c r="U10" s="385"/>
      <c r="V10" s="385"/>
      <c r="W10" s="385"/>
      <c r="X10" s="385"/>
      <c r="Y10" s="385"/>
      <c r="Z10" s="385"/>
      <c r="AA10" s="385" t="s">
        <v>218</v>
      </c>
      <c r="AB10" s="385"/>
      <c r="AC10" s="385"/>
      <c r="AD10" s="385"/>
      <c r="AE10" s="385"/>
      <c r="AF10" s="385"/>
      <c r="AG10" s="385"/>
      <c r="AH10" s="385"/>
      <c r="AI10" s="385"/>
      <c r="AJ10" s="377" t="s">
        <v>219</v>
      </c>
      <c r="AK10" s="378"/>
      <c r="AL10" s="378"/>
      <c r="AM10" s="378"/>
      <c r="AN10" s="379"/>
      <c r="AO10" s="377" t="s">
        <v>220</v>
      </c>
      <c r="AP10" s="378"/>
      <c r="AQ10" s="378"/>
      <c r="AR10" s="378"/>
      <c r="AS10" s="379"/>
      <c r="AT10" s="377" t="s">
        <v>221</v>
      </c>
      <c r="AU10" s="378"/>
      <c r="AV10" s="379"/>
      <c r="AW10" s="201"/>
      <c r="AX10" s="201"/>
      <c r="AY10" s="201"/>
      <c r="AZ10" s="201"/>
      <c r="BA10" s="201"/>
      <c r="BB10" s="201"/>
      <c r="BC10" s="201"/>
      <c r="BD10" s="201"/>
      <c r="BE10" s="201"/>
      <c r="BF10" s="201"/>
      <c r="BG10" s="201"/>
      <c r="BH10" s="201"/>
      <c r="BI10" s="201"/>
      <c r="BJ10" s="201"/>
      <c r="BK10" s="201"/>
      <c r="BL10" s="201"/>
      <c r="BM10" s="201"/>
      <c r="BN10" s="201"/>
      <c r="BO10" s="201"/>
      <c r="BP10" s="201"/>
      <c r="BQ10" s="201"/>
      <c r="BR10" s="201"/>
      <c r="BS10" s="201"/>
      <c r="BT10" s="201"/>
    </row>
    <row r="11" spans="1:276" ht="26.25" customHeight="1" x14ac:dyDescent="0.2">
      <c r="A11" s="367" t="s">
        <v>222</v>
      </c>
      <c r="B11" s="368" t="s">
        <v>15</v>
      </c>
      <c r="C11" s="361" t="s">
        <v>17</v>
      </c>
      <c r="D11" s="361" t="s">
        <v>19</v>
      </c>
      <c r="E11" s="368" t="s">
        <v>21</v>
      </c>
      <c r="F11" s="361" t="s">
        <v>23</v>
      </c>
      <c r="G11" s="543" t="s">
        <v>309</v>
      </c>
      <c r="H11" s="539" t="s">
        <v>310</v>
      </c>
      <c r="I11" s="539" t="s">
        <v>311</v>
      </c>
      <c r="J11" s="539" t="s">
        <v>312</v>
      </c>
      <c r="K11" s="370" t="s">
        <v>124</v>
      </c>
      <c r="L11" s="370" t="s">
        <v>280</v>
      </c>
      <c r="M11" s="370" t="s">
        <v>224</v>
      </c>
      <c r="N11" s="370" t="s">
        <v>225</v>
      </c>
      <c r="O11" s="370" t="s">
        <v>226</v>
      </c>
      <c r="P11" s="248"/>
      <c r="Q11" s="248"/>
      <c r="R11" s="372" t="s">
        <v>227</v>
      </c>
      <c r="S11" s="372" t="s">
        <v>228</v>
      </c>
      <c r="T11" s="360" t="s">
        <v>229</v>
      </c>
      <c r="U11" s="372" t="s">
        <v>230</v>
      </c>
      <c r="V11" s="372" t="s">
        <v>231</v>
      </c>
      <c r="W11" s="372" t="s">
        <v>232</v>
      </c>
      <c r="X11" s="360" t="s">
        <v>229</v>
      </c>
      <c r="Y11" s="372" t="s">
        <v>29</v>
      </c>
      <c r="Z11" s="373" t="s">
        <v>233</v>
      </c>
      <c r="AA11" s="372" t="s">
        <v>31</v>
      </c>
      <c r="AB11" s="372" t="s">
        <v>33</v>
      </c>
      <c r="AC11" s="372" t="s">
        <v>234</v>
      </c>
      <c r="AD11" s="372"/>
      <c r="AE11" s="372"/>
      <c r="AF11" s="372"/>
      <c r="AG11" s="372"/>
      <c r="AH11" s="372"/>
      <c r="AI11" s="373" t="s">
        <v>235</v>
      </c>
      <c r="AJ11" s="373" t="s">
        <v>236</v>
      </c>
      <c r="AK11" s="373" t="s">
        <v>229</v>
      </c>
      <c r="AL11" s="373" t="s">
        <v>237</v>
      </c>
      <c r="AM11" s="373" t="s">
        <v>229</v>
      </c>
      <c r="AN11" s="373" t="s">
        <v>238</v>
      </c>
      <c r="AO11" s="373" t="s">
        <v>49</v>
      </c>
      <c r="AP11" s="372" t="s">
        <v>239</v>
      </c>
      <c r="AQ11" s="372" t="s">
        <v>240</v>
      </c>
      <c r="AR11" s="372" t="s">
        <v>241</v>
      </c>
      <c r="AS11" s="372" t="s">
        <v>242</v>
      </c>
      <c r="AT11" s="372" t="s">
        <v>243</v>
      </c>
      <c r="AU11" s="372" t="s">
        <v>244</v>
      </c>
      <c r="AV11" s="372" t="s">
        <v>245</v>
      </c>
      <c r="AW11" s="201"/>
      <c r="AX11" s="201"/>
      <c r="AY11" s="201"/>
      <c r="AZ11" s="201"/>
      <c r="BA11" s="201"/>
      <c r="BB11" s="201"/>
      <c r="BC11" s="201"/>
      <c r="BD11" s="201"/>
      <c r="BE11" s="201"/>
      <c r="BF11" s="201"/>
      <c r="BG11" s="201"/>
      <c r="BH11" s="201"/>
      <c r="BI11" s="201"/>
      <c r="BJ11" s="201"/>
      <c r="BK11" s="201"/>
      <c r="BL11" s="201"/>
      <c r="BM11" s="201"/>
      <c r="BN11" s="201"/>
      <c r="BO11" s="201"/>
      <c r="BP11" s="201"/>
      <c r="BQ11" s="201"/>
      <c r="BR11" s="201"/>
      <c r="BS11" s="201"/>
    </row>
    <row r="12" spans="1:276" s="210" customFormat="1" ht="73.5" customHeight="1" x14ac:dyDescent="0.25">
      <c r="A12" s="367"/>
      <c r="B12" s="368"/>
      <c r="C12" s="361"/>
      <c r="D12" s="361"/>
      <c r="E12" s="368"/>
      <c r="F12" s="361"/>
      <c r="G12" s="544"/>
      <c r="H12" s="539"/>
      <c r="I12" s="539"/>
      <c r="J12" s="539"/>
      <c r="K12" s="371"/>
      <c r="L12" s="371"/>
      <c r="M12" s="371"/>
      <c r="N12" s="371"/>
      <c r="O12" s="371"/>
      <c r="P12" s="247" t="s">
        <v>425</v>
      </c>
      <c r="Q12" s="247" t="s">
        <v>246</v>
      </c>
      <c r="R12" s="372"/>
      <c r="S12" s="372"/>
      <c r="T12" s="360"/>
      <c r="U12" s="372"/>
      <c r="V12" s="372"/>
      <c r="W12" s="360"/>
      <c r="X12" s="360"/>
      <c r="Y12" s="372"/>
      <c r="Z12" s="373"/>
      <c r="AA12" s="372"/>
      <c r="AB12" s="372"/>
      <c r="AC12" s="207" t="s">
        <v>247</v>
      </c>
      <c r="AD12" s="207" t="s">
        <v>248</v>
      </c>
      <c r="AE12" s="207" t="s">
        <v>249</v>
      </c>
      <c r="AF12" s="207" t="s">
        <v>250</v>
      </c>
      <c r="AG12" s="207" t="s">
        <v>251</v>
      </c>
      <c r="AH12" s="207" t="s">
        <v>252</v>
      </c>
      <c r="AI12" s="373"/>
      <c r="AJ12" s="373"/>
      <c r="AK12" s="373"/>
      <c r="AL12" s="373"/>
      <c r="AM12" s="373"/>
      <c r="AN12" s="373"/>
      <c r="AO12" s="373"/>
      <c r="AP12" s="372"/>
      <c r="AQ12" s="372"/>
      <c r="AR12" s="372"/>
      <c r="AS12" s="372"/>
      <c r="AT12" s="372"/>
      <c r="AU12" s="372"/>
      <c r="AV12" s="372"/>
      <c r="AW12" s="208"/>
      <c r="AX12" s="208"/>
      <c r="AY12" s="208"/>
      <c r="AZ12" s="208"/>
      <c r="BA12" s="208"/>
      <c r="BB12" s="208"/>
      <c r="BC12" s="208"/>
      <c r="BD12" s="208"/>
      <c r="BE12" s="208"/>
      <c r="BF12" s="208"/>
      <c r="BG12" s="208"/>
      <c r="BH12" s="208"/>
      <c r="BI12" s="208"/>
      <c r="BJ12" s="208"/>
      <c r="BK12" s="208"/>
      <c r="BL12" s="208"/>
      <c r="BM12" s="208"/>
      <c r="BN12" s="208"/>
      <c r="BO12" s="208"/>
      <c r="BP12" s="208"/>
      <c r="BQ12" s="208"/>
      <c r="BR12" s="208"/>
      <c r="BS12" s="208"/>
      <c r="BT12" s="209"/>
      <c r="BU12" s="209"/>
      <c r="BV12" s="209"/>
      <c r="BW12" s="209"/>
      <c r="BX12" s="209"/>
      <c r="BY12" s="209"/>
      <c r="BZ12" s="209"/>
      <c r="CA12" s="209"/>
      <c r="CB12" s="209"/>
      <c r="CC12" s="209"/>
      <c r="CD12" s="209"/>
      <c r="CE12" s="209"/>
      <c r="CF12" s="209"/>
      <c r="CG12" s="209"/>
      <c r="CH12" s="209"/>
      <c r="CI12" s="209"/>
      <c r="CJ12" s="209"/>
      <c r="CK12" s="209"/>
      <c r="CL12" s="209"/>
      <c r="CM12" s="209"/>
      <c r="CN12" s="209"/>
      <c r="CO12" s="209"/>
      <c r="CP12" s="209"/>
      <c r="CQ12" s="209"/>
      <c r="CR12" s="209"/>
      <c r="CS12" s="209"/>
      <c r="CT12" s="209"/>
      <c r="CU12" s="209"/>
      <c r="CV12" s="209"/>
      <c r="CW12" s="209"/>
      <c r="CX12" s="209"/>
      <c r="CY12" s="209"/>
      <c r="CZ12" s="209"/>
      <c r="DA12" s="209"/>
      <c r="DB12" s="209"/>
      <c r="DC12" s="209"/>
      <c r="DD12" s="209"/>
      <c r="DE12" s="209"/>
      <c r="DF12" s="209"/>
      <c r="DG12" s="209"/>
      <c r="DH12" s="209"/>
      <c r="DI12" s="209"/>
      <c r="DJ12" s="209"/>
      <c r="DK12" s="209"/>
      <c r="DL12" s="209"/>
      <c r="DM12" s="209"/>
      <c r="DN12" s="209"/>
      <c r="DO12" s="209"/>
      <c r="DP12" s="209"/>
      <c r="DQ12" s="209"/>
      <c r="DR12" s="209"/>
      <c r="DS12" s="209"/>
      <c r="DT12" s="209"/>
      <c r="DU12" s="209"/>
      <c r="DV12" s="209"/>
      <c r="DW12" s="209"/>
      <c r="DX12" s="209"/>
      <c r="DY12" s="209"/>
      <c r="DZ12" s="209"/>
      <c r="EA12" s="209"/>
      <c r="EB12" s="209"/>
      <c r="EC12" s="209"/>
      <c r="ED12" s="209"/>
      <c r="EE12" s="209"/>
      <c r="EF12" s="209"/>
      <c r="EG12" s="209"/>
      <c r="EH12" s="209"/>
      <c r="EI12" s="209"/>
      <c r="EJ12" s="209"/>
      <c r="EK12" s="209"/>
      <c r="EL12" s="209"/>
      <c r="EM12" s="209"/>
      <c r="EN12" s="209"/>
      <c r="EO12" s="209"/>
      <c r="EP12" s="209"/>
      <c r="EQ12" s="209"/>
      <c r="ER12" s="209"/>
      <c r="ES12" s="209"/>
      <c r="ET12" s="209"/>
      <c r="EU12" s="209"/>
      <c r="EV12" s="209"/>
      <c r="EW12" s="209"/>
      <c r="EX12" s="209"/>
      <c r="EY12" s="209"/>
      <c r="EZ12" s="209"/>
      <c r="FA12" s="209"/>
      <c r="FB12" s="209"/>
      <c r="FC12" s="209"/>
      <c r="FD12" s="209"/>
      <c r="FE12" s="209"/>
      <c r="FF12" s="209"/>
      <c r="FG12" s="209"/>
      <c r="FH12" s="209"/>
      <c r="FI12" s="209"/>
      <c r="FJ12" s="209"/>
      <c r="FK12" s="209"/>
      <c r="FL12" s="209"/>
      <c r="FM12" s="209"/>
      <c r="FN12" s="209"/>
      <c r="FO12" s="209"/>
      <c r="FP12" s="209"/>
      <c r="FQ12" s="209"/>
      <c r="FR12" s="209"/>
      <c r="FS12" s="209"/>
      <c r="FT12" s="209"/>
      <c r="FU12" s="209"/>
      <c r="FV12" s="209"/>
      <c r="FW12" s="209"/>
      <c r="FX12" s="209"/>
      <c r="FY12" s="209"/>
      <c r="FZ12" s="209"/>
      <c r="GA12" s="209"/>
      <c r="GB12" s="209"/>
      <c r="GC12" s="209"/>
      <c r="GD12" s="209"/>
      <c r="GE12" s="209"/>
      <c r="GF12" s="209"/>
      <c r="GG12" s="209"/>
      <c r="GH12" s="209"/>
      <c r="GI12" s="209"/>
      <c r="GJ12" s="209"/>
      <c r="GK12" s="209"/>
      <c r="GL12" s="209"/>
      <c r="GM12" s="209"/>
      <c r="GN12" s="209"/>
      <c r="GO12" s="209"/>
      <c r="GP12" s="209"/>
      <c r="GQ12" s="209"/>
      <c r="GR12" s="209"/>
      <c r="GS12" s="209"/>
      <c r="GT12" s="209"/>
      <c r="GU12" s="209"/>
      <c r="GV12" s="209"/>
      <c r="GW12" s="209"/>
      <c r="GX12" s="209"/>
      <c r="GY12" s="209"/>
      <c r="GZ12" s="209"/>
      <c r="HA12" s="209"/>
      <c r="HB12" s="209"/>
      <c r="HC12" s="209"/>
      <c r="HD12" s="209"/>
      <c r="HE12" s="209"/>
      <c r="HF12" s="209"/>
      <c r="HG12" s="209"/>
      <c r="HH12" s="209"/>
      <c r="HI12" s="209"/>
      <c r="HJ12" s="209"/>
      <c r="HK12" s="209"/>
      <c r="HL12" s="209"/>
      <c r="HM12" s="209"/>
      <c r="HN12" s="209"/>
      <c r="HO12" s="209"/>
      <c r="HP12" s="209"/>
      <c r="HQ12" s="209"/>
      <c r="HR12" s="209"/>
      <c r="HS12" s="209"/>
      <c r="HT12" s="209"/>
      <c r="HU12" s="209"/>
      <c r="HV12" s="209"/>
      <c r="HW12" s="209"/>
      <c r="HX12" s="209"/>
      <c r="HY12" s="209"/>
      <c r="HZ12" s="209"/>
      <c r="IA12" s="209"/>
      <c r="IB12" s="209"/>
      <c r="IC12" s="209"/>
      <c r="ID12" s="209"/>
      <c r="IE12" s="209"/>
      <c r="IF12" s="209"/>
      <c r="IG12" s="209"/>
      <c r="IH12" s="209"/>
      <c r="II12" s="209"/>
      <c r="IJ12" s="209"/>
      <c r="IK12" s="209"/>
      <c r="IL12" s="209"/>
      <c r="IM12" s="209"/>
      <c r="IN12" s="209"/>
      <c r="IO12" s="209"/>
      <c r="IP12" s="209"/>
      <c r="IQ12" s="209"/>
      <c r="IR12" s="209"/>
      <c r="IS12" s="209"/>
      <c r="IT12" s="209"/>
      <c r="IU12" s="209"/>
      <c r="IV12" s="209"/>
      <c r="IW12" s="209"/>
      <c r="IX12" s="209"/>
      <c r="IY12" s="209"/>
      <c r="IZ12" s="209"/>
      <c r="JA12" s="209"/>
      <c r="JB12" s="209"/>
      <c r="JC12" s="209"/>
      <c r="JD12" s="209"/>
      <c r="JE12" s="209"/>
      <c r="JF12" s="209"/>
      <c r="JG12" s="209"/>
      <c r="JH12" s="209"/>
      <c r="JI12" s="209"/>
      <c r="JJ12" s="209"/>
      <c r="JK12" s="209"/>
      <c r="JL12" s="209"/>
      <c r="JM12" s="209"/>
      <c r="JN12" s="209"/>
      <c r="JO12" s="209"/>
      <c r="JP12" s="209"/>
    </row>
    <row r="13" spans="1:276" s="212" customFormat="1" ht="192.75" customHeight="1" x14ac:dyDescent="0.25">
      <c r="A13" s="325">
        <v>1</v>
      </c>
      <c r="B13" s="326" t="s">
        <v>120</v>
      </c>
      <c r="C13" s="326" t="s">
        <v>436</v>
      </c>
      <c r="D13" s="326" t="s">
        <v>437</v>
      </c>
      <c r="E13" s="369" t="s">
        <v>454</v>
      </c>
      <c r="F13" s="326" t="s">
        <v>154</v>
      </c>
      <c r="G13" s="339" t="s">
        <v>386</v>
      </c>
      <c r="H13" s="339" t="s">
        <v>438</v>
      </c>
      <c r="I13" s="339" t="s">
        <v>161</v>
      </c>
      <c r="J13" s="339" t="s">
        <v>189</v>
      </c>
      <c r="K13" s="339" t="s">
        <v>130</v>
      </c>
      <c r="L13" s="339" t="s">
        <v>450</v>
      </c>
      <c r="M13" s="540" t="s">
        <v>458</v>
      </c>
      <c r="N13" s="540" t="s">
        <v>459</v>
      </c>
      <c r="O13" s="540" t="s">
        <v>460</v>
      </c>
      <c r="P13" s="339" t="s">
        <v>137</v>
      </c>
      <c r="Q13" s="339" t="s">
        <v>137</v>
      </c>
      <c r="R13" s="336">
        <v>60</v>
      </c>
      <c r="S13" s="337" t="str">
        <f>IF(R13&lt;=0,"",IF(R13&lt;=2,"Muy Baja",IF(R13&lt;=24,"Baja",IF(R13&lt;=500,"Media",IF(R13&lt;=5000,"Alta","Muy Alta")))))</f>
        <v>Media</v>
      </c>
      <c r="T13" s="338">
        <f>IF(S13="","",IF(S13="Muy Baja",0.2,IF(S13="Baja",0.4,IF(S13="Media",0.6,IF(S13="Alta",0.8,IF(S13="Muy Alta",1,))))))</f>
        <v>0.6</v>
      </c>
      <c r="U13" s="356" t="s">
        <v>253</v>
      </c>
      <c r="V13" s="338" t="str">
        <f>IF(NOT(ISERROR(MATCH(U13,'Tabla Impacto'!$B$222:$B$224,0))),'Tabla Impacto'!$F$224&amp;"Por favor no seleccionar los criterios de impacto(Afectación Económica o presupuestal y Pérdida Reputacional)",U13)</f>
        <v xml:space="preserve">     El riesgo afecta la imagen de la entidad con algunos usuarios de relevancia frente al logro de los objetivos</v>
      </c>
      <c r="W13" s="337" t="str">
        <f>IF(OR(V13='Tabla Impacto'!$C$12,V13='Tabla Impacto'!$D$12),"Leve",IF(OR(V13='Tabla Impacto'!$C$13,V13='Tabla Impacto'!$D$13),"Menor",IF(OR(V13='Tabla Impacto'!$C$14,V13='Tabla Impacto'!$D$14),"Moderado",IF(OR(V13='Tabla Impacto'!$C$15,V13='Tabla Impacto'!$D$15),"Mayor",IF(OR(V13='Tabla Impacto'!$C$16,V13='Tabla Impacto'!$D$16),"Catastrófico","")))))</f>
        <v>Moderado</v>
      </c>
      <c r="X13" s="338">
        <f>IF(W13="","",IF(W13="Leve",0.2,IF(W13="Menor",0.4,IF(W13="Moderado",0.6,IF(W13="Mayor",0.8,IF(W13="Catastrófico",1,))))))</f>
        <v>0.6</v>
      </c>
      <c r="Y13" s="355" t="str">
        <f>IF(OR(AND(S13="Muy Baja",W13="Leve"),AND(S13="Muy Baja",W13="Menor"),AND(S13="Baja",W13="Leve")),"Bajo",IF(OR(AND(S13="Muy baja",W13="Moderado"),AND(S13="Baja",W13="Menor"),AND(S13="Baja",W13="Moderado"),AND(S13="Media",W13="Leve"),AND(S13="Media",W13="Menor"),AND(S13="Media",W13="Moderado"),AND(S13="Alta",W13="Leve"),AND(S13="Alta",W13="Menor")),"Moderado",IF(OR(AND(S13="Muy Baja",W13="Mayor"),AND(S13="Baja",W13="Mayor"),AND(S13="Media",W13="Mayor"),AND(S13="Alta",W13="Moderado"),AND(S13="Alta",W13="Mayor"),AND(S13="Muy Alta",W13="Leve"),AND(S13="Muy Alta",W13="Menor"),AND(S13="Muy Alta",W13="Moderado"),AND(S13="Muy Alta",W13="Mayor")),"Alto",IF(OR(AND(S13="Muy Baja",W13="Catastrófico"),AND(S13="Baja",W13="Catastrófico"),AND(S13="Media",W13="Catastrófico"),AND(S13="Alta",W13="Catastrófico"),AND(S13="Muy Alta",W13="Catastrófico")),"Extremo",""))))</f>
        <v>Moderado</v>
      </c>
      <c r="Z13" s="211">
        <v>1</v>
      </c>
      <c r="AA13" s="237" t="s">
        <v>455</v>
      </c>
      <c r="AB13" s="186" t="str">
        <f t="shared" ref="AB13:AB18" si="0">IF(OR(AC13="Preventivo",AC13="Detectivo"),"Probabilidad",IF(AC13="Correctivo","Impacto",""))</f>
        <v>Probabilidad</v>
      </c>
      <c r="AC13" s="187" t="s">
        <v>254</v>
      </c>
      <c r="AD13" s="187" t="s">
        <v>255</v>
      </c>
      <c r="AE13" s="188" t="str">
        <f>IF(AND(AC13="Preventivo",AD13="Automático"),"50%",IF(AND(AC13="Preventivo",AD13="Manual"),"40%",IF(AND(AC13="Detectivo",AD13="Automático"),"40%",IF(AND(AC13="Detectivo",AD13="Manual"),"30%",IF(AND(AC13="Correctivo",AD13="Automático"),"35%",IF(AND(AC13="Correctivo",AD13="Manual"),"25%",""))))))</f>
        <v>40%</v>
      </c>
      <c r="AF13" s="187" t="s">
        <v>256</v>
      </c>
      <c r="AG13" s="187" t="s">
        <v>257</v>
      </c>
      <c r="AH13" s="187" t="s">
        <v>258</v>
      </c>
      <c r="AI13" s="189">
        <f>IFERROR(IF(AB13="Probabilidad",(T13-(+T13*AE13)),IF(AB13="Impacto",T13,"")),"")</f>
        <v>0.36</v>
      </c>
      <c r="AJ13" s="190" t="str">
        <f>IFERROR(IF(AI13="","",IF(AI13&lt;=0.2,"Muy Baja",IF(AI13&lt;=0.4,"Baja",IF(AI13&lt;=0.6,"Media",IF(AI13&lt;=0.8,"Alta","Muy Alta"))))),"")</f>
        <v>Baja</v>
      </c>
      <c r="AK13" s="188">
        <f>+AI13</f>
        <v>0.36</v>
      </c>
      <c r="AL13" s="190" t="str">
        <f>IFERROR(IF(AM13="","",IF(AM13&lt;=0.2,"Leve",IF(AM13&lt;=0.4,"Menor",IF(AM13&lt;=0.6,"Moderado",IF(AM13&lt;=0.8,"Mayor","Catastrófico"))))),"")</f>
        <v>Moderado</v>
      </c>
      <c r="AM13" s="188">
        <f>IFERROR(IF(AB13="Impacto",(X13-(+X13*AE13)),IF(AB13="Probabilidad",X13,"")),"")</f>
        <v>0.6</v>
      </c>
      <c r="AN13" s="191" t="str">
        <f>IFERROR(IF(OR(AND(AJ13="Muy Baja",AL13="Leve"),AND(AJ13="Muy Baja",AL13="Menor"),AND(AJ13="Baja",AL13="Leve")),"Bajo",IF(OR(AND(AJ13="Muy baja",AL13="Moderado"),AND(AJ13="Baja",AL13="Menor"),AND(AJ13="Baja",AL13="Moderado"),AND(AJ13="Media",AL13="Leve"),AND(AJ13="Media",AL13="Menor"),AND(AJ13="Media",AL13="Moderado"),AND(AJ13="Alta",AL13="Leve"),AND(AJ13="Alta",AL13="Menor")),"Moderado",IF(OR(AND(AJ13="Muy Baja",AL13="Mayor"),AND(AJ13="Baja",AL13="Mayor"),AND(AJ13="Media",AL13="Mayor"),AND(AJ13="Alta",AL13="Moderado"),AND(AJ13="Alta",AL13="Mayor"),AND(AJ13="Muy Alta",AL13="Leve"),AND(AJ13="Muy Alta",AL13="Menor"),AND(AJ13="Muy Alta",AL13="Moderado"),AND(AJ13="Muy Alta",AL13="Mayor")),"Alto",IF(OR(AND(AJ13="Muy Baja",AL13="Catastrófico"),AND(AJ13="Baja",AL13="Catastrófico"),AND(AJ13="Media",AL13="Catastrófico"),AND(AJ13="Alta",AL13="Catastrófico"),AND(AJ13="Muy Alta",AL13="Catastrófico")),"Extremo","")))),"")</f>
        <v>Moderado</v>
      </c>
      <c r="AO13" s="192" t="s">
        <v>121</v>
      </c>
      <c r="AP13" s="183" t="s">
        <v>439</v>
      </c>
      <c r="AQ13" s="183" t="s">
        <v>441</v>
      </c>
      <c r="AR13" s="183" t="s">
        <v>442</v>
      </c>
      <c r="AS13" s="194">
        <v>45291</v>
      </c>
      <c r="AT13" s="326" t="s">
        <v>444</v>
      </c>
      <c r="AU13" s="326" t="s">
        <v>445</v>
      </c>
      <c r="AV13" s="326" t="s">
        <v>446</v>
      </c>
    </row>
    <row r="14" spans="1:276" ht="192.75" customHeight="1" x14ac:dyDescent="0.2">
      <c r="A14" s="325"/>
      <c r="B14" s="326"/>
      <c r="C14" s="326"/>
      <c r="D14" s="326"/>
      <c r="E14" s="369"/>
      <c r="F14" s="326"/>
      <c r="G14" s="340"/>
      <c r="H14" s="340"/>
      <c r="I14" s="340"/>
      <c r="J14" s="340"/>
      <c r="K14" s="340"/>
      <c r="L14" s="340"/>
      <c r="M14" s="541"/>
      <c r="N14" s="541"/>
      <c r="O14" s="541"/>
      <c r="P14" s="340"/>
      <c r="Q14" s="340"/>
      <c r="R14" s="336"/>
      <c r="S14" s="337"/>
      <c r="T14" s="338"/>
      <c r="U14" s="356"/>
      <c r="V14" s="338">
        <f>IF(NOT(ISERROR(MATCH(U14,_xlfn.ANCHORARRAY(E25),0))),T27&amp;"Por favor no seleccionar los criterios de impacto",U14)</f>
        <v>0</v>
      </c>
      <c r="W14" s="337"/>
      <c r="X14" s="338"/>
      <c r="Y14" s="355"/>
      <c r="Z14" s="211">
        <v>2</v>
      </c>
      <c r="AA14" s="261" t="s">
        <v>463</v>
      </c>
      <c r="AB14" s="186" t="str">
        <f t="shared" si="0"/>
        <v>Probabilidad</v>
      </c>
      <c r="AC14" s="187" t="s">
        <v>254</v>
      </c>
      <c r="AD14" s="187" t="s">
        <v>255</v>
      </c>
      <c r="AE14" s="188" t="str">
        <f t="shared" ref="AE14:AE18" si="1">IF(AND(AC14="Preventivo",AD14="Automático"),"50%",IF(AND(AC14="Preventivo",AD14="Manual"),"40%",IF(AND(AC14="Detectivo",AD14="Automático"),"40%",IF(AND(AC14="Detectivo",AD14="Manual"),"30%",IF(AND(AC14="Correctivo",AD14="Automático"),"35%",IF(AND(AC14="Correctivo",AD14="Manual"),"25%",""))))))</f>
        <v>40%</v>
      </c>
      <c r="AF14" s="187" t="s">
        <v>256</v>
      </c>
      <c r="AG14" s="187" t="s">
        <v>257</v>
      </c>
      <c r="AH14" s="187" t="s">
        <v>258</v>
      </c>
      <c r="AI14" s="189">
        <f>IFERROR(IF(AND(AB13="Probabilidad",AB14="Probabilidad"),(AK13-(+AK13*AE14)),IF(AB14="Probabilidad",(T13-(+T13*AE14)),IF(AB14="Impacto",AK13,""))),"")</f>
        <v>0.216</v>
      </c>
      <c r="AJ14" s="190" t="str">
        <f t="shared" ref="AJ14:AJ72" si="2">IFERROR(IF(AI14="","",IF(AI14&lt;=0.2,"Muy Baja",IF(AI14&lt;=0.4,"Baja",IF(AI14&lt;=0.6,"Media",IF(AI14&lt;=0.8,"Alta","Muy Alta"))))),"")</f>
        <v>Baja</v>
      </c>
      <c r="AK14" s="188">
        <f t="shared" ref="AK14:AK18" si="3">+AI14</f>
        <v>0.216</v>
      </c>
      <c r="AL14" s="190" t="str">
        <f t="shared" ref="AL14:AL72" si="4">IFERROR(IF(AM14="","",IF(AM14&lt;=0.2,"Leve",IF(AM14&lt;=0.4,"Menor",IF(AM14&lt;=0.6,"Moderado",IF(AM14&lt;=0.8,"Mayor","Catastrófico"))))),"")</f>
        <v>Moderado</v>
      </c>
      <c r="AM14" s="188">
        <f>IFERROR(IF(AND(AB13="Impacto",AB14="Impacto"),(AM13-(+AM13*AE14)),IF(AB14="Impacto",($X$13-(+$X$13*AE14)),IF(AB14="Probabilidad",AM13,""))),"")</f>
        <v>0.6</v>
      </c>
      <c r="AN14" s="191" t="str">
        <f t="shared" ref="AN14:AN18" si="5">IFERROR(IF(OR(AND(AJ14="Muy Baja",AL14="Leve"),AND(AJ14="Muy Baja",AL14="Menor"),AND(AJ14="Baja",AL14="Leve")),"Bajo",IF(OR(AND(AJ14="Muy baja",AL14="Moderado"),AND(AJ14="Baja",AL14="Menor"),AND(AJ14="Baja",AL14="Moderado"),AND(AJ14="Media",AL14="Leve"),AND(AJ14="Media",AL14="Menor"),AND(AJ14="Media",AL14="Moderado"),AND(AJ14="Alta",AL14="Leve"),AND(AJ14="Alta",AL14="Menor")),"Moderado",IF(OR(AND(AJ14="Muy Baja",AL14="Mayor"),AND(AJ14="Baja",AL14="Mayor"),AND(AJ14="Media",AL14="Mayor"),AND(AJ14="Alta",AL14="Moderado"),AND(AJ14="Alta",AL14="Mayor"),AND(AJ14="Muy Alta",AL14="Leve"),AND(AJ14="Muy Alta",AL14="Menor"),AND(AJ14="Muy Alta",AL14="Moderado"),AND(AJ14="Muy Alta",AL14="Mayor")),"Alto",IF(OR(AND(AJ14="Muy Baja",AL14="Catastrófico"),AND(AJ14="Baja",AL14="Catastrófico"),AND(AJ14="Media",AL14="Catastrófico"),AND(AJ14="Alta",AL14="Catastrófico"),AND(AJ14="Muy Alta",AL14="Catastrófico")),"Extremo","")))),"")</f>
        <v>Moderado</v>
      </c>
      <c r="AO14" s="192" t="s">
        <v>121</v>
      </c>
      <c r="AP14" s="183" t="s">
        <v>440</v>
      </c>
      <c r="AQ14" s="193" t="s">
        <v>429</v>
      </c>
      <c r="AR14" s="183" t="s">
        <v>443</v>
      </c>
      <c r="AS14" s="194">
        <v>45291</v>
      </c>
      <c r="AT14" s="326"/>
      <c r="AU14" s="326"/>
      <c r="AV14" s="326"/>
    </row>
    <row r="15" spans="1:276" x14ac:dyDescent="0.2">
      <c r="A15" s="325"/>
      <c r="B15" s="326"/>
      <c r="C15" s="326"/>
      <c r="D15" s="326"/>
      <c r="E15" s="369"/>
      <c r="F15" s="326"/>
      <c r="G15" s="340"/>
      <c r="H15" s="340"/>
      <c r="I15" s="340"/>
      <c r="J15" s="340"/>
      <c r="K15" s="340"/>
      <c r="L15" s="340"/>
      <c r="M15" s="541"/>
      <c r="N15" s="541"/>
      <c r="O15" s="541"/>
      <c r="P15" s="340"/>
      <c r="Q15" s="340"/>
      <c r="R15" s="336"/>
      <c r="S15" s="337"/>
      <c r="T15" s="338"/>
      <c r="U15" s="356"/>
      <c r="V15" s="338">
        <f>IF(NOT(ISERROR(MATCH(U15,_xlfn.ANCHORARRAY(E26),0))),T28&amp;"Por favor no seleccionar los criterios de impacto",U15)</f>
        <v>0</v>
      </c>
      <c r="W15" s="337"/>
      <c r="X15" s="338"/>
      <c r="Y15" s="355"/>
      <c r="Z15" s="211">
        <v>3</v>
      </c>
      <c r="AA15" s="260" t="s">
        <v>427</v>
      </c>
      <c r="AB15" s="186" t="str">
        <f t="shared" si="0"/>
        <v/>
      </c>
      <c r="AC15" s="187"/>
      <c r="AD15" s="187"/>
      <c r="AE15" s="188" t="str">
        <f t="shared" si="1"/>
        <v/>
      </c>
      <c r="AF15" s="187"/>
      <c r="AG15" s="187"/>
      <c r="AH15" s="187"/>
      <c r="AI15" s="189" t="str">
        <f>IFERROR(IF(AND(AB14="Probabilidad",AB15="Probabilidad"),(AK14-(+AK14*AE15)),IF(AND(AB14="Impacto",AB15="Probabilidad"),(AK13-(+AK13*AE15)),IF(AB15="Impacto",AK14,""))),"")</f>
        <v/>
      </c>
      <c r="AJ15" s="190" t="str">
        <f t="shared" si="2"/>
        <v/>
      </c>
      <c r="AK15" s="188" t="str">
        <f t="shared" si="3"/>
        <v/>
      </c>
      <c r="AL15" s="190" t="str">
        <f t="shared" si="4"/>
        <v/>
      </c>
      <c r="AM15" s="188" t="str">
        <f>IFERROR(IF(AND(AB14="Impacto",AB15="Impacto"),(AM14-(+AM14*AE15)),IF(AND(AB14="Probabilidad",AB15="Impacto"),(AM13-(+AM13*AE15)),IF(AB15="Probabilidad",AM14,""))),"")</f>
        <v/>
      </c>
      <c r="AN15" s="191" t="str">
        <f t="shared" si="5"/>
        <v/>
      </c>
      <c r="AO15" s="192"/>
      <c r="AP15" s="183"/>
      <c r="AQ15" s="193"/>
      <c r="AR15" s="193"/>
      <c r="AS15" s="194"/>
      <c r="AT15" s="326"/>
      <c r="AU15" s="326"/>
      <c r="AV15" s="326"/>
    </row>
    <row r="16" spans="1:276" ht="37.5" customHeight="1" x14ac:dyDescent="0.2">
      <c r="A16" s="325"/>
      <c r="B16" s="326"/>
      <c r="C16" s="326"/>
      <c r="D16" s="326"/>
      <c r="E16" s="369"/>
      <c r="F16" s="326"/>
      <c r="G16" s="340"/>
      <c r="H16" s="340"/>
      <c r="I16" s="340"/>
      <c r="J16" s="340"/>
      <c r="K16" s="340"/>
      <c r="L16" s="340"/>
      <c r="M16" s="541"/>
      <c r="N16" s="541"/>
      <c r="O16" s="541"/>
      <c r="P16" s="340"/>
      <c r="Q16" s="340"/>
      <c r="R16" s="336"/>
      <c r="S16" s="337"/>
      <c r="T16" s="338"/>
      <c r="U16" s="356"/>
      <c r="V16" s="338">
        <f>IF(NOT(ISERROR(MATCH(U16,_xlfn.ANCHORARRAY(E27),0))),T29&amp;"Por favor no seleccionar los criterios de impacto",U16)</f>
        <v>0</v>
      </c>
      <c r="W16" s="337"/>
      <c r="X16" s="338"/>
      <c r="Y16" s="355"/>
      <c r="Z16" s="211">
        <v>4</v>
      </c>
      <c r="AA16" s="184"/>
      <c r="AB16" s="186" t="str">
        <f t="shared" si="0"/>
        <v/>
      </c>
      <c r="AC16" s="187"/>
      <c r="AD16" s="187"/>
      <c r="AE16" s="188" t="str">
        <f t="shared" si="1"/>
        <v/>
      </c>
      <c r="AF16" s="187"/>
      <c r="AG16" s="187"/>
      <c r="AH16" s="187"/>
      <c r="AI16" s="189" t="str">
        <f t="shared" ref="AI16:AI18" si="6">IFERROR(IF(AND(AB15="Probabilidad",AB16="Probabilidad"),(AK15-(+AK15*AE16)),IF(AND(AB15="Impacto",AB16="Probabilidad"),(AK14-(+AK14*AE16)),IF(AB16="Impacto",AK15,""))),"")</f>
        <v/>
      </c>
      <c r="AJ16" s="190" t="str">
        <f t="shared" si="2"/>
        <v/>
      </c>
      <c r="AK16" s="188" t="str">
        <f t="shared" si="3"/>
        <v/>
      </c>
      <c r="AL16" s="190" t="str">
        <f t="shared" si="4"/>
        <v/>
      </c>
      <c r="AM16" s="188" t="str">
        <f t="shared" ref="AM16:AM18" si="7">IFERROR(IF(AND(AB15="Impacto",AB16="Impacto"),(AM15-(+AM15*AE16)),IF(AND(AB15="Probabilidad",AB16="Impacto"),(AM14-(+AM14*AE16)),IF(AB16="Probabilidad",AM15,""))),"")</f>
        <v/>
      </c>
      <c r="AN16" s="191" t="str">
        <f>IFERROR(IF(OR(AND(AJ16="Muy Baja",AL16="Leve"),AND(AJ16="Muy Baja",AL16="Menor"),AND(AJ16="Baja",AL16="Leve")),"Bajo",IF(OR(AND(AJ16="Muy baja",AL16="Moderado"),AND(AJ16="Baja",AL16="Menor"),AND(AJ16="Baja",AL16="Moderado"),AND(AJ16="Media",AL16="Leve"),AND(AJ16="Media",AL16="Menor"),AND(AJ16="Media",AL16="Moderado"),AND(AJ16="Alta",AL16="Leve"),AND(AJ16="Alta",AL16="Menor")),"Moderado",IF(OR(AND(AJ16="Muy Baja",AL16="Mayor"),AND(AJ16="Baja",AL16="Mayor"),AND(AJ16="Media",AL16="Mayor"),AND(AJ16="Alta",AL16="Moderado"),AND(AJ16="Alta",AL16="Mayor"),AND(AJ16="Muy Alta",AL16="Leve"),AND(AJ16="Muy Alta",AL16="Menor"),AND(AJ16="Muy Alta",AL16="Moderado"),AND(AJ16="Muy Alta",AL16="Mayor")),"Alto",IF(OR(AND(AJ16="Muy Baja",AL16="Catastrófico"),AND(AJ16="Baja",AL16="Catastrófico"),AND(AJ16="Media",AL16="Catastrófico"),AND(AJ16="Alta",AL16="Catastrófico"),AND(AJ16="Muy Alta",AL16="Catastrófico")),"Extremo","")))),"")</f>
        <v/>
      </c>
      <c r="AO16" s="192"/>
      <c r="AP16" s="183"/>
      <c r="AQ16" s="193"/>
      <c r="AR16" s="193"/>
      <c r="AS16" s="194"/>
      <c r="AT16" s="326"/>
      <c r="AU16" s="326"/>
      <c r="AV16" s="326"/>
    </row>
    <row r="17" spans="1:48" ht="37.5" customHeight="1" x14ac:dyDescent="0.2">
      <c r="A17" s="325"/>
      <c r="B17" s="326"/>
      <c r="C17" s="326"/>
      <c r="D17" s="326"/>
      <c r="E17" s="369"/>
      <c r="F17" s="326"/>
      <c r="G17" s="340"/>
      <c r="H17" s="340"/>
      <c r="I17" s="340"/>
      <c r="J17" s="340"/>
      <c r="K17" s="340"/>
      <c r="L17" s="340"/>
      <c r="M17" s="541"/>
      <c r="N17" s="541"/>
      <c r="O17" s="541"/>
      <c r="P17" s="340"/>
      <c r="Q17" s="340"/>
      <c r="R17" s="336"/>
      <c r="S17" s="337"/>
      <c r="T17" s="338"/>
      <c r="U17" s="356"/>
      <c r="V17" s="338">
        <f>IF(NOT(ISERROR(MATCH(U17,_xlfn.ANCHORARRAY(E28),0))),T30&amp;"Por favor no seleccionar los criterios de impacto",U17)</f>
        <v>0</v>
      </c>
      <c r="W17" s="337"/>
      <c r="X17" s="338"/>
      <c r="Y17" s="355"/>
      <c r="Z17" s="211">
        <v>5</v>
      </c>
      <c r="AA17" s="184"/>
      <c r="AB17" s="186" t="str">
        <f t="shared" si="0"/>
        <v/>
      </c>
      <c r="AC17" s="187"/>
      <c r="AD17" s="187"/>
      <c r="AE17" s="188" t="str">
        <f t="shared" si="1"/>
        <v/>
      </c>
      <c r="AF17" s="187"/>
      <c r="AG17" s="187"/>
      <c r="AH17" s="187"/>
      <c r="AI17" s="189" t="str">
        <f t="shared" si="6"/>
        <v/>
      </c>
      <c r="AJ17" s="190" t="str">
        <f t="shared" si="2"/>
        <v/>
      </c>
      <c r="AK17" s="188" t="str">
        <f t="shared" si="3"/>
        <v/>
      </c>
      <c r="AL17" s="190" t="str">
        <f t="shared" si="4"/>
        <v/>
      </c>
      <c r="AM17" s="188" t="str">
        <f t="shared" si="7"/>
        <v/>
      </c>
      <c r="AN17" s="191" t="str">
        <f t="shared" si="5"/>
        <v/>
      </c>
      <c r="AO17" s="192"/>
      <c r="AP17" s="183"/>
      <c r="AQ17" s="193"/>
      <c r="AR17" s="193"/>
      <c r="AS17" s="194"/>
      <c r="AT17" s="326"/>
      <c r="AU17" s="326"/>
      <c r="AV17" s="326"/>
    </row>
    <row r="18" spans="1:48" ht="37.5" customHeight="1" x14ac:dyDescent="0.2">
      <c r="A18" s="325"/>
      <c r="B18" s="326"/>
      <c r="C18" s="326"/>
      <c r="D18" s="326"/>
      <c r="E18" s="369"/>
      <c r="F18" s="326"/>
      <c r="G18" s="341"/>
      <c r="H18" s="341"/>
      <c r="I18" s="341"/>
      <c r="J18" s="341"/>
      <c r="K18" s="341"/>
      <c r="L18" s="341"/>
      <c r="M18" s="542"/>
      <c r="N18" s="542"/>
      <c r="O18" s="542"/>
      <c r="P18" s="341"/>
      <c r="Q18" s="341"/>
      <c r="R18" s="336"/>
      <c r="S18" s="337"/>
      <c r="T18" s="338"/>
      <c r="U18" s="356"/>
      <c r="V18" s="338">
        <f>IF(NOT(ISERROR(MATCH(U18,_xlfn.ANCHORARRAY(E29),0))),T31&amp;"Por favor no seleccionar los criterios de impacto",U18)</f>
        <v>0</v>
      </c>
      <c r="W18" s="337"/>
      <c r="X18" s="338"/>
      <c r="Y18" s="355"/>
      <c r="Z18" s="211">
        <v>6</v>
      </c>
      <c r="AA18" s="184"/>
      <c r="AB18" s="186" t="str">
        <f t="shared" si="0"/>
        <v/>
      </c>
      <c r="AC18" s="187"/>
      <c r="AD18" s="187"/>
      <c r="AE18" s="188" t="str">
        <f t="shared" si="1"/>
        <v/>
      </c>
      <c r="AF18" s="187"/>
      <c r="AG18" s="187"/>
      <c r="AH18" s="187"/>
      <c r="AI18" s="189" t="str">
        <f t="shared" si="6"/>
        <v/>
      </c>
      <c r="AJ18" s="190" t="str">
        <f t="shared" si="2"/>
        <v/>
      </c>
      <c r="AK18" s="188" t="str">
        <f t="shared" si="3"/>
        <v/>
      </c>
      <c r="AL18" s="190" t="str">
        <f t="shared" si="4"/>
        <v/>
      </c>
      <c r="AM18" s="188" t="str">
        <f t="shared" si="7"/>
        <v/>
      </c>
      <c r="AN18" s="191" t="str">
        <f t="shared" si="5"/>
        <v/>
      </c>
      <c r="AO18" s="192"/>
      <c r="AP18" s="183"/>
      <c r="AQ18" s="193"/>
      <c r="AR18" s="193"/>
      <c r="AS18" s="194"/>
      <c r="AT18" s="326"/>
      <c r="AU18" s="326"/>
      <c r="AV18" s="326"/>
    </row>
    <row r="19" spans="1:48" ht="37.5" customHeight="1" x14ac:dyDescent="0.2">
      <c r="A19" s="325">
        <v>2</v>
      </c>
      <c r="B19" s="326"/>
      <c r="C19" s="326"/>
      <c r="D19" s="326"/>
      <c r="E19" s="369"/>
      <c r="F19" s="326"/>
      <c r="G19" s="339"/>
      <c r="H19" s="339"/>
      <c r="I19" s="339"/>
      <c r="J19" s="339"/>
      <c r="K19" s="339"/>
      <c r="L19" s="339"/>
      <c r="M19" s="339"/>
      <c r="N19" s="339"/>
      <c r="O19" s="339"/>
      <c r="P19" s="339"/>
      <c r="Q19" s="339"/>
      <c r="R19" s="336"/>
      <c r="S19" s="337" t="str">
        <f>IF(R19&lt;=0,"",IF(R19&lt;=2,"Muy Baja",IF(R19&lt;=24,"Baja",IF(R19&lt;=500,"Media",IF(R19&lt;=5000,"Alta","Muy Alta")))))</f>
        <v/>
      </c>
      <c r="T19" s="338" t="str">
        <f>IF(S19="","",IF(S19="Muy Baja",0.2,IF(S19="Baja",0.4,IF(S19="Media",0.6,IF(S19="Alta",0.8,IF(S19="Muy Alta",1,))))))</f>
        <v/>
      </c>
      <c r="U19" s="356"/>
      <c r="V19" s="338">
        <f>IF(NOT(ISERROR(MATCH(U19,'Tabla Impacto'!$B$222:$B$224,0))),'Tabla Impacto'!$F$224&amp;"Por favor no seleccionar los criterios de impacto(Afectación Económica o presupuestal y Pérdida Reputacional)",U19)</f>
        <v>0</v>
      </c>
      <c r="W19" s="337" t="str">
        <f>IF(OR(V19='Tabla Impacto'!$C$12,V19='Tabla Impacto'!$D$12),"Leve",IF(OR(V19='Tabla Impacto'!$C$13,V19='Tabla Impacto'!$D$13),"Menor",IF(OR(V19='Tabla Impacto'!$C$14,V19='Tabla Impacto'!$D$14),"Moderado",IF(OR(V19='Tabla Impacto'!$C$15,V19='Tabla Impacto'!$D$15),"Mayor",IF(OR(V19='Tabla Impacto'!$C$16,V19='Tabla Impacto'!$D$16),"Catastrófico","")))))</f>
        <v/>
      </c>
      <c r="X19" s="338" t="str">
        <f>IF(W19="","",IF(W19="Leve",0.2,IF(W19="Menor",0.4,IF(W19="Moderado",0.6,IF(W19="Mayor",0.8,IF(W19="Catastrófico",1,))))))</f>
        <v/>
      </c>
      <c r="Y19" s="355" t="str">
        <f>IF(OR(AND(S19="Muy Baja",W19="Leve"),AND(S19="Muy Baja",W19="Menor"),AND(S19="Baja",W19="Leve")),"Bajo",IF(OR(AND(S19="Muy baja",W19="Moderado"),AND(S19="Baja",W19="Menor"),AND(S19="Baja",W19="Moderado"),AND(S19="Media",W19="Leve"),AND(S19="Media",W19="Menor"),AND(S19="Media",W19="Moderado"),AND(S19="Alta",W19="Leve"),AND(S19="Alta",W19="Menor")),"Moderado",IF(OR(AND(S19="Muy Baja",W19="Mayor"),AND(S19="Baja",W19="Mayor"),AND(S19="Media",W19="Mayor"),AND(S19="Alta",W19="Moderado"),AND(S19="Alta",W19="Mayor"),AND(S19="Muy Alta",W19="Leve"),AND(S19="Muy Alta",W19="Menor"),AND(S19="Muy Alta",W19="Moderado"),AND(S19="Muy Alta",W19="Mayor")),"Alto",IF(OR(AND(S19="Muy Baja",W19="Catastrófico"),AND(S19="Baja",W19="Catastrófico"),AND(S19="Media",W19="Catastrófico"),AND(S19="Alta",W19="Catastrófico"),AND(S19="Muy Alta",W19="Catastrófico")),"Extremo",""))))</f>
        <v/>
      </c>
      <c r="Z19" s="211">
        <v>1</v>
      </c>
      <c r="AA19" s="184"/>
      <c r="AB19" s="186" t="str">
        <f>IF(OR(AC19="Preventivo",AC19="Detectivo"),"Probabilidad",IF(AC19="Correctivo","Impacto",""))</f>
        <v/>
      </c>
      <c r="AC19" s="187"/>
      <c r="AD19" s="187"/>
      <c r="AE19" s="188" t="str">
        <f>IF(AND(AC19="Preventivo",AD19="Automático"),"50%",IF(AND(AC19="Preventivo",AD19="Manual"),"40%",IF(AND(AC19="Detectivo",AD19="Automático"),"40%",IF(AND(AC19="Detectivo",AD19="Manual"),"30%",IF(AND(AC19="Correctivo",AD19="Automático"),"35%",IF(AND(AC19="Correctivo",AD19="Manual"),"25%",""))))))</f>
        <v/>
      </c>
      <c r="AF19" s="187"/>
      <c r="AG19" s="187"/>
      <c r="AH19" s="187"/>
      <c r="AI19" s="189" t="str">
        <f>IFERROR(IF(AB19="Probabilidad",(T19-(+T19*AE19)),IF(AB19="Impacto",T19,"")),"")</f>
        <v/>
      </c>
      <c r="AJ19" s="190" t="str">
        <f>IFERROR(IF(AI19="","",IF(AI19&lt;=0.2,"Muy Baja",IF(AI19&lt;=0.4,"Baja",IF(AI19&lt;=0.6,"Media",IF(AI19&lt;=0.8,"Alta","Muy Alta"))))),"")</f>
        <v/>
      </c>
      <c r="AK19" s="188" t="str">
        <f>+AI19</f>
        <v/>
      </c>
      <c r="AL19" s="190" t="str">
        <f>IFERROR(IF(AM19="","",IF(AM19&lt;=0.2,"Leve",IF(AM19&lt;=0.4,"Menor",IF(AM19&lt;=0.6,"Moderado",IF(AM19&lt;=0.8,"Mayor","Catastrófico"))))),"")</f>
        <v/>
      </c>
      <c r="AM19" s="188" t="str">
        <f t="shared" ref="AM19" si="8">IFERROR(IF(AB19="Impacto",(X19-(+X19*AE19)),IF(AB19="Probabilidad",X19,"")),"")</f>
        <v/>
      </c>
      <c r="AN19" s="191" t="str">
        <f>IFERROR(IF(OR(AND(AJ19="Muy Baja",AL19="Leve"),AND(AJ19="Muy Baja",AL19="Menor"),AND(AJ19="Baja",AL19="Leve")),"Bajo",IF(OR(AND(AJ19="Muy baja",AL19="Moderado"),AND(AJ19="Baja",AL19="Menor"),AND(AJ19="Baja",AL19="Moderado"),AND(AJ19="Media",AL19="Leve"),AND(AJ19="Media",AL19="Menor"),AND(AJ19="Media",AL19="Moderado"),AND(AJ19="Alta",AL19="Leve"),AND(AJ19="Alta",AL19="Menor")),"Moderado",IF(OR(AND(AJ19="Muy Baja",AL19="Mayor"),AND(AJ19="Baja",AL19="Mayor"),AND(AJ19="Media",AL19="Mayor"),AND(AJ19="Alta",AL19="Moderado"),AND(AJ19="Alta",AL19="Mayor"),AND(AJ19="Muy Alta",AL19="Leve"),AND(AJ19="Muy Alta",AL19="Menor"),AND(AJ19="Muy Alta",AL19="Moderado"),AND(AJ19="Muy Alta",AL19="Mayor")),"Alto",IF(OR(AND(AJ19="Muy Baja",AL19="Catastrófico"),AND(AJ19="Baja",AL19="Catastrófico"),AND(AJ19="Media",AL19="Catastrófico"),AND(AJ19="Alta",AL19="Catastrófico"),AND(AJ19="Muy Alta",AL19="Catastrófico")),"Extremo","")))),"")</f>
        <v/>
      </c>
      <c r="AO19" s="192"/>
      <c r="AP19" s="183"/>
      <c r="AQ19" s="193"/>
      <c r="AR19" s="193"/>
      <c r="AS19" s="194"/>
      <c r="AT19" s="336"/>
      <c r="AU19" s="336"/>
      <c r="AV19" s="336"/>
    </row>
    <row r="20" spans="1:48" ht="37.5" customHeight="1" x14ac:dyDescent="0.2">
      <c r="A20" s="325"/>
      <c r="B20" s="326"/>
      <c r="C20" s="326"/>
      <c r="D20" s="326"/>
      <c r="E20" s="369"/>
      <c r="F20" s="326"/>
      <c r="G20" s="340"/>
      <c r="H20" s="340"/>
      <c r="I20" s="340"/>
      <c r="J20" s="340"/>
      <c r="K20" s="340"/>
      <c r="L20" s="340"/>
      <c r="M20" s="340"/>
      <c r="N20" s="340"/>
      <c r="O20" s="340"/>
      <c r="P20" s="340"/>
      <c r="Q20" s="340"/>
      <c r="R20" s="336"/>
      <c r="S20" s="337"/>
      <c r="T20" s="338"/>
      <c r="U20" s="356"/>
      <c r="V20" s="338">
        <f>IF(NOT(ISERROR(MATCH(U20,_xlfn.ANCHORARRAY(E31),0))),T33&amp;"Por favor no seleccionar los criterios de impacto",U20)</f>
        <v>0</v>
      </c>
      <c r="W20" s="337"/>
      <c r="X20" s="338"/>
      <c r="Y20" s="355"/>
      <c r="Z20" s="211">
        <v>2</v>
      </c>
      <c r="AA20" s="184"/>
      <c r="AB20" s="186" t="str">
        <f>IF(OR(AC20="Preventivo",AC20="Detectivo"),"Probabilidad",IF(AC20="Correctivo","Impacto",""))</f>
        <v/>
      </c>
      <c r="AC20" s="187"/>
      <c r="AD20" s="187"/>
      <c r="AE20" s="188" t="str">
        <f t="shared" ref="AE20:AE24" si="9">IF(AND(AC20="Preventivo",AD20="Automático"),"50%",IF(AND(AC20="Preventivo",AD20="Manual"),"40%",IF(AND(AC20="Detectivo",AD20="Automático"),"40%",IF(AND(AC20="Detectivo",AD20="Manual"),"30%",IF(AND(AC20="Correctivo",AD20="Automático"),"35%",IF(AND(AC20="Correctivo",AD20="Manual"),"25%",""))))))</f>
        <v/>
      </c>
      <c r="AF20" s="187"/>
      <c r="AG20" s="187"/>
      <c r="AH20" s="187"/>
      <c r="AI20" s="189" t="str">
        <f>IFERROR(IF(AND(AB19="Probabilidad",AB20="Probabilidad"),(AK19-(+AK19*AE20)),IF(AB20="Probabilidad",(T19-(+T19*AE20)),IF(AB20="Impacto",AK19,""))),"")</f>
        <v/>
      </c>
      <c r="AJ20" s="190" t="str">
        <f t="shared" si="2"/>
        <v/>
      </c>
      <c r="AK20" s="188" t="str">
        <f t="shared" ref="AK20:AK24" si="10">+AI20</f>
        <v/>
      </c>
      <c r="AL20" s="190" t="str">
        <f t="shared" si="4"/>
        <v/>
      </c>
      <c r="AM20" s="188" t="str">
        <f t="shared" ref="AM20" si="11">IFERROR(IF(AND(AB19="Impacto",AB20="Impacto"),(AM19-(+AM19*AE20)),IF(AB20="Impacto",($X$13-(+$X$13*AE20)),IF(AB20="Probabilidad",AM19,""))),"")</f>
        <v/>
      </c>
      <c r="AN20" s="191" t="str">
        <f t="shared" ref="AN20:AN21" si="12">IFERROR(IF(OR(AND(AJ20="Muy Baja",AL20="Leve"),AND(AJ20="Muy Baja",AL20="Menor"),AND(AJ20="Baja",AL20="Leve")),"Bajo",IF(OR(AND(AJ20="Muy baja",AL20="Moderado"),AND(AJ20="Baja",AL20="Menor"),AND(AJ20="Baja",AL20="Moderado"),AND(AJ20="Media",AL20="Leve"),AND(AJ20="Media",AL20="Menor"),AND(AJ20="Media",AL20="Moderado"),AND(AJ20="Alta",AL20="Leve"),AND(AJ20="Alta",AL20="Menor")),"Moderado",IF(OR(AND(AJ20="Muy Baja",AL20="Mayor"),AND(AJ20="Baja",AL20="Mayor"),AND(AJ20="Media",AL20="Mayor"),AND(AJ20="Alta",AL20="Moderado"),AND(AJ20="Alta",AL20="Mayor"),AND(AJ20="Muy Alta",AL20="Leve"),AND(AJ20="Muy Alta",AL20="Menor"),AND(AJ20="Muy Alta",AL20="Moderado"),AND(AJ20="Muy Alta",AL20="Mayor")),"Alto",IF(OR(AND(AJ20="Muy Baja",AL20="Catastrófico"),AND(AJ20="Baja",AL20="Catastrófico"),AND(AJ20="Media",AL20="Catastrófico"),AND(AJ20="Alta",AL20="Catastrófico"),AND(AJ20="Muy Alta",AL20="Catastrófico")),"Extremo","")))),"")</f>
        <v/>
      </c>
      <c r="AO20" s="192"/>
      <c r="AP20" s="183"/>
      <c r="AQ20" s="193"/>
      <c r="AR20" s="183"/>
      <c r="AS20" s="194"/>
      <c r="AT20" s="336"/>
      <c r="AU20" s="336"/>
      <c r="AV20" s="336"/>
    </row>
    <row r="21" spans="1:48" ht="37.5" customHeight="1" x14ac:dyDescent="0.2">
      <c r="A21" s="325"/>
      <c r="B21" s="326"/>
      <c r="C21" s="326"/>
      <c r="D21" s="326"/>
      <c r="E21" s="369"/>
      <c r="F21" s="326"/>
      <c r="G21" s="340"/>
      <c r="H21" s="340"/>
      <c r="I21" s="340"/>
      <c r="J21" s="340"/>
      <c r="K21" s="340"/>
      <c r="L21" s="340"/>
      <c r="M21" s="340"/>
      <c r="N21" s="340"/>
      <c r="O21" s="340"/>
      <c r="P21" s="340"/>
      <c r="Q21" s="340"/>
      <c r="R21" s="336"/>
      <c r="S21" s="337"/>
      <c r="T21" s="338"/>
      <c r="U21" s="356"/>
      <c r="V21" s="338">
        <f>IF(NOT(ISERROR(MATCH(U21,_xlfn.ANCHORARRAY(E32),0))),T34&amp;"Por favor no seleccionar los criterios de impacto",U21)</f>
        <v>0</v>
      </c>
      <c r="W21" s="337"/>
      <c r="X21" s="338"/>
      <c r="Y21" s="355"/>
      <c r="Z21" s="211">
        <v>3</v>
      </c>
      <c r="AA21" s="185"/>
      <c r="AB21" s="186" t="str">
        <f>IF(OR(AC21="Preventivo",AC21="Detectivo"),"Probabilidad",IF(AC21="Correctivo","Impacto",""))</f>
        <v/>
      </c>
      <c r="AC21" s="187"/>
      <c r="AD21" s="187"/>
      <c r="AE21" s="188" t="str">
        <f t="shared" si="9"/>
        <v/>
      </c>
      <c r="AF21" s="187"/>
      <c r="AG21" s="187"/>
      <c r="AH21" s="187"/>
      <c r="AI21" s="189" t="str">
        <f>IFERROR(IF(AND(AB20="Probabilidad",AB21="Probabilidad"),(AK20-(+AK20*AE21)),IF(AND(AB20="Impacto",AB21="Probabilidad"),(AK19-(+AK19*AE21)),IF(AB21="Impacto",AK20,""))),"")</f>
        <v/>
      </c>
      <c r="AJ21" s="190" t="str">
        <f t="shared" si="2"/>
        <v/>
      </c>
      <c r="AK21" s="188" t="str">
        <f t="shared" si="10"/>
        <v/>
      </c>
      <c r="AL21" s="190" t="str">
        <f t="shared" si="4"/>
        <v/>
      </c>
      <c r="AM21" s="188" t="str">
        <f t="shared" ref="AM21:AM72" si="13">IFERROR(IF(AND(AB20="Impacto",AB21="Impacto"),(AM20-(+AM20*AE21)),IF(AND(AB20="Probabilidad",AB21="Impacto"),(AM19-(+AM19*AE21)),IF(AB21="Probabilidad",AM20,""))),"")</f>
        <v/>
      </c>
      <c r="AN21" s="191" t="str">
        <f t="shared" si="12"/>
        <v/>
      </c>
      <c r="AO21" s="192"/>
      <c r="AP21" s="183"/>
      <c r="AQ21" s="193"/>
      <c r="AR21" s="193"/>
      <c r="AS21" s="194"/>
      <c r="AT21" s="336"/>
      <c r="AU21" s="336"/>
      <c r="AV21" s="336"/>
    </row>
    <row r="22" spans="1:48" ht="37.5" customHeight="1" x14ac:dyDescent="0.2">
      <c r="A22" s="325"/>
      <c r="B22" s="326"/>
      <c r="C22" s="326"/>
      <c r="D22" s="326"/>
      <c r="E22" s="369"/>
      <c r="F22" s="326"/>
      <c r="G22" s="340"/>
      <c r="H22" s="340"/>
      <c r="I22" s="340"/>
      <c r="J22" s="340"/>
      <c r="K22" s="340"/>
      <c r="L22" s="340"/>
      <c r="M22" s="340"/>
      <c r="N22" s="340"/>
      <c r="O22" s="340"/>
      <c r="P22" s="340"/>
      <c r="Q22" s="340"/>
      <c r="R22" s="336"/>
      <c r="S22" s="337"/>
      <c r="T22" s="338"/>
      <c r="U22" s="356"/>
      <c r="V22" s="338">
        <f>IF(NOT(ISERROR(MATCH(U22,_xlfn.ANCHORARRAY(E33),0))),T35&amp;"Por favor no seleccionar los criterios de impacto",U22)</f>
        <v>0</v>
      </c>
      <c r="W22" s="337"/>
      <c r="X22" s="338"/>
      <c r="Y22" s="355"/>
      <c r="Z22" s="211">
        <v>4</v>
      </c>
      <c r="AA22" s="184"/>
      <c r="AB22" s="186" t="str">
        <f t="shared" ref="AB22:AB24" si="14">IF(OR(AC22="Preventivo",AC22="Detectivo"),"Probabilidad",IF(AC22="Correctivo","Impacto",""))</f>
        <v/>
      </c>
      <c r="AC22" s="187"/>
      <c r="AD22" s="187"/>
      <c r="AE22" s="188" t="str">
        <f t="shared" si="9"/>
        <v/>
      </c>
      <c r="AF22" s="187"/>
      <c r="AG22" s="187"/>
      <c r="AH22" s="187"/>
      <c r="AI22" s="189" t="str">
        <f t="shared" ref="AI22:AI24" si="15">IFERROR(IF(AND(AB21="Probabilidad",AB22="Probabilidad"),(AK21-(+AK21*AE22)),IF(AND(AB21="Impacto",AB22="Probabilidad"),(AK20-(+AK20*AE22)),IF(AB22="Impacto",AK21,""))),"")</f>
        <v/>
      </c>
      <c r="AJ22" s="190" t="str">
        <f t="shared" si="2"/>
        <v/>
      </c>
      <c r="AK22" s="188" t="str">
        <f t="shared" si="10"/>
        <v/>
      </c>
      <c r="AL22" s="190" t="str">
        <f t="shared" si="4"/>
        <v/>
      </c>
      <c r="AM22" s="188" t="str">
        <f t="shared" si="13"/>
        <v/>
      </c>
      <c r="AN22" s="191" t="str">
        <f>IFERROR(IF(OR(AND(AJ22="Muy Baja",AL22="Leve"),AND(AJ22="Muy Baja",AL22="Menor"),AND(AJ22="Baja",AL22="Leve")),"Bajo",IF(OR(AND(AJ22="Muy baja",AL22="Moderado"),AND(AJ22="Baja",AL22="Menor"),AND(AJ22="Baja",AL22="Moderado"),AND(AJ22="Media",AL22="Leve"),AND(AJ22="Media",AL22="Menor"),AND(AJ22="Media",AL22="Moderado"),AND(AJ22="Alta",AL22="Leve"),AND(AJ22="Alta",AL22="Menor")),"Moderado",IF(OR(AND(AJ22="Muy Baja",AL22="Mayor"),AND(AJ22="Baja",AL22="Mayor"),AND(AJ22="Media",AL22="Mayor"),AND(AJ22="Alta",AL22="Moderado"),AND(AJ22="Alta",AL22="Mayor"),AND(AJ22="Muy Alta",AL22="Leve"),AND(AJ22="Muy Alta",AL22="Menor"),AND(AJ22="Muy Alta",AL22="Moderado"),AND(AJ22="Muy Alta",AL22="Mayor")),"Alto",IF(OR(AND(AJ22="Muy Baja",AL22="Catastrófico"),AND(AJ22="Baja",AL22="Catastrófico"),AND(AJ22="Media",AL22="Catastrófico"),AND(AJ22="Alta",AL22="Catastrófico"),AND(AJ22="Muy Alta",AL22="Catastrófico")),"Extremo","")))),"")</f>
        <v/>
      </c>
      <c r="AO22" s="192"/>
      <c r="AP22" s="183"/>
      <c r="AQ22" s="193"/>
      <c r="AR22" s="193"/>
      <c r="AS22" s="194"/>
      <c r="AT22" s="336"/>
      <c r="AU22" s="336"/>
      <c r="AV22" s="336"/>
    </row>
    <row r="23" spans="1:48" ht="37.5" customHeight="1" x14ac:dyDescent="0.2">
      <c r="A23" s="325"/>
      <c r="B23" s="326"/>
      <c r="C23" s="326"/>
      <c r="D23" s="326"/>
      <c r="E23" s="369"/>
      <c r="F23" s="326"/>
      <c r="G23" s="340"/>
      <c r="H23" s="340"/>
      <c r="I23" s="340"/>
      <c r="J23" s="340"/>
      <c r="K23" s="340"/>
      <c r="L23" s="340"/>
      <c r="M23" s="340"/>
      <c r="N23" s="340"/>
      <c r="O23" s="340"/>
      <c r="P23" s="340"/>
      <c r="Q23" s="340"/>
      <c r="R23" s="336"/>
      <c r="S23" s="337"/>
      <c r="T23" s="338"/>
      <c r="U23" s="356"/>
      <c r="V23" s="338">
        <f>IF(NOT(ISERROR(MATCH(U23,_xlfn.ANCHORARRAY(E34),0))),T36&amp;"Por favor no seleccionar los criterios de impacto",U23)</f>
        <v>0</v>
      </c>
      <c r="W23" s="337"/>
      <c r="X23" s="338"/>
      <c r="Y23" s="355"/>
      <c r="Z23" s="211">
        <v>5</v>
      </c>
      <c r="AA23" s="184"/>
      <c r="AB23" s="186" t="str">
        <f t="shared" si="14"/>
        <v/>
      </c>
      <c r="AC23" s="187"/>
      <c r="AD23" s="187"/>
      <c r="AE23" s="188" t="str">
        <f t="shared" si="9"/>
        <v/>
      </c>
      <c r="AF23" s="187"/>
      <c r="AG23" s="187"/>
      <c r="AH23" s="187"/>
      <c r="AI23" s="189" t="str">
        <f t="shared" si="15"/>
        <v/>
      </c>
      <c r="AJ23" s="190" t="str">
        <f t="shared" si="2"/>
        <v/>
      </c>
      <c r="AK23" s="188" t="str">
        <f t="shared" si="10"/>
        <v/>
      </c>
      <c r="AL23" s="190" t="str">
        <f t="shared" si="4"/>
        <v/>
      </c>
      <c r="AM23" s="188" t="str">
        <f t="shared" si="13"/>
        <v/>
      </c>
      <c r="AN23" s="191" t="str">
        <f t="shared" ref="AN23:AN24" si="16">IFERROR(IF(OR(AND(AJ23="Muy Baja",AL23="Leve"),AND(AJ23="Muy Baja",AL23="Menor"),AND(AJ23="Baja",AL23="Leve")),"Bajo",IF(OR(AND(AJ23="Muy baja",AL23="Moderado"),AND(AJ23="Baja",AL23="Menor"),AND(AJ23="Baja",AL23="Moderado"),AND(AJ23="Media",AL23="Leve"),AND(AJ23="Media",AL23="Menor"),AND(AJ23="Media",AL23="Moderado"),AND(AJ23="Alta",AL23="Leve"),AND(AJ23="Alta",AL23="Menor")),"Moderado",IF(OR(AND(AJ23="Muy Baja",AL23="Mayor"),AND(AJ23="Baja",AL23="Mayor"),AND(AJ23="Media",AL23="Mayor"),AND(AJ23="Alta",AL23="Moderado"),AND(AJ23="Alta",AL23="Mayor"),AND(AJ23="Muy Alta",AL23="Leve"),AND(AJ23="Muy Alta",AL23="Menor"),AND(AJ23="Muy Alta",AL23="Moderado"),AND(AJ23="Muy Alta",AL23="Mayor")),"Alto",IF(OR(AND(AJ23="Muy Baja",AL23="Catastrófico"),AND(AJ23="Baja",AL23="Catastrófico"),AND(AJ23="Media",AL23="Catastrófico"),AND(AJ23="Alta",AL23="Catastrófico"),AND(AJ23="Muy Alta",AL23="Catastrófico")),"Extremo","")))),"")</f>
        <v/>
      </c>
      <c r="AO23" s="192"/>
      <c r="AP23" s="183"/>
      <c r="AQ23" s="193"/>
      <c r="AR23" s="193"/>
      <c r="AS23" s="194"/>
      <c r="AT23" s="336"/>
      <c r="AU23" s="336"/>
      <c r="AV23" s="336"/>
    </row>
    <row r="24" spans="1:48" ht="37.5" customHeight="1" x14ac:dyDescent="0.2">
      <c r="A24" s="325"/>
      <c r="B24" s="326"/>
      <c r="C24" s="326"/>
      <c r="D24" s="326"/>
      <c r="E24" s="369"/>
      <c r="F24" s="326"/>
      <c r="G24" s="341"/>
      <c r="H24" s="341"/>
      <c r="I24" s="341"/>
      <c r="J24" s="341"/>
      <c r="K24" s="341"/>
      <c r="L24" s="341"/>
      <c r="M24" s="341"/>
      <c r="N24" s="341"/>
      <c r="O24" s="341"/>
      <c r="P24" s="341"/>
      <c r="Q24" s="341"/>
      <c r="R24" s="336"/>
      <c r="S24" s="337"/>
      <c r="T24" s="338"/>
      <c r="U24" s="356"/>
      <c r="V24" s="338">
        <f>IF(NOT(ISERROR(MATCH(U24,_xlfn.ANCHORARRAY(E35),0))),T37&amp;"Por favor no seleccionar los criterios de impacto",U24)</f>
        <v>0</v>
      </c>
      <c r="W24" s="337"/>
      <c r="X24" s="338"/>
      <c r="Y24" s="355"/>
      <c r="Z24" s="211">
        <v>6</v>
      </c>
      <c r="AA24" s="184"/>
      <c r="AB24" s="186" t="str">
        <f t="shared" si="14"/>
        <v/>
      </c>
      <c r="AC24" s="187"/>
      <c r="AD24" s="187"/>
      <c r="AE24" s="188" t="str">
        <f t="shared" si="9"/>
        <v/>
      </c>
      <c r="AF24" s="187"/>
      <c r="AG24" s="187"/>
      <c r="AH24" s="187"/>
      <c r="AI24" s="189" t="str">
        <f t="shared" si="15"/>
        <v/>
      </c>
      <c r="AJ24" s="190" t="str">
        <f t="shared" si="2"/>
        <v/>
      </c>
      <c r="AK24" s="188" t="str">
        <f t="shared" si="10"/>
        <v/>
      </c>
      <c r="AL24" s="190" t="str">
        <f t="shared" si="4"/>
        <v/>
      </c>
      <c r="AM24" s="188" t="str">
        <f t="shared" si="13"/>
        <v/>
      </c>
      <c r="AN24" s="191" t="str">
        <f t="shared" si="16"/>
        <v/>
      </c>
      <c r="AO24" s="192"/>
      <c r="AP24" s="183"/>
      <c r="AQ24" s="193"/>
      <c r="AR24" s="193"/>
      <c r="AS24" s="194"/>
      <c r="AT24" s="336"/>
      <c r="AU24" s="336"/>
      <c r="AV24" s="336"/>
    </row>
    <row r="25" spans="1:48" ht="37.5" customHeight="1" x14ac:dyDescent="0.2">
      <c r="A25" s="325">
        <v>3</v>
      </c>
      <c r="B25" s="326"/>
      <c r="C25" s="326"/>
      <c r="D25" s="326"/>
      <c r="E25" s="369"/>
      <c r="F25" s="326"/>
      <c r="G25" s="339"/>
      <c r="H25" s="339"/>
      <c r="I25" s="339"/>
      <c r="J25" s="339"/>
      <c r="K25" s="339"/>
      <c r="L25" s="339"/>
      <c r="M25" s="339"/>
      <c r="N25" s="339"/>
      <c r="O25" s="339"/>
      <c r="P25" s="339"/>
      <c r="Q25" s="339"/>
      <c r="R25" s="336"/>
      <c r="S25" s="337" t="str">
        <f>IF(R25&lt;=0,"",IF(R25&lt;=2,"Muy Baja",IF(R25&lt;=24,"Baja",IF(R25&lt;=500,"Media",IF(R25&lt;=5000,"Alta","Muy Alta")))))</f>
        <v/>
      </c>
      <c r="T25" s="338" t="str">
        <f>IF(S25="","",IF(S25="Muy Baja",0.2,IF(S25="Baja",0.4,IF(S25="Media",0.6,IF(S25="Alta",0.8,IF(S25="Muy Alta",1,))))))</f>
        <v/>
      </c>
      <c r="U25" s="356"/>
      <c r="V25" s="338">
        <f>IF(NOT(ISERROR(MATCH(U25,'Tabla Impacto'!$B$222:$B$224,0))),'Tabla Impacto'!$F$224&amp;"Por favor no seleccionar los criterios de impacto(Afectación Económica o presupuestal y Pérdida Reputacional)",U25)</f>
        <v>0</v>
      </c>
      <c r="W25" s="337" t="str">
        <f>IF(OR(V25='Tabla Impacto'!$C$12,V25='Tabla Impacto'!$D$12),"Leve",IF(OR(V25='Tabla Impacto'!$C$13,V25='Tabla Impacto'!$D$13),"Menor",IF(OR(V25='Tabla Impacto'!$C$14,V25='Tabla Impacto'!$D$14),"Moderado",IF(OR(V25='Tabla Impacto'!$C$15,V25='Tabla Impacto'!$D$15),"Mayor",IF(OR(V25='Tabla Impacto'!$C$16,V25='Tabla Impacto'!$D$16),"Catastrófico","")))))</f>
        <v/>
      </c>
      <c r="X25" s="338" t="str">
        <f>IF(W25="","",IF(W25="Leve",0.2,IF(W25="Menor",0.4,IF(W25="Moderado",0.6,IF(W25="Mayor",0.8,IF(W25="Catastrófico",1,))))))</f>
        <v/>
      </c>
      <c r="Y25" s="355" t="str">
        <f>IF(OR(AND(S25="Muy Baja",W25="Leve"),AND(S25="Muy Baja",W25="Menor"),AND(S25="Baja",W25="Leve")),"Bajo",IF(OR(AND(S25="Muy baja",W25="Moderado"),AND(S25="Baja",W25="Menor"),AND(S25="Baja",W25="Moderado"),AND(S25="Media",W25="Leve"),AND(S25="Media",W25="Menor"),AND(S25="Media",W25="Moderado"),AND(S25="Alta",W25="Leve"),AND(S25="Alta",W25="Menor")),"Moderado",IF(OR(AND(S25="Muy Baja",W25="Mayor"),AND(S25="Baja",W25="Mayor"),AND(S25="Media",W25="Mayor"),AND(S25="Alta",W25="Moderado"),AND(S25="Alta",W25="Mayor"),AND(S25="Muy Alta",W25="Leve"),AND(S25="Muy Alta",W25="Menor"),AND(S25="Muy Alta",W25="Moderado"),AND(S25="Muy Alta",W25="Mayor")),"Alto",IF(OR(AND(S25="Muy Baja",W25="Catastrófico"),AND(S25="Baja",W25="Catastrófico"),AND(S25="Media",W25="Catastrófico"),AND(S25="Alta",W25="Catastrófico"),AND(S25="Muy Alta",W25="Catastrófico")),"Extremo",""))))</f>
        <v/>
      </c>
      <c r="Z25" s="211">
        <v>1</v>
      </c>
      <c r="AA25" s="184"/>
      <c r="AB25" s="186" t="str">
        <f>IF(OR(AC25="Preventivo",AC25="Detectivo"),"Probabilidad",IF(AC25="Correctivo","Impacto",""))</f>
        <v/>
      </c>
      <c r="AC25" s="187"/>
      <c r="AD25" s="187"/>
      <c r="AE25" s="188" t="str">
        <f>IF(AND(AC25="Preventivo",AD25="Automático"),"50%",IF(AND(AC25="Preventivo",AD25="Manual"),"40%",IF(AND(AC25="Detectivo",AD25="Automático"),"40%",IF(AND(AC25="Detectivo",AD25="Manual"),"30%",IF(AND(AC25="Correctivo",AD25="Automático"),"35%",IF(AND(AC25="Correctivo",AD25="Manual"),"25%",""))))))</f>
        <v/>
      </c>
      <c r="AF25" s="187"/>
      <c r="AG25" s="187"/>
      <c r="AH25" s="187"/>
      <c r="AI25" s="189" t="str">
        <f>IFERROR(IF(AB25="Probabilidad",(T25-(+T25*AE25)),IF(AB25="Impacto",T25,"")),"")</f>
        <v/>
      </c>
      <c r="AJ25" s="190" t="str">
        <f>IFERROR(IF(AI25="","",IF(AI25&lt;=0.2,"Muy Baja",IF(AI25&lt;=0.4,"Baja",IF(AI25&lt;=0.6,"Media",IF(AI25&lt;=0.8,"Alta","Muy Alta"))))),"")</f>
        <v/>
      </c>
      <c r="AK25" s="188" t="str">
        <f>+AI25</f>
        <v/>
      </c>
      <c r="AL25" s="190" t="str">
        <f>IFERROR(IF(AM25="","",IF(AM25&lt;=0.2,"Leve",IF(AM25&lt;=0.4,"Menor",IF(AM25&lt;=0.6,"Moderado",IF(AM25&lt;=0.8,"Mayor","Catastrófico"))))),"")</f>
        <v/>
      </c>
      <c r="AM25" s="188" t="str">
        <f t="shared" ref="AM25" si="17">IFERROR(IF(AB25="Impacto",(X25-(+X25*AE25)),IF(AB25="Probabilidad",X25,"")),"")</f>
        <v/>
      </c>
      <c r="AN25" s="191" t="str">
        <f>IFERROR(IF(OR(AND(AJ25="Muy Baja",AL25="Leve"),AND(AJ25="Muy Baja",AL25="Menor"),AND(AJ25="Baja",AL25="Leve")),"Bajo",IF(OR(AND(AJ25="Muy baja",AL25="Moderado"),AND(AJ25="Baja",AL25="Menor"),AND(AJ25="Baja",AL25="Moderado"),AND(AJ25="Media",AL25="Leve"),AND(AJ25="Media",AL25="Menor"),AND(AJ25="Media",AL25="Moderado"),AND(AJ25="Alta",AL25="Leve"),AND(AJ25="Alta",AL25="Menor")),"Moderado",IF(OR(AND(AJ25="Muy Baja",AL25="Mayor"),AND(AJ25="Baja",AL25="Mayor"),AND(AJ25="Media",AL25="Mayor"),AND(AJ25="Alta",AL25="Moderado"),AND(AJ25="Alta",AL25="Mayor"),AND(AJ25="Muy Alta",AL25="Leve"),AND(AJ25="Muy Alta",AL25="Menor"),AND(AJ25="Muy Alta",AL25="Moderado"),AND(AJ25="Muy Alta",AL25="Mayor")),"Alto",IF(OR(AND(AJ25="Muy Baja",AL25="Catastrófico"),AND(AJ25="Baja",AL25="Catastrófico"),AND(AJ25="Media",AL25="Catastrófico"),AND(AJ25="Alta",AL25="Catastrófico"),AND(AJ25="Muy Alta",AL25="Catastrófico")),"Extremo","")))),"")</f>
        <v/>
      </c>
      <c r="AO25" s="192"/>
      <c r="AP25" s="183"/>
      <c r="AQ25" s="193"/>
      <c r="AR25" s="193"/>
      <c r="AS25" s="194"/>
      <c r="AT25" s="336"/>
      <c r="AU25" s="336"/>
      <c r="AV25" s="336"/>
    </row>
    <row r="26" spans="1:48" ht="37.5" customHeight="1" x14ac:dyDescent="0.2">
      <c r="A26" s="325"/>
      <c r="B26" s="326"/>
      <c r="C26" s="326"/>
      <c r="D26" s="326"/>
      <c r="E26" s="369"/>
      <c r="F26" s="326"/>
      <c r="G26" s="340"/>
      <c r="H26" s="340"/>
      <c r="I26" s="340"/>
      <c r="J26" s="340"/>
      <c r="K26" s="340"/>
      <c r="L26" s="340"/>
      <c r="M26" s="340"/>
      <c r="N26" s="340"/>
      <c r="O26" s="340"/>
      <c r="P26" s="340"/>
      <c r="Q26" s="340"/>
      <c r="R26" s="336"/>
      <c r="S26" s="337"/>
      <c r="T26" s="338"/>
      <c r="U26" s="356"/>
      <c r="V26" s="338">
        <f>IF(NOT(ISERROR(MATCH(U26,_xlfn.ANCHORARRAY(E37),0))),T39&amp;"Por favor no seleccionar los criterios de impacto",U26)</f>
        <v>0</v>
      </c>
      <c r="W26" s="337"/>
      <c r="X26" s="338"/>
      <c r="Y26" s="355"/>
      <c r="Z26" s="211">
        <v>2</v>
      </c>
      <c r="AA26" s="184"/>
      <c r="AB26" s="186" t="str">
        <f>IF(OR(AC26="Preventivo",AC26="Detectivo"),"Probabilidad",IF(AC26="Correctivo","Impacto",""))</f>
        <v/>
      </c>
      <c r="AC26" s="187"/>
      <c r="AD26" s="187"/>
      <c r="AE26" s="188" t="str">
        <f t="shared" ref="AE26:AE30" si="18">IF(AND(AC26="Preventivo",AD26="Automático"),"50%",IF(AND(AC26="Preventivo",AD26="Manual"),"40%",IF(AND(AC26="Detectivo",AD26="Automático"),"40%",IF(AND(AC26="Detectivo",AD26="Manual"),"30%",IF(AND(AC26="Correctivo",AD26="Automático"),"35%",IF(AND(AC26="Correctivo",AD26="Manual"),"25%",""))))))</f>
        <v/>
      </c>
      <c r="AF26" s="187"/>
      <c r="AG26" s="187"/>
      <c r="AH26" s="187"/>
      <c r="AI26" s="189" t="str">
        <f>IFERROR(IF(AND(AB25="Probabilidad",AB26="Probabilidad"),(AK25-(+AK25*AE26)),IF(AB26="Probabilidad",(T25-(+T25*AE26)),IF(AB26="Impacto",AK25,""))),"")</f>
        <v/>
      </c>
      <c r="AJ26" s="190" t="str">
        <f t="shared" si="2"/>
        <v/>
      </c>
      <c r="AK26" s="188" t="str">
        <f t="shared" ref="AK26:AK30" si="19">+AI26</f>
        <v/>
      </c>
      <c r="AL26" s="190" t="str">
        <f t="shared" si="4"/>
        <v/>
      </c>
      <c r="AM26" s="188" t="str">
        <f t="shared" ref="AM26" si="20">IFERROR(IF(AND(AB25="Impacto",AB26="Impacto"),(AM25-(+AM25*AE26)),IF(AB26="Impacto",($X$13-(+$X$13*AE26)),IF(AB26="Probabilidad",AM25,""))),"")</f>
        <v/>
      </c>
      <c r="AN26" s="191" t="str">
        <f t="shared" ref="AN26:AN27" si="21">IFERROR(IF(OR(AND(AJ26="Muy Baja",AL26="Leve"),AND(AJ26="Muy Baja",AL26="Menor"),AND(AJ26="Baja",AL26="Leve")),"Bajo",IF(OR(AND(AJ26="Muy baja",AL26="Moderado"),AND(AJ26="Baja",AL26="Menor"),AND(AJ26="Baja",AL26="Moderado"),AND(AJ26="Media",AL26="Leve"),AND(AJ26="Media",AL26="Menor"),AND(AJ26="Media",AL26="Moderado"),AND(AJ26="Alta",AL26="Leve"),AND(AJ26="Alta",AL26="Menor")),"Moderado",IF(OR(AND(AJ26="Muy Baja",AL26="Mayor"),AND(AJ26="Baja",AL26="Mayor"),AND(AJ26="Media",AL26="Mayor"),AND(AJ26="Alta",AL26="Moderado"),AND(AJ26="Alta",AL26="Mayor"),AND(AJ26="Muy Alta",AL26="Leve"),AND(AJ26="Muy Alta",AL26="Menor"),AND(AJ26="Muy Alta",AL26="Moderado"),AND(AJ26="Muy Alta",AL26="Mayor")),"Alto",IF(OR(AND(AJ26="Muy Baja",AL26="Catastrófico"),AND(AJ26="Baja",AL26="Catastrófico"),AND(AJ26="Media",AL26="Catastrófico"),AND(AJ26="Alta",AL26="Catastrófico"),AND(AJ26="Muy Alta",AL26="Catastrófico")),"Extremo","")))),"")</f>
        <v/>
      </c>
      <c r="AO26" s="192"/>
      <c r="AP26" s="183"/>
      <c r="AQ26" s="193"/>
      <c r="AR26" s="193"/>
      <c r="AS26" s="194"/>
      <c r="AT26" s="336"/>
      <c r="AU26" s="336"/>
      <c r="AV26" s="336"/>
    </row>
    <row r="27" spans="1:48" ht="37.5" customHeight="1" x14ac:dyDescent="0.2">
      <c r="A27" s="325"/>
      <c r="B27" s="326"/>
      <c r="C27" s="326"/>
      <c r="D27" s="326"/>
      <c r="E27" s="369"/>
      <c r="F27" s="326"/>
      <c r="G27" s="340"/>
      <c r="H27" s="340"/>
      <c r="I27" s="340"/>
      <c r="J27" s="340"/>
      <c r="K27" s="340"/>
      <c r="L27" s="340"/>
      <c r="M27" s="340"/>
      <c r="N27" s="340"/>
      <c r="O27" s="340"/>
      <c r="P27" s="340"/>
      <c r="Q27" s="340"/>
      <c r="R27" s="336"/>
      <c r="S27" s="337"/>
      <c r="T27" s="338"/>
      <c r="U27" s="356"/>
      <c r="V27" s="338">
        <f>IF(NOT(ISERROR(MATCH(U27,_xlfn.ANCHORARRAY(E38),0))),T40&amp;"Por favor no seleccionar los criterios de impacto",U27)</f>
        <v>0</v>
      </c>
      <c r="W27" s="337"/>
      <c r="X27" s="338"/>
      <c r="Y27" s="355"/>
      <c r="Z27" s="211">
        <v>3</v>
      </c>
      <c r="AA27" s="184"/>
      <c r="AB27" s="186" t="str">
        <f>IF(OR(AC27="Preventivo",AC27="Detectivo"),"Probabilidad",IF(AC27="Correctivo","Impacto",""))</f>
        <v/>
      </c>
      <c r="AC27" s="187"/>
      <c r="AD27" s="187"/>
      <c r="AE27" s="188" t="str">
        <f t="shared" si="18"/>
        <v/>
      </c>
      <c r="AF27" s="187"/>
      <c r="AG27" s="187"/>
      <c r="AH27" s="187"/>
      <c r="AI27" s="189" t="str">
        <f>IFERROR(IF(AND(AB26="Probabilidad",AB27="Probabilidad"),(AK26-(+AK26*AE27)),IF(AND(AB26="Impacto",AB27="Probabilidad"),(AK25-(+AK25*AE27)),IF(AB27="Impacto",AK26,""))),"")</f>
        <v/>
      </c>
      <c r="AJ27" s="190" t="str">
        <f t="shared" si="2"/>
        <v/>
      </c>
      <c r="AK27" s="188" t="str">
        <f t="shared" si="19"/>
        <v/>
      </c>
      <c r="AL27" s="190" t="str">
        <f t="shared" si="4"/>
        <v/>
      </c>
      <c r="AM27" s="188" t="str">
        <f t="shared" ref="AM27" si="22">IFERROR(IF(AND(AB26="Impacto",AB27="Impacto"),(AM26-(+AM26*AE27)),IF(AND(AB26="Probabilidad",AB27="Impacto"),(AM25-(+AM25*AE27)),IF(AB27="Probabilidad",AM26,""))),"")</f>
        <v/>
      </c>
      <c r="AN27" s="191" t="str">
        <f t="shared" si="21"/>
        <v/>
      </c>
      <c r="AO27" s="192"/>
      <c r="AP27" s="183"/>
      <c r="AQ27" s="193"/>
      <c r="AR27" s="193"/>
      <c r="AS27" s="194"/>
      <c r="AT27" s="336"/>
      <c r="AU27" s="336"/>
      <c r="AV27" s="336"/>
    </row>
    <row r="28" spans="1:48" ht="37.5" customHeight="1" x14ac:dyDescent="0.2">
      <c r="A28" s="325"/>
      <c r="B28" s="326"/>
      <c r="C28" s="326"/>
      <c r="D28" s="326"/>
      <c r="E28" s="369"/>
      <c r="F28" s="326"/>
      <c r="G28" s="340"/>
      <c r="H28" s="340"/>
      <c r="I28" s="340"/>
      <c r="J28" s="340"/>
      <c r="K28" s="340"/>
      <c r="L28" s="340"/>
      <c r="M28" s="340"/>
      <c r="N28" s="340"/>
      <c r="O28" s="340"/>
      <c r="P28" s="340"/>
      <c r="Q28" s="340"/>
      <c r="R28" s="336"/>
      <c r="S28" s="337"/>
      <c r="T28" s="338"/>
      <c r="U28" s="356"/>
      <c r="V28" s="338">
        <f>IF(NOT(ISERROR(MATCH(U28,_xlfn.ANCHORARRAY(E39),0))),T41&amp;"Por favor no seleccionar los criterios de impacto",U28)</f>
        <v>0</v>
      </c>
      <c r="W28" s="337"/>
      <c r="X28" s="338"/>
      <c r="Y28" s="355"/>
      <c r="Z28" s="211">
        <v>4</v>
      </c>
      <c r="AA28" s="184"/>
      <c r="AB28" s="186" t="str">
        <f t="shared" ref="AB28:AB30" si="23">IF(OR(AC28="Preventivo",AC28="Detectivo"),"Probabilidad",IF(AC28="Correctivo","Impacto",""))</f>
        <v/>
      </c>
      <c r="AC28" s="187"/>
      <c r="AD28" s="187"/>
      <c r="AE28" s="188" t="str">
        <f t="shared" si="18"/>
        <v/>
      </c>
      <c r="AF28" s="187"/>
      <c r="AG28" s="187"/>
      <c r="AH28" s="187"/>
      <c r="AI28" s="189" t="str">
        <f t="shared" ref="AI28:AI30" si="24">IFERROR(IF(AND(AB27="Probabilidad",AB28="Probabilidad"),(AK27-(+AK27*AE28)),IF(AND(AB27="Impacto",AB28="Probabilidad"),(AK26-(+AK26*AE28)),IF(AB28="Impacto",AK27,""))),"")</f>
        <v/>
      </c>
      <c r="AJ28" s="190" t="str">
        <f t="shared" si="2"/>
        <v/>
      </c>
      <c r="AK28" s="188" t="str">
        <f t="shared" si="19"/>
        <v/>
      </c>
      <c r="AL28" s="190" t="str">
        <f t="shared" si="4"/>
        <v/>
      </c>
      <c r="AM28" s="188" t="str">
        <f t="shared" si="13"/>
        <v/>
      </c>
      <c r="AN28" s="191" t="str">
        <f>IFERROR(IF(OR(AND(AJ28="Muy Baja",AL28="Leve"),AND(AJ28="Muy Baja",AL28="Menor"),AND(AJ28="Baja",AL28="Leve")),"Bajo",IF(OR(AND(AJ28="Muy baja",AL28="Moderado"),AND(AJ28="Baja",AL28="Menor"),AND(AJ28="Baja",AL28="Moderado"),AND(AJ28="Media",AL28="Leve"),AND(AJ28="Media",AL28="Menor"),AND(AJ28="Media",AL28="Moderado"),AND(AJ28="Alta",AL28="Leve"),AND(AJ28="Alta",AL28="Menor")),"Moderado",IF(OR(AND(AJ28="Muy Baja",AL28="Mayor"),AND(AJ28="Baja",AL28="Mayor"),AND(AJ28="Media",AL28="Mayor"),AND(AJ28="Alta",AL28="Moderado"),AND(AJ28="Alta",AL28="Mayor"),AND(AJ28="Muy Alta",AL28="Leve"),AND(AJ28="Muy Alta",AL28="Menor"),AND(AJ28="Muy Alta",AL28="Moderado"),AND(AJ28="Muy Alta",AL28="Mayor")),"Alto",IF(OR(AND(AJ28="Muy Baja",AL28="Catastrófico"),AND(AJ28="Baja",AL28="Catastrófico"),AND(AJ28="Media",AL28="Catastrófico"),AND(AJ28="Alta",AL28="Catastrófico"),AND(AJ28="Muy Alta",AL28="Catastrófico")),"Extremo","")))),"")</f>
        <v/>
      </c>
      <c r="AO28" s="192"/>
      <c r="AP28" s="183"/>
      <c r="AQ28" s="193"/>
      <c r="AR28" s="193"/>
      <c r="AS28" s="194"/>
      <c r="AT28" s="336"/>
      <c r="AU28" s="336"/>
      <c r="AV28" s="336"/>
    </row>
    <row r="29" spans="1:48" ht="37.5" customHeight="1" x14ac:dyDescent="0.2">
      <c r="A29" s="325"/>
      <c r="B29" s="326"/>
      <c r="C29" s="326"/>
      <c r="D29" s="326"/>
      <c r="E29" s="369"/>
      <c r="F29" s="326"/>
      <c r="G29" s="340"/>
      <c r="H29" s="340"/>
      <c r="I29" s="340"/>
      <c r="J29" s="340"/>
      <c r="K29" s="340"/>
      <c r="L29" s="340"/>
      <c r="M29" s="340"/>
      <c r="N29" s="340"/>
      <c r="O29" s="340"/>
      <c r="P29" s="340"/>
      <c r="Q29" s="340"/>
      <c r="R29" s="336"/>
      <c r="S29" s="337"/>
      <c r="T29" s="338"/>
      <c r="U29" s="356"/>
      <c r="V29" s="338">
        <f>IF(NOT(ISERROR(MATCH(U29,_xlfn.ANCHORARRAY(E40),0))),T42&amp;"Por favor no seleccionar los criterios de impacto",U29)</f>
        <v>0</v>
      </c>
      <c r="W29" s="337"/>
      <c r="X29" s="338"/>
      <c r="Y29" s="355"/>
      <c r="Z29" s="211">
        <v>5</v>
      </c>
      <c r="AA29" s="184"/>
      <c r="AB29" s="186" t="str">
        <f t="shared" si="23"/>
        <v/>
      </c>
      <c r="AC29" s="187"/>
      <c r="AD29" s="187"/>
      <c r="AE29" s="188" t="str">
        <f t="shared" si="18"/>
        <v/>
      </c>
      <c r="AF29" s="187"/>
      <c r="AG29" s="187"/>
      <c r="AH29" s="187"/>
      <c r="AI29" s="189" t="str">
        <f t="shared" si="24"/>
        <v/>
      </c>
      <c r="AJ29" s="190" t="str">
        <f t="shared" si="2"/>
        <v/>
      </c>
      <c r="AK29" s="188" t="str">
        <f t="shared" si="19"/>
        <v/>
      </c>
      <c r="AL29" s="190" t="str">
        <f t="shared" si="4"/>
        <v/>
      </c>
      <c r="AM29" s="188" t="str">
        <f t="shared" si="13"/>
        <v/>
      </c>
      <c r="AN29" s="191" t="str">
        <f t="shared" ref="AN29:AN30" si="25">IFERROR(IF(OR(AND(AJ29="Muy Baja",AL29="Leve"),AND(AJ29="Muy Baja",AL29="Menor"),AND(AJ29="Baja",AL29="Leve")),"Bajo",IF(OR(AND(AJ29="Muy baja",AL29="Moderado"),AND(AJ29="Baja",AL29="Menor"),AND(AJ29="Baja",AL29="Moderado"),AND(AJ29="Media",AL29="Leve"),AND(AJ29="Media",AL29="Menor"),AND(AJ29="Media",AL29="Moderado"),AND(AJ29="Alta",AL29="Leve"),AND(AJ29="Alta",AL29="Menor")),"Moderado",IF(OR(AND(AJ29="Muy Baja",AL29="Mayor"),AND(AJ29="Baja",AL29="Mayor"),AND(AJ29="Media",AL29="Mayor"),AND(AJ29="Alta",AL29="Moderado"),AND(AJ29="Alta",AL29="Mayor"),AND(AJ29="Muy Alta",AL29="Leve"),AND(AJ29="Muy Alta",AL29="Menor"),AND(AJ29="Muy Alta",AL29="Moderado"),AND(AJ29="Muy Alta",AL29="Mayor")),"Alto",IF(OR(AND(AJ29="Muy Baja",AL29="Catastrófico"),AND(AJ29="Baja",AL29="Catastrófico"),AND(AJ29="Media",AL29="Catastrófico"),AND(AJ29="Alta",AL29="Catastrófico"),AND(AJ29="Muy Alta",AL29="Catastrófico")),"Extremo","")))),"")</f>
        <v/>
      </c>
      <c r="AO29" s="192"/>
      <c r="AP29" s="183"/>
      <c r="AQ29" s="193"/>
      <c r="AR29" s="193"/>
      <c r="AS29" s="194"/>
      <c r="AT29" s="336"/>
      <c r="AU29" s="336"/>
      <c r="AV29" s="336"/>
    </row>
    <row r="30" spans="1:48" ht="37.5" customHeight="1" x14ac:dyDescent="0.2">
      <c r="A30" s="325"/>
      <c r="B30" s="326"/>
      <c r="C30" s="326"/>
      <c r="D30" s="326"/>
      <c r="E30" s="369"/>
      <c r="F30" s="326"/>
      <c r="G30" s="341"/>
      <c r="H30" s="341"/>
      <c r="I30" s="341"/>
      <c r="J30" s="341"/>
      <c r="K30" s="341"/>
      <c r="L30" s="341"/>
      <c r="M30" s="341"/>
      <c r="N30" s="341"/>
      <c r="O30" s="341"/>
      <c r="P30" s="341"/>
      <c r="Q30" s="341"/>
      <c r="R30" s="336"/>
      <c r="S30" s="337"/>
      <c r="T30" s="338"/>
      <c r="U30" s="356"/>
      <c r="V30" s="338">
        <f>IF(NOT(ISERROR(MATCH(U30,_xlfn.ANCHORARRAY(E41),0))),T43&amp;"Por favor no seleccionar los criterios de impacto",U30)</f>
        <v>0</v>
      </c>
      <c r="W30" s="337"/>
      <c r="X30" s="338"/>
      <c r="Y30" s="355"/>
      <c r="Z30" s="211">
        <v>6</v>
      </c>
      <c r="AA30" s="184"/>
      <c r="AB30" s="186" t="str">
        <f t="shared" si="23"/>
        <v/>
      </c>
      <c r="AC30" s="187"/>
      <c r="AD30" s="187"/>
      <c r="AE30" s="188" t="str">
        <f t="shared" si="18"/>
        <v/>
      </c>
      <c r="AF30" s="187"/>
      <c r="AG30" s="187"/>
      <c r="AH30" s="187"/>
      <c r="AI30" s="189" t="str">
        <f t="shared" si="24"/>
        <v/>
      </c>
      <c r="AJ30" s="190" t="str">
        <f t="shared" si="2"/>
        <v/>
      </c>
      <c r="AK30" s="188" t="str">
        <f t="shared" si="19"/>
        <v/>
      </c>
      <c r="AL30" s="190" t="str">
        <f t="shared" si="4"/>
        <v/>
      </c>
      <c r="AM30" s="188" t="str">
        <f t="shared" si="13"/>
        <v/>
      </c>
      <c r="AN30" s="191" t="str">
        <f t="shared" si="25"/>
        <v/>
      </c>
      <c r="AO30" s="192"/>
      <c r="AP30" s="183"/>
      <c r="AQ30" s="193"/>
      <c r="AR30" s="193"/>
      <c r="AS30" s="194"/>
      <c r="AT30" s="336"/>
      <c r="AU30" s="336"/>
      <c r="AV30" s="336"/>
    </row>
    <row r="31" spans="1:48" ht="37.5" customHeight="1" x14ac:dyDescent="0.2">
      <c r="A31" s="325">
        <v>4</v>
      </c>
      <c r="B31" s="326"/>
      <c r="C31" s="326"/>
      <c r="D31" s="326"/>
      <c r="E31" s="326"/>
      <c r="F31" s="326"/>
      <c r="G31" s="339"/>
      <c r="H31" s="339"/>
      <c r="I31" s="339"/>
      <c r="J31" s="339"/>
      <c r="K31" s="339"/>
      <c r="L31" s="339"/>
      <c r="M31" s="339"/>
      <c r="N31" s="339"/>
      <c r="O31" s="339"/>
      <c r="P31" s="339"/>
      <c r="Q31" s="339"/>
      <c r="R31" s="336"/>
      <c r="S31" s="337" t="str">
        <f>IF(R31&lt;=0,"",IF(R31&lt;=2,"Muy Baja",IF(R31&lt;=24,"Baja",IF(R31&lt;=500,"Media",IF(R31&lt;=5000,"Alta","Muy Alta")))))</f>
        <v/>
      </c>
      <c r="T31" s="338" t="str">
        <f>IF(S31="","",IF(S31="Muy Baja",0.2,IF(S31="Baja",0.4,IF(S31="Media",0.6,IF(S31="Alta",0.8,IF(S31="Muy Alta",1,))))))</f>
        <v/>
      </c>
      <c r="U31" s="356"/>
      <c r="V31" s="338">
        <f>IF(NOT(ISERROR(MATCH(U31,'Tabla Impacto'!$B$222:$B$224,0))),'Tabla Impacto'!$F$224&amp;"Por favor no seleccionar los criterios de impacto(Afectación Económica o presupuestal y Pérdida Reputacional)",U31)</f>
        <v>0</v>
      </c>
      <c r="W31" s="337" t="str">
        <f>IF(OR(V31='Tabla Impacto'!$C$12,V31='Tabla Impacto'!$D$12),"Leve",IF(OR(V31='Tabla Impacto'!$C$13,V31='Tabla Impacto'!$D$13),"Menor",IF(OR(V31='Tabla Impacto'!$C$14,V31='Tabla Impacto'!$D$14),"Moderado",IF(OR(V31='Tabla Impacto'!$C$15,V31='Tabla Impacto'!$D$15),"Mayor",IF(OR(V31='Tabla Impacto'!$C$16,V31='Tabla Impacto'!$D$16),"Catastrófico","")))))</f>
        <v/>
      </c>
      <c r="X31" s="338" t="str">
        <f>IF(W31="","",IF(W31="Leve",0.2,IF(W31="Menor",0.4,IF(W31="Moderado",0.6,IF(W31="Mayor",0.8,IF(W31="Catastrófico",1,))))))</f>
        <v/>
      </c>
      <c r="Y31" s="355" t="str">
        <f>IF(OR(AND(S31="Muy Baja",W31="Leve"),AND(S31="Muy Baja",W31="Menor"),AND(S31="Baja",W31="Leve")),"Bajo",IF(OR(AND(S31="Muy baja",W31="Moderado"),AND(S31="Baja",W31="Menor"),AND(S31="Baja",W31="Moderado"),AND(S31="Media",W31="Leve"),AND(S31="Media",W31="Menor"),AND(S31="Media",W31="Moderado"),AND(S31="Alta",W31="Leve"),AND(S31="Alta",W31="Menor")),"Moderado",IF(OR(AND(S31="Muy Baja",W31="Mayor"),AND(S31="Baja",W31="Mayor"),AND(S31="Media",W31="Mayor"),AND(S31="Alta",W31="Moderado"),AND(S31="Alta",W31="Mayor"),AND(S31="Muy Alta",W31="Leve"),AND(S31="Muy Alta",W31="Menor"),AND(S31="Muy Alta",W31="Moderado"),AND(S31="Muy Alta",W31="Mayor")),"Alto",IF(OR(AND(S31="Muy Baja",W31="Catastrófico"),AND(S31="Baja",W31="Catastrófico"),AND(S31="Media",W31="Catastrófico"),AND(S31="Alta",W31="Catastrófico"),AND(S31="Muy Alta",W31="Catastrófico")),"Extremo",""))))</f>
        <v/>
      </c>
      <c r="Z31" s="211">
        <v>1</v>
      </c>
      <c r="AA31" s="184"/>
      <c r="AB31" s="186" t="str">
        <f>IF(OR(AC31="Preventivo",AC31="Detectivo"),"Probabilidad",IF(AC31="Correctivo","Impacto",""))</f>
        <v/>
      </c>
      <c r="AC31" s="187"/>
      <c r="AD31" s="187"/>
      <c r="AE31" s="188" t="str">
        <f>IF(AND(AC31="Preventivo",AD31="Automático"),"50%",IF(AND(AC31="Preventivo",AD31="Manual"),"40%",IF(AND(AC31="Detectivo",AD31="Automático"),"40%",IF(AND(AC31="Detectivo",AD31="Manual"),"30%",IF(AND(AC31="Correctivo",AD31="Automático"),"35%",IF(AND(AC31="Correctivo",AD31="Manual"),"25%",""))))))</f>
        <v/>
      </c>
      <c r="AF31" s="187"/>
      <c r="AG31" s="187"/>
      <c r="AH31" s="187"/>
      <c r="AI31" s="189" t="str">
        <f>IFERROR(IF(AB31="Probabilidad",(T31-(+T31*AE31)),IF(AB31="Impacto",T31,"")),"")</f>
        <v/>
      </c>
      <c r="AJ31" s="190" t="str">
        <f>IFERROR(IF(AI31="","",IF(AI31&lt;=0.2,"Muy Baja",IF(AI31&lt;=0.4,"Baja",IF(AI31&lt;=0.6,"Media",IF(AI31&lt;=0.8,"Alta","Muy Alta"))))),"")</f>
        <v/>
      </c>
      <c r="AK31" s="188" t="str">
        <f>+AI31</f>
        <v/>
      </c>
      <c r="AL31" s="190" t="str">
        <f>IFERROR(IF(AM31="","",IF(AM31&lt;=0.2,"Leve",IF(AM31&lt;=0.4,"Menor",IF(AM31&lt;=0.6,"Moderado",IF(AM31&lt;=0.8,"Mayor","Catastrófico"))))),"")</f>
        <v/>
      </c>
      <c r="AM31" s="188" t="str">
        <f t="shared" ref="AM31" si="26">IFERROR(IF(AB31="Impacto",(X31-(+X31*AE31)),IF(AB31="Probabilidad",X31,"")),"")</f>
        <v/>
      </c>
      <c r="AN31" s="191" t="str">
        <f>IFERROR(IF(OR(AND(AJ31="Muy Baja",AL31="Leve"),AND(AJ31="Muy Baja",AL31="Menor"),AND(AJ31="Baja",AL31="Leve")),"Bajo",IF(OR(AND(AJ31="Muy baja",AL31="Moderado"),AND(AJ31="Baja",AL31="Menor"),AND(AJ31="Baja",AL31="Moderado"),AND(AJ31="Media",AL31="Leve"),AND(AJ31="Media",AL31="Menor"),AND(AJ31="Media",AL31="Moderado"),AND(AJ31="Alta",AL31="Leve"),AND(AJ31="Alta",AL31="Menor")),"Moderado",IF(OR(AND(AJ31="Muy Baja",AL31="Mayor"),AND(AJ31="Baja",AL31="Mayor"),AND(AJ31="Media",AL31="Mayor"),AND(AJ31="Alta",AL31="Moderado"),AND(AJ31="Alta",AL31="Mayor"),AND(AJ31="Muy Alta",AL31="Leve"),AND(AJ31="Muy Alta",AL31="Menor"),AND(AJ31="Muy Alta",AL31="Moderado"),AND(AJ31="Muy Alta",AL31="Mayor")),"Alto",IF(OR(AND(AJ31="Muy Baja",AL31="Catastrófico"),AND(AJ31="Baja",AL31="Catastrófico"),AND(AJ31="Media",AL31="Catastrófico"),AND(AJ31="Alta",AL31="Catastrófico"),AND(AJ31="Muy Alta",AL31="Catastrófico")),"Extremo","")))),"")</f>
        <v/>
      </c>
      <c r="AO31" s="192"/>
      <c r="AP31" s="183"/>
      <c r="AQ31" s="193"/>
      <c r="AR31" s="193"/>
      <c r="AS31" s="194"/>
      <c r="AT31" s="336"/>
      <c r="AU31" s="336"/>
      <c r="AV31" s="336"/>
    </row>
    <row r="32" spans="1:48" ht="37.5" customHeight="1" x14ac:dyDescent="0.2">
      <c r="A32" s="325"/>
      <c r="B32" s="326"/>
      <c r="C32" s="326"/>
      <c r="D32" s="326"/>
      <c r="E32" s="326"/>
      <c r="F32" s="326"/>
      <c r="G32" s="340"/>
      <c r="H32" s="340"/>
      <c r="I32" s="340"/>
      <c r="J32" s="340"/>
      <c r="K32" s="340"/>
      <c r="L32" s="340"/>
      <c r="M32" s="340"/>
      <c r="N32" s="340"/>
      <c r="O32" s="340"/>
      <c r="P32" s="340"/>
      <c r="Q32" s="340"/>
      <c r="R32" s="336"/>
      <c r="S32" s="337"/>
      <c r="T32" s="338"/>
      <c r="U32" s="356"/>
      <c r="V32" s="338">
        <f>IF(NOT(ISERROR(MATCH(U32,_xlfn.ANCHORARRAY(E43),0))),T45&amp;"Por favor no seleccionar los criterios de impacto",U32)</f>
        <v>0</v>
      </c>
      <c r="W32" s="337"/>
      <c r="X32" s="338"/>
      <c r="Y32" s="355"/>
      <c r="Z32" s="211">
        <v>2</v>
      </c>
      <c r="AA32" s="184"/>
      <c r="AB32" s="186" t="str">
        <f>IF(OR(AC32="Preventivo",AC32="Detectivo"),"Probabilidad",IF(AC32="Correctivo","Impacto",""))</f>
        <v/>
      </c>
      <c r="AC32" s="187"/>
      <c r="AD32" s="187"/>
      <c r="AE32" s="188" t="str">
        <f t="shared" ref="AE32:AE36" si="27">IF(AND(AC32="Preventivo",AD32="Automático"),"50%",IF(AND(AC32="Preventivo",AD32="Manual"),"40%",IF(AND(AC32="Detectivo",AD32="Automático"),"40%",IF(AND(AC32="Detectivo",AD32="Manual"),"30%",IF(AND(AC32="Correctivo",AD32="Automático"),"35%",IF(AND(AC32="Correctivo",AD32="Manual"),"25%",""))))))</f>
        <v/>
      </c>
      <c r="AF32" s="187"/>
      <c r="AG32" s="187"/>
      <c r="AH32" s="187"/>
      <c r="AI32" s="189" t="str">
        <f>IFERROR(IF(AND(AB31="Probabilidad",AB32="Probabilidad"),(AK31-(+AK31*AE32)),IF(AB32="Probabilidad",(T31-(+T31*AE32)),IF(AB32="Impacto",AK31,""))),"")</f>
        <v/>
      </c>
      <c r="AJ32" s="190" t="str">
        <f t="shared" si="2"/>
        <v/>
      </c>
      <c r="AK32" s="188" t="str">
        <f t="shared" ref="AK32:AK36" si="28">+AI32</f>
        <v/>
      </c>
      <c r="AL32" s="190" t="str">
        <f t="shared" si="4"/>
        <v/>
      </c>
      <c r="AM32" s="188" t="str">
        <f t="shared" ref="AM32" si="29">IFERROR(IF(AND(AB31="Impacto",AB32="Impacto"),(AM31-(+AM31*AE32)),IF(AB32="Impacto",($X$13-(+$X$13*AE32)),IF(AB32="Probabilidad",AM31,""))),"")</f>
        <v/>
      </c>
      <c r="AN32" s="191" t="str">
        <f t="shared" ref="AN32:AN33" si="30">IFERROR(IF(OR(AND(AJ32="Muy Baja",AL32="Leve"),AND(AJ32="Muy Baja",AL32="Menor"),AND(AJ32="Baja",AL32="Leve")),"Bajo",IF(OR(AND(AJ32="Muy baja",AL32="Moderado"),AND(AJ32="Baja",AL32="Menor"),AND(AJ32="Baja",AL32="Moderado"),AND(AJ32="Media",AL32="Leve"),AND(AJ32="Media",AL32="Menor"),AND(AJ32="Media",AL32="Moderado"),AND(AJ32="Alta",AL32="Leve"),AND(AJ32="Alta",AL32="Menor")),"Moderado",IF(OR(AND(AJ32="Muy Baja",AL32="Mayor"),AND(AJ32="Baja",AL32="Mayor"),AND(AJ32="Media",AL32="Mayor"),AND(AJ32="Alta",AL32="Moderado"),AND(AJ32="Alta",AL32="Mayor"),AND(AJ32="Muy Alta",AL32="Leve"),AND(AJ32="Muy Alta",AL32="Menor"),AND(AJ32="Muy Alta",AL32="Moderado"),AND(AJ32="Muy Alta",AL32="Mayor")),"Alto",IF(OR(AND(AJ32="Muy Baja",AL32="Catastrófico"),AND(AJ32="Baja",AL32="Catastrófico"),AND(AJ32="Media",AL32="Catastrófico"),AND(AJ32="Alta",AL32="Catastrófico"),AND(AJ32="Muy Alta",AL32="Catastrófico")),"Extremo","")))),"")</f>
        <v/>
      </c>
      <c r="AO32" s="192"/>
      <c r="AP32" s="183"/>
      <c r="AQ32" s="193"/>
      <c r="AR32" s="193"/>
      <c r="AS32" s="194"/>
      <c r="AT32" s="336"/>
      <c r="AU32" s="336"/>
      <c r="AV32" s="336"/>
    </row>
    <row r="33" spans="1:48" ht="37.5" customHeight="1" x14ac:dyDescent="0.2">
      <c r="A33" s="325"/>
      <c r="B33" s="326"/>
      <c r="C33" s="326"/>
      <c r="D33" s="326"/>
      <c r="E33" s="326"/>
      <c r="F33" s="326"/>
      <c r="G33" s="340"/>
      <c r="H33" s="340"/>
      <c r="I33" s="340"/>
      <c r="J33" s="340"/>
      <c r="K33" s="340"/>
      <c r="L33" s="340"/>
      <c r="M33" s="340"/>
      <c r="N33" s="340"/>
      <c r="O33" s="340"/>
      <c r="P33" s="340"/>
      <c r="Q33" s="340"/>
      <c r="R33" s="336"/>
      <c r="S33" s="337"/>
      <c r="T33" s="338"/>
      <c r="U33" s="356"/>
      <c r="V33" s="338">
        <f>IF(NOT(ISERROR(MATCH(U33,_xlfn.ANCHORARRAY(E44),0))),T46&amp;"Por favor no seleccionar los criterios de impacto",U33)</f>
        <v>0</v>
      </c>
      <c r="W33" s="337"/>
      <c r="X33" s="338"/>
      <c r="Y33" s="355"/>
      <c r="Z33" s="211">
        <v>3</v>
      </c>
      <c r="AA33" s="185"/>
      <c r="AB33" s="186" t="str">
        <f>IF(OR(AC33="Preventivo",AC33="Detectivo"),"Probabilidad",IF(AC33="Correctivo","Impacto",""))</f>
        <v/>
      </c>
      <c r="AC33" s="187"/>
      <c r="AD33" s="187"/>
      <c r="AE33" s="188" t="str">
        <f t="shared" si="27"/>
        <v/>
      </c>
      <c r="AF33" s="187"/>
      <c r="AG33" s="187"/>
      <c r="AH33" s="187"/>
      <c r="AI33" s="189" t="str">
        <f>IFERROR(IF(AND(AB32="Probabilidad",AB33="Probabilidad"),(AK32-(+AK32*AE33)),IF(AND(AB32="Impacto",AB33="Probabilidad"),(AK31-(+AK31*AE33)),IF(AB33="Impacto",AK32,""))),"")</f>
        <v/>
      </c>
      <c r="AJ33" s="190" t="str">
        <f t="shared" si="2"/>
        <v/>
      </c>
      <c r="AK33" s="188" t="str">
        <f t="shared" si="28"/>
        <v/>
      </c>
      <c r="AL33" s="190" t="str">
        <f t="shared" si="4"/>
        <v/>
      </c>
      <c r="AM33" s="188" t="str">
        <f t="shared" ref="AM33" si="31">IFERROR(IF(AND(AB32="Impacto",AB33="Impacto"),(AM32-(+AM32*AE33)),IF(AND(AB32="Probabilidad",AB33="Impacto"),(AM31-(+AM31*AE33)),IF(AB33="Probabilidad",AM32,""))),"")</f>
        <v/>
      </c>
      <c r="AN33" s="191" t="str">
        <f t="shared" si="30"/>
        <v/>
      </c>
      <c r="AO33" s="192"/>
      <c r="AP33" s="183"/>
      <c r="AQ33" s="193"/>
      <c r="AR33" s="193"/>
      <c r="AS33" s="194"/>
      <c r="AT33" s="336"/>
      <c r="AU33" s="336"/>
      <c r="AV33" s="336"/>
    </row>
    <row r="34" spans="1:48" ht="37.5" customHeight="1" x14ac:dyDescent="0.2">
      <c r="A34" s="325"/>
      <c r="B34" s="326"/>
      <c r="C34" s="326"/>
      <c r="D34" s="326"/>
      <c r="E34" s="326"/>
      <c r="F34" s="326"/>
      <c r="G34" s="340"/>
      <c r="H34" s="340"/>
      <c r="I34" s="340"/>
      <c r="J34" s="340"/>
      <c r="K34" s="340"/>
      <c r="L34" s="340"/>
      <c r="M34" s="340"/>
      <c r="N34" s="340"/>
      <c r="O34" s="340"/>
      <c r="P34" s="340"/>
      <c r="Q34" s="340"/>
      <c r="R34" s="336"/>
      <c r="S34" s="337"/>
      <c r="T34" s="338"/>
      <c r="U34" s="356"/>
      <c r="V34" s="338">
        <f>IF(NOT(ISERROR(MATCH(U34,_xlfn.ANCHORARRAY(E45),0))),T47&amp;"Por favor no seleccionar los criterios de impacto",U34)</f>
        <v>0</v>
      </c>
      <c r="W34" s="337"/>
      <c r="X34" s="338"/>
      <c r="Y34" s="355"/>
      <c r="Z34" s="211">
        <v>4</v>
      </c>
      <c r="AA34" s="184"/>
      <c r="AB34" s="186" t="str">
        <f t="shared" ref="AB34:AB36" si="32">IF(OR(AC34="Preventivo",AC34="Detectivo"),"Probabilidad",IF(AC34="Correctivo","Impacto",""))</f>
        <v/>
      </c>
      <c r="AC34" s="187"/>
      <c r="AD34" s="187"/>
      <c r="AE34" s="188" t="str">
        <f t="shared" si="27"/>
        <v/>
      </c>
      <c r="AF34" s="187"/>
      <c r="AG34" s="187"/>
      <c r="AH34" s="187"/>
      <c r="AI34" s="189" t="str">
        <f t="shared" ref="AI34:AI36" si="33">IFERROR(IF(AND(AB33="Probabilidad",AB34="Probabilidad"),(AK33-(+AK33*AE34)),IF(AND(AB33="Impacto",AB34="Probabilidad"),(AK32-(+AK32*AE34)),IF(AB34="Impacto",AK33,""))),"")</f>
        <v/>
      </c>
      <c r="AJ34" s="190" t="str">
        <f t="shared" si="2"/>
        <v/>
      </c>
      <c r="AK34" s="188" t="str">
        <f t="shared" si="28"/>
        <v/>
      </c>
      <c r="AL34" s="190" t="str">
        <f t="shared" si="4"/>
        <v/>
      </c>
      <c r="AM34" s="188" t="str">
        <f t="shared" si="13"/>
        <v/>
      </c>
      <c r="AN34" s="191" t="str">
        <f>IFERROR(IF(OR(AND(AJ34="Muy Baja",AL34="Leve"),AND(AJ34="Muy Baja",AL34="Menor"),AND(AJ34="Baja",AL34="Leve")),"Bajo",IF(OR(AND(AJ34="Muy baja",AL34="Moderado"),AND(AJ34="Baja",AL34="Menor"),AND(AJ34="Baja",AL34="Moderado"),AND(AJ34="Media",AL34="Leve"),AND(AJ34="Media",AL34="Menor"),AND(AJ34="Media",AL34="Moderado"),AND(AJ34="Alta",AL34="Leve"),AND(AJ34="Alta",AL34="Menor")),"Moderado",IF(OR(AND(AJ34="Muy Baja",AL34="Mayor"),AND(AJ34="Baja",AL34="Mayor"),AND(AJ34="Media",AL34="Mayor"),AND(AJ34="Alta",AL34="Moderado"),AND(AJ34="Alta",AL34="Mayor"),AND(AJ34="Muy Alta",AL34="Leve"),AND(AJ34="Muy Alta",AL34="Menor"),AND(AJ34="Muy Alta",AL34="Moderado"),AND(AJ34="Muy Alta",AL34="Mayor")),"Alto",IF(OR(AND(AJ34="Muy Baja",AL34="Catastrófico"),AND(AJ34="Baja",AL34="Catastrófico"),AND(AJ34="Media",AL34="Catastrófico"),AND(AJ34="Alta",AL34="Catastrófico"),AND(AJ34="Muy Alta",AL34="Catastrófico")),"Extremo","")))),"")</f>
        <v/>
      </c>
      <c r="AO34" s="192"/>
      <c r="AP34" s="183"/>
      <c r="AQ34" s="193"/>
      <c r="AR34" s="193"/>
      <c r="AS34" s="194"/>
      <c r="AT34" s="336"/>
      <c r="AU34" s="336"/>
      <c r="AV34" s="336"/>
    </row>
    <row r="35" spans="1:48" ht="37.5" customHeight="1" x14ac:dyDescent="0.2">
      <c r="A35" s="325"/>
      <c r="B35" s="326"/>
      <c r="C35" s="326"/>
      <c r="D35" s="326"/>
      <c r="E35" s="326"/>
      <c r="F35" s="326"/>
      <c r="G35" s="340"/>
      <c r="H35" s="340"/>
      <c r="I35" s="340"/>
      <c r="J35" s="340"/>
      <c r="K35" s="340"/>
      <c r="L35" s="340"/>
      <c r="M35" s="340"/>
      <c r="N35" s="340"/>
      <c r="O35" s="340"/>
      <c r="P35" s="340"/>
      <c r="Q35" s="340"/>
      <c r="R35" s="336"/>
      <c r="S35" s="337"/>
      <c r="T35" s="338"/>
      <c r="U35" s="356"/>
      <c r="V35" s="338">
        <f>IF(NOT(ISERROR(MATCH(U35,_xlfn.ANCHORARRAY(E46),0))),T48&amp;"Por favor no seleccionar los criterios de impacto",U35)</f>
        <v>0</v>
      </c>
      <c r="W35" s="337"/>
      <c r="X35" s="338"/>
      <c r="Y35" s="355"/>
      <c r="Z35" s="211">
        <v>5</v>
      </c>
      <c r="AA35" s="184"/>
      <c r="AB35" s="186" t="str">
        <f t="shared" si="32"/>
        <v/>
      </c>
      <c r="AC35" s="187"/>
      <c r="AD35" s="187"/>
      <c r="AE35" s="188" t="str">
        <f t="shared" si="27"/>
        <v/>
      </c>
      <c r="AF35" s="187"/>
      <c r="AG35" s="187"/>
      <c r="AH35" s="187"/>
      <c r="AI35" s="189" t="str">
        <f t="shared" si="33"/>
        <v/>
      </c>
      <c r="AJ35" s="190" t="str">
        <f>IFERROR(IF(AI35="","",IF(AI35&lt;=0.2,"Muy Baja",IF(AI35&lt;=0.4,"Baja",IF(AI35&lt;=0.6,"Media",IF(AI35&lt;=0.8,"Alta","Muy Alta"))))),"")</f>
        <v/>
      </c>
      <c r="AK35" s="188" t="str">
        <f t="shared" si="28"/>
        <v/>
      </c>
      <c r="AL35" s="190" t="str">
        <f t="shared" si="4"/>
        <v/>
      </c>
      <c r="AM35" s="188" t="str">
        <f t="shared" si="13"/>
        <v/>
      </c>
      <c r="AN35" s="191" t="str">
        <f t="shared" ref="AN35:AN36" si="34">IFERROR(IF(OR(AND(AJ35="Muy Baja",AL35="Leve"),AND(AJ35="Muy Baja",AL35="Menor"),AND(AJ35="Baja",AL35="Leve")),"Bajo",IF(OR(AND(AJ35="Muy baja",AL35="Moderado"),AND(AJ35="Baja",AL35="Menor"),AND(AJ35="Baja",AL35="Moderado"),AND(AJ35="Media",AL35="Leve"),AND(AJ35="Media",AL35="Menor"),AND(AJ35="Media",AL35="Moderado"),AND(AJ35="Alta",AL35="Leve"),AND(AJ35="Alta",AL35="Menor")),"Moderado",IF(OR(AND(AJ35="Muy Baja",AL35="Mayor"),AND(AJ35="Baja",AL35="Mayor"),AND(AJ35="Media",AL35="Mayor"),AND(AJ35="Alta",AL35="Moderado"),AND(AJ35="Alta",AL35="Mayor"),AND(AJ35="Muy Alta",AL35="Leve"),AND(AJ35="Muy Alta",AL35="Menor"),AND(AJ35="Muy Alta",AL35="Moderado"),AND(AJ35="Muy Alta",AL35="Mayor")),"Alto",IF(OR(AND(AJ35="Muy Baja",AL35="Catastrófico"),AND(AJ35="Baja",AL35="Catastrófico"),AND(AJ35="Media",AL35="Catastrófico"),AND(AJ35="Alta",AL35="Catastrófico"),AND(AJ35="Muy Alta",AL35="Catastrófico")),"Extremo","")))),"")</f>
        <v/>
      </c>
      <c r="AO35" s="192"/>
      <c r="AP35" s="183"/>
      <c r="AQ35" s="193"/>
      <c r="AR35" s="193"/>
      <c r="AS35" s="194"/>
      <c r="AT35" s="336"/>
      <c r="AU35" s="336"/>
      <c r="AV35" s="336"/>
    </row>
    <row r="36" spans="1:48" ht="37.5" customHeight="1" x14ac:dyDescent="0.2">
      <c r="A36" s="325"/>
      <c r="B36" s="326"/>
      <c r="C36" s="326"/>
      <c r="D36" s="326"/>
      <c r="E36" s="326"/>
      <c r="F36" s="326"/>
      <c r="G36" s="341"/>
      <c r="H36" s="341"/>
      <c r="I36" s="341"/>
      <c r="J36" s="341"/>
      <c r="K36" s="341"/>
      <c r="L36" s="341"/>
      <c r="M36" s="341"/>
      <c r="N36" s="341"/>
      <c r="O36" s="341"/>
      <c r="P36" s="341"/>
      <c r="Q36" s="341"/>
      <c r="R36" s="336"/>
      <c r="S36" s="337"/>
      <c r="T36" s="338"/>
      <c r="U36" s="356"/>
      <c r="V36" s="338">
        <f>IF(NOT(ISERROR(MATCH(U36,_xlfn.ANCHORARRAY(E47),0))),T49&amp;"Por favor no seleccionar los criterios de impacto",U36)</f>
        <v>0</v>
      </c>
      <c r="W36" s="337"/>
      <c r="X36" s="338"/>
      <c r="Y36" s="355"/>
      <c r="Z36" s="211">
        <v>6</v>
      </c>
      <c r="AA36" s="184"/>
      <c r="AB36" s="186" t="str">
        <f t="shared" si="32"/>
        <v/>
      </c>
      <c r="AC36" s="187"/>
      <c r="AD36" s="187"/>
      <c r="AE36" s="188" t="str">
        <f t="shared" si="27"/>
        <v/>
      </c>
      <c r="AF36" s="187"/>
      <c r="AG36" s="187"/>
      <c r="AH36" s="187"/>
      <c r="AI36" s="189" t="str">
        <f t="shared" si="33"/>
        <v/>
      </c>
      <c r="AJ36" s="190" t="str">
        <f t="shared" si="2"/>
        <v/>
      </c>
      <c r="AK36" s="188" t="str">
        <f t="shared" si="28"/>
        <v/>
      </c>
      <c r="AL36" s="190" t="str">
        <f t="shared" si="4"/>
        <v/>
      </c>
      <c r="AM36" s="188" t="str">
        <f t="shared" si="13"/>
        <v/>
      </c>
      <c r="AN36" s="191" t="str">
        <f t="shared" si="34"/>
        <v/>
      </c>
      <c r="AO36" s="192"/>
      <c r="AP36" s="183"/>
      <c r="AQ36" s="193"/>
      <c r="AR36" s="193"/>
      <c r="AS36" s="194"/>
      <c r="AT36" s="336"/>
      <c r="AU36" s="336"/>
      <c r="AV36" s="336"/>
    </row>
    <row r="37" spans="1:48" ht="37.5" customHeight="1" x14ac:dyDescent="0.2">
      <c r="A37" s="325">
        <v>5</v>
      </c>
      <c r="B37" s="326"/>
      <c r="C37" s="326"/>
      <c r="D37" s="326"/>
      <c r="E37" s="326"/>
      <c r="F37" s="326"/>
      <c r="G37" s="339"/>
      <c r="H37" s="339"/>
      <c r="I37" s="339"/>
      <c r="J37" s="339"/>
      <c r="K37" s="339"/>
      <c r="L37" s="339"/>
      <c r="M37" s="339"/>
      <c r="N37" s="339"/>
      <c r="O37" s="339"/>
      <c r="P37" s="339"/>
      <c r="Q37" s="339"/>
      <c r="R37" s="336"/>
      <c r="S37" s="337" t="str">
        <f>IF(R37&lt;=0,"",IF(R37&lt;=2,"Muy Baja",IF(R37&lt;=24,"Baja",IF(R37&lt;=500,"Media",IF(R37&lt;=5000,"Alta","Muy Alta")))))</f>
        <v/>
      </c>
      <c r="T37" s="338" t="str">
        <f>IF(S37="","",IF(S37="Muy Baja",0.2,IF(S37="Baja",0.4,IF(S37="Media",0.6,IF(S37="Alta",0.8,IF(S37="Muy Alta",1,))))))</f>
        <v/>
      </c>
      <c r="U37" s="356"/>
      <c r="V37" s="338">
        <f>IF(NOT(ISERROR(MATCH(U37,'Tabla Impacto'!$B$222:$B$224,0))),'Tabla Impacto'!$F$224&amp;"Por favor no seleccionar los criterios de impacto(Afectación Económica o presupuestal y Pérdida Reputacional)",U37)</f>
        <v>0</v>
      </c>
      <c r="W37" s="337" t="str">
        <f>IF(OR(V37='Tabla Impacto'!$C$12,V37='Tabla Impacto'!$D$12),"Leve",IF(OR(V37='Tabla Impacto'!$C$13,V37='Tabla Impacto'!$D$13),"Menor",IF(OR(V37='Tabla Impacto'!$C$14,V37='Tabla Impacto'!$D$14),"Moderado",IF(OR(V37='Tabla Impacto'!$C$15,V37='Tabla Impacto'!$D$15),"Mayor",IF(OR(V37='Tabla Impacto'!$C$16,V37='Tabla Impacto'!$D$16),"Catastrófico","")))))</f>
        <v/>
      </c>
      <c r="X37" s="338" t="str">
        <f>IF(W37="","",IF(W37="Leve",0.2,IF(W37="Menor",0.4,IF(W37="Moderado",0.6,IF(W37="Mayor",0.8,IF(W37="Catastrófico",1,))))))</f>
        <v/>
      </c>
      <c r="Y37" s="355" t="str">
        <f>IF(OR(AND(S37="Muy Baja",W37="Leve"),AND(S37="Muy Baja",W37="Menor"),AND(S37="Baja",W37="Leve")),"Bajo",IF(OR(AND(S37="Muy baja",W37="Moderado"),AND(S37="Baja",W37="Menor"),AND(S37="Baja",W37="Moderado"),AND(S37="Media",W37="Leve"),AND(S37="Media",W37="Menor"),AND(S37="Media",W37="Moderado"),AND(S37="Alta",W37="Leve"),AND(S37="Alta",W37="Menor")),"Moderado",IF(OR(AND(S37="Muy Baja",W37="Mayor"),AND(S37="Baja",W37="Mayor"),AND(S37="Media",W37="Mayor"),AND(S37="Alta",W37="Moderado"),AND(S37="Alta",W37="Mayor"),AND(S37="Muy Alta",W37="Leve"),AND(S37="Muy Alta",W37="Menor"),AND(S37="Muy Alta",W37="Moderado"),AND(S37="Muy Alta",W37="Mayor")),"Alto",IF(OR(AND(S37="Muy Baja",W37="Catastrófico"),AND(S37="Baja",W37="Catastrófico"),AND(S37="Media",W37="Catastrófico"),AND(S37="Alta",W37="Catastrófico"),AND(S37="Muy Alta",W37="Catastrófico")),"Extremo",""))))</f>
        <v/>
      </c>
      <c r="Z37" s="211">
        <v>1</v>
      </c>
      <c r="AA37" s="184"/>
      <c r="AB37" s="186" t="str">
        <f>IF(OR(AC37="Preventivo",AC37="Detectivo"),"Probabilidad",IF(AC37="Correctivo","Impacto",""))</f>
        <v/>
      </c>
      <c r="AC37" s="187"/>
      <c r="AD37" s="187"/>
      <c r="AE37" s="188" t="str">
        <f>IF(AND(AC37="Preventivo",AD37="Automático"),"50%",IF(AND(AC37="Preventivo",AD37="Manual"),"40%",IF(AND(AC37="Detectivo",AD37="Automático"),"40%",IF(AND(AC37="Detectivo",AD37="Manual"),"30%",IF(AND(AC37="Correctivo",AD37="Automático"),"35%",IF(AND(AC37="Correctivo",AD37="Manual"),"25%",""))))))</f>
        <v/>
      </c>
      <c r="AF37" s="187"/>
      <c r="AG37" s="187"/>
      <c r="AH37" s="187"/>
      <c r="AI37" s="189" t="str">
        <f>IFERROR(IF(AB37="Probabilidad",(T37-(+T37*AE37)),IF(AB37="Impacto",T37,"")),"")</f>
        <v/>
      </c>
      <c r="AJ37" s="190" t="str">
        <f>IFERROR(IF(AI37="","",IF(AI37&lt;=0.2,"Muy Baja",IF(AI37&lt;=0.4,"Baja",IF(AI37&lt;=0.6,"Media",IF(AI37&lt;=0.8,"Alta","Muy Alta"))))),"")</f>
        <v/>
      </c>
      <c r="AK37" s="188" t="str">
        <f>+AI37</f>
        <v/>
      </c>
      <c r="AL37" s="190" t="str">
        <f>IFERROR(IF(AM37="","",IF(AM37&lt;=0.2,"Leve",IF(AM37&lt;=0.4,"Menor",IF(AM37&lt;=0.6,"Moderado",IF(AM37&lt;=0.8,"Mayor","Catastrófico"))))),"")</f>
        <v/>
      </c>
      <c r="AM37" s="188" t="str">
        <f t="shared" ref="AM37" si="35">IFERROR(IF(AB37="Impacto",(X37-(+X37*AE37)),IF(AB37="Probabilidad",X37,"")),"")</f>
        <v/>
      </c>
      <c r="AN37" s="191" t="str">
        <f>IFERROR(IF(OR(AND(AJ37="Muy Baja",AL37="Leve"),AND(AJ37="Muy Baja",AL37="Menor"),AND(AJ37="Baja",AL37="Leve")),"Bajo",IF(OR(AND(AJ37="Muy baja",AL37="Moderado"),AND(AJ37="Baja",AL37="Menor"),AND(AJ37="Baja",AL37="Moderado"),AND(AJ37="Media",AL37="Leve"),AND(AJ37="Media",AL37="Menor"),AND(AJ37="Media",AL37="Moderado"),AND(AJ37="Alta",AL37="Leve"),AND(AJ37="Alta",AL37="Menor")),"Moderado",IF(OR(AND(AJ37="Muy Baja",AL37="Mayor"),AND(AJ37="Baja",AL37="Mayor"),AND(AJ37="Media",AL37="Mayor"),AND(AJ37="Alta",AL37="Moderado"),AND(AJ37="Alta",AL37="Mayor"),AND(AJ37="Muy Alta",AL37="Leve"),AND(AJ37="Muy Alta",AL37="Menor"),AND(AJ37="Muy Alta",AL37="Moderado"),AND(AJ37="Muy Alta",AL37="Mayor")),"Alto",IF(OR(AND(AJ37="Muy Baja",AL37="Catastrófico"),AND(AJ37="Baja",AL37="Catastrófico"),AND(AJ37="Media",AL37="Catastrófico"),AND(AJ37="Alta",AL37="Catastrófico"),AND(AJ37="Muy Alta",AL37="Catastrófico")),"Extremo","")))),"")</f>
        <v/>
      </c>
      <c r="AO37" s="192"/>
      <c r="AP37" s="183"/>
      <c r="AQ37" s="193"/>
      <c r="AR37" s="193"/>
      <c r="AS37" s="194"/>
      <c r="AT37" s="336"/>
      <c r="AU37" s="336"/>
      <c r="AV37" s="336"/>
    </row>
    <row r="38" spans="1:48" ht="37.5" customHeight="1" x14ac:dyDescent="0.2">
      <c r="A38" s="325"/>
      <c r="B38" s="326"/>
      <c r="C38" s="326"/>
      <c r="D38" s="326"/>
      <c r="E38" s="326"/>
      <c r="F38" s="326"/>
      <c r="G38" s="340"/>
      <c r="H38" s="340"/>
      <c r="I38" s="340"/>
      <c r="J38" s="340"/>
      <c r="K38" s="340"/>
      <c r="L38" s="340"/>
      <c r="M38" s="340"/>
      <c r="N38" s="340"/>
      <c r="O38" s="340"/>
      <c r="P38" s="340"/>
      <c r="Q38" s="340"/>
      <c r="R38" s="336"/>
      <c r="S38" s="337"/>
      <c r="T38" s="338"/>
      <c r="U38" s="356"/>
      <c r="V38" s="338">
        <f>IF(NOT(ISERROR(MATCH(U38,_xlfn.ANCHORARRAY(E49),0))),T51&amp;"Por favor no seleccionar los criterios de impacto",U38)</f>
        <v>0</v>
      </c>
      <c r="W38" s="337"/>
      <c r="X38" s="338"/>
      <c r="Y38" s="355"/>
      <c r="Z38" s="211">
        <v>2</v>
      </c>
      <c r="AA38" s="184"/>
      <c r="AB38" s="186" t="str">
        <f>IF(OR(AC38="Preventivo",AC38="Detectivo"),"Probabilidad",IF(AC38="Correctivo","Impacto",""))</f>
        <v/>
      </c>
      <c r="AC38" s="187"/>
      <c r="AD38" s="187"/>
      <c r="AE38" s="188" t="str">
        <f t="shared" ref="AE38:AE42" si="36">IF(AND(AC38="Preventivo",AD38="Automático"),"50%",IF(AND(AC38="Preventivo",AD38="Manual"),"40%",IF(AND(AC38="Detectivo",AD38="Automático"),"40%",IF(AND(AC38="Detectivo",AD38="Manual"),"30%",IF(AND(AC38="Correctivo",AD38="Automático"),"35%",IF(AND(AC38="Correctivo",AD38="Manual"),"25%",""))))))</f>
        <v/>
      </c>
      <c r="AF38" s="187"/>
      <c r="AG38" s="187"/>
      <c r="AH38" s="187"/>
      <c r="AI38" s="189" t="str">
        <f>IFERROR(IF(AND(AB37="Probabilidad",AB38="Probabilidad"),(AK37-(+AK37*AE38)),IF(AB38="Probabilidad",(T37-(+T37*AE38)),IF(AB38="Impacto",AK37,""))),"")</f>
        <v/>
      </c>
      <c r="AJ38" s="190" t="str">
        <f t="shared" si="2"/>
        <v/>
      </c>
      <c r="AK38" s="188" t="str">
        <f t="shared" ref="AK38:AK42" si="37">+AI38</f>
        <v/>
      </c>
      <c r="AL38" s="190" t="str">
        <f t="shared" si="4"/>
        <v/>
      </c>
      <c r="AM38" s="188" t="str">
        <f t="shared" ref="AM38" si="38">IFERROR(IF(AND(AB37="Impacto",AB38="Impacto"),(AM37-(+AM37*AE38)),IF(AB38="Impacto",($X$13-(+$X$13*AE38)),IF(AB38="Probabilidad",AM37,""))),"")</f>
        <v/>
      </c>
      <c r="AN38" s="191" t="str">
        <f t="shared" ref="AN38:AN39" si="39">IFERROR(IF(OR(AND(AJ38="Muy Baja",AL38="Leve"),AND(AJ38="Muy Baja",AL38="Menor"),AND(AJ38="Baja",AL38="Leve")),"Bajo",IF(OR(AND(AJ38="Muy baja",AL38="Moderado"),AND(AJ38="Baja",AL38="Menor"),AND(AJ38="Baja",AL38="Moderado"),AND(AJ38="Media",AL38="Leve"),AND(AJ38="Media",AL38="Menor"),AND(AJ38="Media",AL38="Moderado"),AND(AJ38="Alta",AL38="Leve"),AND(AJ38="Alta",AL38="Menor")),"Moderado",IF(OR(AND(AJ38="Muy Baja",AL38="Mayor"),AND(AJ38="Baja",AL38="Mayor"),AND(AJ38="Media",AL38="Mayor"),AND(AJ38="Alta",AL38="Moderado"),AND(AJ38="Alta",AL38="Mayor"),AND(AJ38="Muy Alta",AL38="Leve"),AND(AJ38="Muy Alta",AL38="Menor"),AND(AJ38="Muy Alta",AL38="Moderado"),AND(AJ38="Muy Alta",AL38="Mayor")),"Alto",IF(OR(AND(AJ38="Muy Baja",AL38="Catastrófico"),AND(AJ38="Baja",AL38="Catastrófico"),AND(AJ38="Media",AL38="Catastrófico"),AND(AJ38="Alta",AL38="Catastrófico"),AND(AJ38="Muy Alta",AL38="Catastrófico")),"Extremo","")))),"")</f>
        <v/>
      </c>
      <c r="AO38" s="192"/>
      <c r="AP38" s="183"/>
      <c r="AQ38" s="193"/>
      <c r="AR38" s="193"/>
      <c r="AS38" s="194"/>
      <c r="AT38" s="336"/>
      <c r="AU38" s="336"/>
      <c r="AV38" s="336"/>
    </row>
    <row r="39" spans="1:48" ht="37.5" customHeight="1" x14ac:dyDescent="0.2">
      <c r="A39" s="325"/>
      <c r="B39" s="326"/>
      <c r="C39" s="326"/>
      <c r="D39" s="326"/>
      <c r="E39" s="326"/>
      <c r="F39" s="326"/>
      <c r="G39" s="340"/>
      <c r="H39" s="340"/>
      <c r="I39" s="340"/>
      <c r="J39" s="340"/>
      <c r="K39" s="340"/>
      <c r="L39" s="340"/>
      <c r="M39" s="340"/>
      <c r="N39" s="340"/>
      <c r="O39" s="340"/>
      <c r="P39" s="340"/>
      <c r="Q39" s="340"/>
      <c r="R39" s="336"/>
      <c r="S39" s="337"/>
      <c r="T39" s="338"/>
      <c r="U39" s="356"/>
      <c r="V39" s="338">
        <f>IF(NOT(ISERROR(MATCH(U39,_xlfn.ANCHORARRAY(E50),0))),T52&amp;"Por favor no seleccionar los criterios de impacto",U39)</f>
        <v>0</v>
      </c>
      <c r="W39" s="337"/>
      <c r="X39" s="338"/>
      <c r="Y39" s="355"/>
      <c r="Z39" s="211">
        <v>3</v>
      </c>
      <c r="AA39" s="185"/>
      <c r="AB39" s="186" t="str">
        <f>IF(OR(AC39="Preventivo",AC39="Detectivo"),"Probabilidad",IF(AC39="Correctivo","Impacto",""))</f>
        <v/>
      </c>
      <c r="AC39" s="187"/>
      <c r="AD39" s="187"/>
      <c r="AE39" s="188" t="str">
        <f t="shared" si="36"/>
        <v/>
      </c>
      <c r="AF39" s="187"/>
      <c r="AG39" s="187"/>
      <c r="AH39" s="187"/>
      <c r="AI39" s="189" t="str">
        <f>IFERROR(IF(AND(AB38="Probabilidad",AB39="Probabilidad"),(AK38-(+AK38*AE39)),IF(AND(AB38="Impacto",AB39="Probabilidad"),(AK37-(+AK37*AE39)),IF(AB39="Impacto",AK38,""))),"")</f>
        <v/>
      </c>
      <c r="AJ39" s="190" t="str">
        <f t="shared" si="2"/>
        <v/>
      </c>
      <c r="AK39" s="188" t="str">
        <f t="shared" si="37"/>
        <v/>
      </c>
      <c r="AL39" s="190" t="str">
        <f t="shared" si="4"/>
        <v/>
      </c>
      <c r="AM39" s="188" t="str">
        <f t="shared" ref="AM39" si="40">IFERROR(IF(AND(AB38="Impacto",AB39="Impacto"),(AM38-(+AM38*AE39)),IF(AND(AB38="Probabilidad",AB39="Impacto"),(AM37-(+AM37*AE39)),IF(AB39="Probabilidad",AM38,""))),"")</f>
        <v/>
      </c>
      <c r="AN39" s="191" t="str">
        <f t="shared" si="39"/>
        <v/>
      </c>
      <c r="AO39" s="192"/>
      <c r="AP39" s="183"/>
      <c r="AQ39" s="193"/>
      <c r="AR39" s="193"/>
      <c r="AS39" s="194"/>
      <c r="AT39" s="336"/>
      <c r="AU39" s="336"/>
      <c r="AV39" s="336"/>
    </row>
    <row r="40" spans="1:48" ht="37.5" customHeight="1" x14ac:dyDescent="0.2">
      <c r="A40" s="325"/>
      <c r="B40" s="326"/>
      <c r="C40" s="326"/>
      <c r="D40" s="326"/>
      <c r="E40" s="326"/>
      <c r="F40" s="326"/>
      <c r="G40" s="340"/>
      <c r="H40" s="340"/>
      <c r="I40" s="340"/>
      <c r="J40" s="340"/>
      <c r="K40" s="340"/>
      <c r="L40" s="340"/>
      <c r="M40" s="340"/>
      <c r="N40" s="340"/>
      <c r="O40" s="340"/>
      <c r="P40" s="340"/>
      <c r="Q40" s="340"/>
      <c r="R40" s="336"/>
      <c r="S40" s="337"/>
      <c r="T40" s="338"/>
      <c r="U40" s="356"/>
      <c r="V40" s="338">
        <f>IF(NOT(ISERROR(MATCH(U40,_xlfn.ANCHORARRAY(E51),0))),T53&amp;"Por favor no seleccionar los criterios de impacto",U40)</f>
        <v>0</v>
      </c>
      <c r="W40" s="337"/>
      <c r="X40" s="338"/>
      <c r="Y40" s="355"/>
      <c r="Z40" s="211">
        <v>4</v>
      </c>
      <c r="AA40" s="184"/>
      <c r="AB40" s="186" t="str">
        <f t="shared" ref="AB40:AB42" si="41">IF(OR(AC40="Preventivo",AC40="Detectivo"),"Probabilidad",IF(AC40="Correctivo","Impacto",""))</f>
        <v/>
      </c>
      <c r="AC40" s="187"/>
      <c r="AD40" s="187"/>
      <c r="AE40" s="188" t="str">
        <f t="shared" si="36"/>
        <v/>
      </c>
      <c r="AF40" s="187"/>
      <c r="AG40" s="187"/>
      <c r="AH40" s="187"/>
      <c r="AI40" s="189" t="str">
        <f t="shared" ref="AI40:AI42" si="42">IFERROR(IF(AND(AB39="Probabilidad",AB40="Probabilidad"),(AK39-(+AK39*AE40)),IF(AND(AB39="Impacto",AB40="Probabilidad"),(AK38-(+AK38*AE40)),IF(AB40="Impacto",AK39,""))),"")</f>
        <v/>
      </c>
      <c r="AJ40" s="190" t="str">
        <f t="shared" si="2"/>
        <v/>
      </c>
      <c r="AK40" s="188" t="str">
        <f t="shared" si="37"/>
        <v/>
      </c>
      <c r="AL40" s="190" t="str">
        <f t="shared" si="4"/>
        <v/>
      </c>
      <c r="AM40" s="188" t="str">
        <f t="shared" si="13"/>
        <v/>
      </c>
      <c r="AN40" s="191" t="str">
        <f>IFERROR(IF(OR(AND(AJ40="Muy Baja",AL40="Leve"),AND(AJ40="Muy Baja",AL40="Menor"),AND(AJ40="Baja",AL40="Leve")),"Bajo",IF(OR(AND(AJ40="Muy baja",AL40="Moderado"),AND(AJ40="Baja",AL40="Menor"),AND(AJ40="Baja",AL40="Moderado"),AND(AJ40="Media",AL40="Leve"),AND(AJ40="Media",AL40="Menor"),AND(AJ40="Media",AL40="Moderado"),AND(AJ40="Alta",AL40="Leve"),AND(AJ40="Alta",AL40="Menor")),"Moderado",IF(OR(AND(AJ40="Muy Baja",AL40="Mayor"),AND(AJ40="Baja",AL40="Mayor"),AND(AJ40="Media",AL40="Mayor"),AND(AJ40="Alta",AL40="Moderado"),AND(AJ40="Alta",AL40="Mayor"),AND(AJ40="Muy Alta",AL40="Leve"),AND(AJ40="Muy Alta",AL40="Menor"),AND(AJ40="Muy Alta",AL40="Moderado"),AND(AJ40="Muy Alta",AL40="Mayor")),"Alto",IF(OR(AND(AJ40="Muy Baja",AL40="Catastrófico"),AND(AJ40="Baja",AL40="Catastrófico"),AND(AJ40="Media",AL40="Catastrófico"),AND(AJ40="Alta",AL40="Catastrófico"),AND(AJ40="Muy Alta",AL40="Catastrófico")),"Extremo","")))),"")</f>
        <v/>
      </c>
      <c r="AO40" s="192"/>
      <c r="AP40" s="183"/>
      <c r="AQ40" s="193"/>
      <c r="AR40" s="193"/>
      <c r="AS40" s="194"/>
      <c r="AT40" s="336"/>
      <c r="AU40" s="336"/>
      <c r="AV40" s="336"/>
    </row>
    <row r="41" spans="1:48" ht="37.5" customHeight="1" x14ac:dyDescent="0.2">
      <c r="A41" s="325"/>
      <c r="B41" s="326"/>
      <c r="C41" s="326"/>
      <c r="D41" s="326"/>
      <c r="E41" s="326"/>
      <c r="F41" s="326"/>
      <c r="G41" s="340"/>
      <c r="H41" s="340"/>
      <c r="I41" s="340"/>
      <c r="J41" s="340"/>
      <c r="K41" s="340"/>
      <c r="L41" s="340"/>
      <c r="M41" s="340"/>
      <c r="N41" s="340"/>
      <c r="O41" s="340"/>
      <c r="P41" s="340"/>
      <c r="Q41" s="340"/>
      <c r="R41" s="336"/>
      <c r="S41" s="337"/>
      <c r="T41" s="338"/>
      <c r="U41" s="356"/>
      <c r="V41" s="338">
        <f>IF(NOT(ISERROR(MATCH(U41,_xlfn.ANCHORARRAY(E52),0))),T54&amp;"Por favor no seleccionar los criterios de impacto",U41)</f>
        <v>0</v>
      </c>
      <c r="W41" s="337"/>
      <c r="X41" s="338"/>
      <c r="Y41" s="355"/>
      <c r="Z41" s="211">
        <v>5</v>
      </c>
      <c r="AA41" s="184"/>
      <c r="AB41" s="186" t="str">
        <f t="shared" si="41"/>
        <v/>
      </c>
      <c r="AC41" s="187"/>
      <c r="AD41" s="187"/>
      <c r="AE41" s="188" t="str">
        <f t="shared" si="36"/>
        <v/>
      </c>
      <c r="AF41" s="187"/>
      <c r="AG41" s="187"/>
      <c r="AH41" s="187"/>
      <c r="AI41" s="189" t="str">
        <f t="shared" si="42"/>
        <v/>
      </c>
      <c r="AJ41" s="190" t="str">
        <f t="shared" si="2"/>
        <v/>
      </c>
      <c r="AK41" s="188" t="str">
        <f t="shared" si="37"/>
        <v/>
      </c>
      <c r="AL41" s="190" t="str">
        <f t="shared" si="4"/>
        <v/>
      </c>
      <c r="AM41" s="188" t="str">
        <f t="shared" si="13"/>
        <v/>
      </c>
      <c r="AN41" s="191" t="str">
        <f t="shared" ref="AN41:AN42" si="43">IFERROR(IF(OR(AND(AJ41="Muy Baja",AL41="Leve"),AND(AJ41="Muy Baja",AL41="Menor"),AND(AJ41="Baja",AL41="Leve")),"Bajo",IF(OR(AND(AJ41="Muy baja",AL41="Moderado"),AND(AJ41="Baja",AL41="Menor"),AND(AJ41="Baja",AL41="Moderado"),AND(AJ41="Media",AL41="Leve"),AND(AJ41="Media",AL41="Menor"),AND(AJ41="Media",AL41="Moderado"),AND(AJ41="Alta",AL41="Leve"),AND(AJ41="Alta",AL41="Menor")),"Moderado",IF(OR(AND(AJ41="Muy Baja",AL41="Mayor"),AND(AJ41="Baja",AL41="Mayor"),AND(AJ41="Media",AL41="Mayor"),AND(AJ41="Alta",AL41="Moderado"),AND(AJ41="Alta",AL41="Mayor"),AND(AJ41="Muy Alta",AL41="Leve"),AND(AJ41="Muy Alta",AL41="Menor"),AND(AJ41="Muy Alta",AL41="Moderado"),AND(AJ41="Muy Alta",AL41="Mayor")),"Alto",IF(OR(AND(AJ41="Muy Baja",AL41="Catastrófico"),AND(AJ41="Baja",AL41="Catastrófico"),AND(AJ41="Media",AL41="Catastrófico"),AND(AJ41="Alta",AL41="Catastrófico"),AND(AJ41="Muy Alta",AL41="Catastrófico")),"Extremo","")))),"")</f>
        <v/>
      </c>
      <c r="AO41" s="192"/>
      <c r="AP41" s="183"/>
      <c r="AQ41" s="193"/>
      <c r="AR41" s="193"/>
      <c r="AS41" s="194"/>
      <c r="AT41" s="336"/>
      <c r="AU41" s="336"/>
      <c r="AV41" s="336"/>
    </row>
    <row r="42" spans="1:48" ht="37.5" customHeight="1" x14ac:dyDescent="0.2">
      <c r="A42" s="325"/>
      <c r="B42" s="326"/>
      <c r="C42" s="326"/>
      <c r="D42" s="326"/>
      <c r="E42" s="326"/>
      <c r="F42" s="326"/>
      <c r="G42" s="341"/>
      <c r="H42" s="341"/>
      <c r="I42" s="341"/>
      <c r="J42" s="341"/>
      <c r="K42" s="341"/>
      <c r="L42" s="341"/>
      <c r="M42" s="341"/>
      <c r="N42" s="341"/>
      <c r="O42" s="341"/>
      <c r="P42" s="341"/>
      <c r="Q42" s="341"/>
      <c r="R42" s="336"/>
      <c r="S42" s="337"/>
      <c r="T42" s="338"/>
      <c r="U42" s="356"/>
      <c r="V42" s="338">
        <f>IF(NOT(ISERROR(MATCH(U42,_xlfn.ANCHORARRAY(E53),0))),T55&amp;"Por favor no seleccionar los criterios de impacto",U42)</f>
        <v>0</v>
      </c>
      <c r="W42" s="337"/>
      <c r="X42" s="338"/>
      <c r="Y42" s="355"/>
      <c r="Z42" s="211">
        <v>6</v>
      </c>
      <c r="AA42" s="184"/>
      <c r="AB42" s="186" t="str">
        <f t="shared" si="41"/>
        <v/>
      </c>
      <c r="AC42" s="187"/>
      <c r="AD42" s="187"/>
      <c r="AE42" s="188" t="str">
        <f t="shared" si="36"/>
        <v/>
      </c>
      <c r="AF42" s="187"/>
      <c r="AG42" s="187"/>
      <c r="AH42" s="187"/>
      <c r="AI42" s="189" t="str">
        <f t="shared" si="42"/>
        <v/>
      </c>
      <c r="AJ42" s="190" t="str">
        <f t="shared" si="2"/>
        <v/>
      </c>
      <c r="AK42" s="188" t="str">
        <f t="shared" si="37"/>
        <v/>
      </c>
      <c r="AL42" s="190" t="str">
        <f t="shared" si="4"/>
        <v/>
      </c>
      <c r="AM42" s="188" t="str">
        <f t="shared" si="13"/>
        <v/>
      </c>
      <c r="AN42" s="191" t="str">
        <f t="shared" si="43"/>
        <v/>
      </c>
      <c r="AO42" s="192"/>
      <c r="AP42" s="183"/>
      <c r="AQ42" s="193"/>
      <c r="AR42" s="193"/>
      <c r="AS42" s="194"/>
      <c r="AT42" s="336"/>
      <c r="AU42" s="336"/>
      <c r="AV42" s="336"/>
    </row>
    <row r="43" spans="1:48" ht="37.5" customHeight="1" x14ac:dyDescent="0.2">
      <c r="A43" s="325">
        <v>6</v>
      </c>
      <c r="B43" s="326"/>
      <c r="C43" s="326"/>
      <c r="D43" s="326"/>
      <c r="E43" s="339"/>
      <c r="F43" s="326"/>
      <c r="G43" s="339"/>
      <c r="H43" s="339"/>
      <c r="I43" s="339"/>
      <c r="J43" s="339"/>
      <c r="K43" s="339"/>
      <c r="L43" s="339"/>
      <c r="M43" s="339"/>
      <c r="N43" s="339"/>
      <c r="O43" s="339"/>
      <c r="P43" s="339"/>
      <c r="Q43" s="339"/>
      <c r="R43" s="336"/>
      <c r="S43" s="337" t="str">
        <f>IF(R43&lt;=0,"",IF(R43&lt;=2,"Muy Baja",IF(R43&lt;=24,"Baja",IF(R43&lt;=500,"Media",IF(R43&lt;=5000,"Alta","Muy Alta")))))</f>
        <v/>
      </c>
      <c r="T43" s="338" t="str">
        <f>IF(S43="","",IF(S43="Muy Baja",0.2,IF(S43="Baja",0.4,IF(S43="Media",0.6,IF(S43="Alta",0.8,IF(S43="Muy Alta",1,))))))</f>
        <v/>
      </c>
      <c r="U43" s="356"/>
      <c r="V43" s="338">
        <f>IF(NOT(ISERROR(MATCH(U43,'Tabla Impacto'!$B$222:$B$224,0))),'Tabla Impacto'!$F$224&amp;"Por favor no seleccionar los criterios de impacto(Afectación Económica o presupuestal y Pérdida Reputacional)",U43)</f>
        <v>0</v>
      </c>
      <c r="W43" s="337" t="str">
        <f>IF(OR(V43='Tabla Impacto'!$C$12,V43='Tabla Impacto'!$D$12),"Leve",IF(OR(V43='Tabla Impacto'!$C$13,V43='Tabla Impacto'!$D$13),"Menor",IF(OR(V43='Tabla Impacto'!$C$14,V43='Tabla Impacto'!$D$14),"Moderado",IF(OR(V43='Tabla Impacto'!$C$15,V43='Tabla Impacto'!$D$15),"Mayor",IF(OR(V43='Tabla Impacto'!$C$16,V43='Tabla Impacto'!$D$16),"Catastrófico","")))))</f>
        <v/>
      </c>
      <c r="X43" s="338" t="str">
        <f>IF(W43="","",IF(W43="Leve",0.2,IF(W43="Menor",0.4,IF(W43="Moderado",0.6,IF(W43="Mayor",0.8,IF(W43="Catastrófico",1,))))))</f>
        <v/>
      </c>
      <c r="Y43" s="355" t="str">
        <f>IF(OR(AND(S43="Muy Baja",W43="Leve"),AND(S43="Muy Baja",W43="Menor"),AND(S43="Baja",W43="Leve")),"Bajo",IF(OR(AND(S43="Muy baja",W43="Moderado"),AND(S43="Baja",W43="Menor"),AND(S43="Baja",W43="Moderado"),AND(S43="Media",W43="Leve"),AND(S43="Media",W43="Menor"),AND(S43="Media",W43="Moderado"),AND(S43="Alta",W43="Leve"),AND(S43="Alta",W43="Menor")),"Moderado",IF(OR(AND(S43="Muy Baja",W43="Mayor"),AND(S43="Baja",W43="Mayor"),AND(S43="Media",W43="Mayor"),AND(S43="Alta",W43="Moderado"),AND(S43="Alta",W43="Mayor"),AND(S43="Muy Alta",W43="Leve"),AND(S43="Muy Alta",W43="Menor"),AND(S43="Muy Alta",W43="Moderado"),AND(S43="Muy Alta",W43="Mayor")),"Alto",IF(OR(AND(S43="Muy Baja",W43="Catastrófico"),AND(S43="Baja",W43="Catastrófico"),AND(S43="Media",W43="Catastrófico"),AND(S43="Alta",W43="Catastrófico"),AND(S43="Muy Alta",W43="Catastrófico")),"Extremo",""))))</f>
        <v/>
      </c>
      <c r="Z43" s="211">
        <v>1</v>
      </c>
      <c r="AA43" s="184"/>
      <c r="AB43" s="186" t="str">
        <f>IF(OR(AC43="Preventivo",AC43="Detectivo"),"Probabilidad",IF(AC43="Correctivo","Impacto",""))</f>
        <v/>
      </c>
      <c r="AC43" s="187"/>
      <c r="AD43" s="187"/>
      <c r="AE43" s="188" t="str">
        <f>IF(AND(AC43="Preventivo",AD43="Automático"),"50%",IF(AND(AC43="Preventivo",AD43="Manual"),"40%",IF(AND(AC43="Detectivo",AD43="Automático"),"40%",IF(AND(AC43="Detectivo",AD43="Manual"),"30%",IF(AND(AC43="Correctivo",AD43="Automático"),"35%",IF(AND(AC43="Correctivo",AD43="Manual"),"25%",""))))))</f>
        <v/>
      </c>
      <c r="AF43" s="187"/>
      <c r="AG43" s="187"/>
      <c r="AH43" s="187"/>
      <c r="AI43" s="189" t="str">
        <f>IFERROR(IF(AB43="Probabilidad",(T43-(+T43*AE43)),IF(AB43="Impacto",T43,"")),"")</f>
        <v/>
      </c>
      <c r="AJ43" s="190" t="str">
        <f>IFERROR(IF(AI43="","",IF(AI43&lt;=0.2,"Muy Baja",IF(AI43&lt;=0.4,"Baja",IF(AI43&lt;=0.6,"Media",IF(AI43&lt;=0.8,"Alta","Muy Alta"))))),"")</f>
        <v/>
      </c>
      <c r="AK43" s="188" t="str">
        <f>+AI43</f>
        <v/>
      </c>
      <c r="AL43" s="190" t="str">
        <f>IFERROR(IF(AM43="","",IF(AM43&lt;=0.2,"Leve",IF(AM43&lt;=0.4,"Menor",IF(AM43&lt;=0.6,"Moderado",IF(AM43&lt;=0.8,"Mayor","Catastrófico"))))),"")</f>
        <v/>
      </c>
      <c r="AM43" s="188" t="str">
        <f t="shared" ref="AM43" si="44">IFERROR(IF(AB43="Impacto",(X43-(+X43*AE43)),IF(AB43="Probabilidad",X43,"")),"")</f>
        <v/>
      </c>
      <c r="AN43" s="191" t="str">
        <f>IFERROR(IF(OR(AND(AJ43="Muy Baja",AL43="Leve"),AND(AJ43="Muy Baja",AL43="Menor"),AND(AJ43="Baja",AL43="Leve")),"Bajo",IF(OR(AND(AJ43="Muy baja",AL43="Moderado"),AND(AJ43="Baja",AL43="Menor"),AND(AJ43="Baja",AL43="Moderado"),AND(AJ43="Media",AL43="Leve"),AND(AJ43="Media",AL43="Menor"),AND(AJ43="Media",AL43="Moderado"),AND(AJ43="Alta",AL43="Leve"),AND(AJ43="Alta",AL43="Menor")),"Moderado",IF(OR(AND(AJ43="Muy Baja",AL43="Mayor"),AND(AJ43="Baja",AL43="Mayor"),AND(AJ43="Media",AL43="Mayor"),AND(AJ43="Alta",AL43="Moderado"),AND(AJ43="Alta",AL43="Mayor"),AND(AJ43="Muy Alta",AL43="Leve"),AND(AJ43="Muy Alta",AL43="Menor"),AND(AJ43="Muy Alta",AL43="Moderado"),AND(AJ43="Muy Alta",AL43="Mayor")),"Alto",IF(OR(AND(AJ43="Muy Baja",AL43="Catastrófico"),AND(AJ43="Baja",AL43="Catastrófico"),AND(AJ43="Media",AL43="Catastrófico"),AND(AJ43="Alta",AL43="Catastrófico"),AND(AJ43="Muy Alta",AL43="Catastrófico")),"Extremo","")))),"")</f>
        <v/>
      </c>
      <c r="AO43" s="187"/>
      <c r="AP43" s="183"/>
      <c r="AQ43" s="193"/>
      <c r="AR43" s="193"/>
      <c r="AS43" s="194"/>
      <c r="AT43" s="336"/>
      <c r="AU43" s="336"/>
      <c r="AV43" s="336"/>
    </row>
    <row r="44" spans="1:48" ht="37.5" customHeight="1" x14ac:dyDescent="0.2">
      <c r="A44" s="325"/>
      <c r="B44" s="326"/>
      <c r="C44" s="326"/>
      <c r="D44" s="326"/>
      <c r="E44" s="340"/>
      <c r="F44" s="326"/>
      <c r="G44" s="340"/>
      <c r="H44" s="340"/>
      <c r="I44" s="340"/>
      <c r="J44" s="340"/>
      <c r="K44" s="340"/>
      <c r="L44" s="340"/>
      <c r="M44" s="340"/>
      <c r="N44" s="340"/>
      <c r="O44" s="340"/>
      <c r="P44" s="340"/>
      <c r="Q44" s="340"/>
      <c r="R44" s="336"/>
      <c r="S44" s="337"/>
      <c r="T44" s="338"/>
      <c r="U44" s="356"/>
      <c r="V44" s="338">
        <f>IF(NOT(ISERROR(MATCH(U44,_xlfn.ANCHORARRAY(E55),0))),T57&amp;"Por favor no seleccionar los criterios de impacto",U44)</f>
        <v>0</v>
      </c>
      <c r="W44" s="337"/>
      <c r="X44" s="338"/>
      <c r="Y44" s="355"/>
      <c r="Z44" s="211">
        <v>2</v>
      </c>
      <c r="AA44" s="184"/>
      <c r="AB44" s="186" t="str">
        <f>IF(OR(AC44="Preventivo",AC44="Detectivo"),"Probabilidad",IF(AC44="Correctivo","Impacto",""))</f>
        <v/>
      </c>
      <c r="AC44" s="187"/>
      <c r="AD44" s="187"/>
      <c r="AE44" s="188" t="str">
        <f t="shared" ref="AE44:AE48" si="45">IF(AND(AC44="Preventivo",AD44="Automático"),"50%",IF(AND(AC44="Preventivo",AD44="Manual"),"40%",IF(AND(AC44="Detectivo",AD44="Automático"),"40%",IF(AND(AC44="Detectivo",AD44="Manual"),"30%",IF(AND(AC44="Correctivo",AD44="Automático"),"35%",IF(AND(AC44="Correctivo",AD44="Manual"),"25%",""))))))</f>
        <v/>
      </c>
      <c r="AF44" s="187"/>
      <c r="AG44" s="187"/>
      <c r="AH44" s="187"/>
      <c r="AI44" s="189" t="str">
        <f>IFERROR(IF(AND(AB43="Probabilidad",AB44="Probabilidad"),(AK43-(+AK43*AE44)),IF(AB44="Probabilidad",(T43-(+T43*AE44)),IF(AB44="Impacto",AK43,""))),"")</f>
        <v/>
      </c>
      <c r="AJ44" s="190" t="str">
        <f t="shared" si="2"/>
        <v/>
      </c>
      <c r="AK44" s="188" t="str">
        <f t="shared" ref="AK44:AK48" si="46">+AI44</f>
        <v/>
      </c>
      <c r="AL44" s="190" t="str">
        <f t="shared" si="4"/>
        <v/>
      </c>
      <c r="AM44" s="188" t="str">
        <f t="shared" ref="AM44" si="47">IFERROR(IF(AND(AB43="Impacto",AB44="Impacto"),(AM43-(+AM43*AE44)),IF(AB44="Impacto",($X$13-(+$X$13*AE44)),IF(AB44="Probabilidad",AM43,""))),"")</f>
        <v/>
      </c>
      <c r="AN44" s="191" t="str">
        <f t="shared" ref="AN44:AN45" si="48">IFERROR(IF(OR(AND(AJ44="Muy Baja",AL44="Leve"),AND(AJ44="Muy Baja",AL44="Menor"),AND(AJ44="Baja",AL44="Leve")),"Bajo",IF(OR(AND(AJ44="Muy baja",AL44="Moderado"),AND(AJ44="Baja",AL44="Menor"),AND(AJ44="Baja",AL44="Moderado"),AND(AJ44="Media",AL44="Leve"),AND(AJ44="Media",AL44="Menor"),AND(AJ44="Media",AL44="Moderado"),AND(AJ44="Alta",AL44="Leve"),AND(AJ44="Alta",AL44="Menor")),"Moderado",IF(OR(AND(AJ44="Muy Baja",AL44="Mayor"),AND(AJ44="Baja",AL44="Mayor"),AND(AJ44="Media",AL44="Mayor"),AND(AJ44="Alta",AL44="Moderado"),AND(AJ44="Alta",AL44="Mayor"),AND(AJ44="Muy Alta",AL44="Leve"),AND(AJ44="Muy Alta",AL44="Menor"),AND(AJ44="Muy Alta",AL44="Moderado"),AND(AJ44="Muy Alta",AL44="Mayor")),"Alto",IF(OR(AND(AJ44="Muy Baja",AL44="Catastrófico"),AND(AJ44="Baja",AL44="Catastrófico"),AND(AJ44="Media",AL44="Catastrófico"),AND(AJ44="Alta",AL44="Catastrófico"),AND(AJ44="Muy Alta",AL44="Catastrófico")),"Extremo","")))),"")</f>
        <v/>
      </c>
      <c r="AO44" s="192"/>
      <c r="AP44" s="183"/>
      <c r="AQ44" s="193"/>
      <c r="AR44" s="193"/>
      <c r="AS44" s="194"/>
      <c r="AT44" s="336"/>
      <c r="AU44" s="336"/>
      <c r="AV44" s="336"/>
    </row>
    <row r="45" spans="1:48" ht="37.5" customHeight="1" x14ac:dyDescent="0.2">
      <c r="A45" s="325"/>
      <c r="B45" s="326"/>
      <c r="C45" s="326"/>
      <c r="D45" s="326"/>
      <c r="E45" s="340"/>
      <c r="F45" s="326"/>
      <c r="G45" s="340"/>
      <c r="H45" s="340"/>
      <c r="I45" s="340"/>
      <c r="J45" s="340"/>
      <c r="K45" s="340"/>
      <c r="L45" s="340"/>
      <c r="M45" s="340"/>
      <c r="N45" s="340"/>
      <c r="O45" s="340"/>
      <c r="P45" s="340"/>
      <c r="Q45" s="340"/>
      <c r="R45" s="336"/>
      <c r="S45" s="337"/>
      <c r="T45" s="338"/>
      <c r="U45" s="356"/>
      <c r="V45" s="338">
        <f>IF(NOT(ISERROR(MATCH(U45,_xlfn.ANCHORARRAY(E56),0))),T58&amp;"Por favor no seleccionar los criterios de impacto",U45)</f>
        <v>0</v>
      </c>
      <c r="W45" s="337"/>
      <c r="X45" s="338"/>
      <c r="Y45" s="355"/>
      <c r="Z45" s="211">
        <v>3</v>
      </c>
      <c r="AA45" s="185"/>
      <c r="AB45" s="186" t="str">
        <f>IF(OR(AC45="Preventivo",AC45="Detectivo"),"Probabilidad",IF(AC45="Correctivo","Impacto",""))</f>
        <v/>
      </c>
      <c r="AC45" s="187"/>
      <c r="AD45" s="187"/>
      <c r="AE45" s="188" t="str">
        <f t="shared" si="45"/>
        <v/>
      </c>
      <c r="AF45" s="187"/>
      <c r="AG45" s="187"/>
      <c r="AH45" s="187"/>
      <c r="AI45" s="189" t="str">
        <f>IFERROR(IF(AND(AB44="Probabilidad",AB45="Probabilidad"),(AK44-(+AK44*AE45)),IF(AND(AB44="Impacto",AB45="Probabilidad"),(AK43-(+AK43*AE45)),IF(AB45="Impacto",AK44,""))),"")</f>
        <v/>
      </c>
      <c r="AJ45" s="190" t="str">
        <f t="shared" si="2"/>
        <v/>
      </c>
      <c r="AK45" s="188" t="str">
        <f t="shared" si="46"/>
        <v/>
      </c>
      <c r="AL45" s="190" t="str">
        <f t="shared" si="4"/>
        <v/>
      </c>
      <c r="AM45" s="188" t="str">
        <f t="shared" ref="AM45" si="49">IFERROR(IF(AND(AB44="Impacto",AB45="Impacto"),(AM44-(+AM44*AE45)),IF(AND(AB44="Probabilidad",AB45="Impacto"),(AM43-(+AM43*AE45)),IF(AB45="Probabilidad",AM44,""))),"")</f>
        <v/>
      </c>
      <c r="AN45" s="191" t="str">
        <f t="shared" si="48"/>
        <v/>
      </c>
      <c r="AO45" s="192"/>
      <c r="AP45" s="183"/>
      <c r="AQ45" s="193"/>
      <c r="AR45" s="193"/>
      <c r="AS45" s="194"/>
      <c r="AT45" s="336"/>
      <c r="AU45" s="336"/>
      <c r="AV45" s="336"/>
    </row>
    <row r="46" spans="1:48" ht="37.5" customHeight="1" x14ac:dyDescent="0.2">
      <c r="A46" s="325"/>
      <c r="B46" s="326"/>
      <c r="C46" s="326"/>
      <c r="D46" s="326"/>
      <c r="E46" s="340"/>
      <c r="F46" s="326"/>
      <c r="G46" s="340"/>
      <c r="H46" s="340"/>
      <c r="I46" s="340"/>
      <c r="J46" s="340"/>
      <c r="K46" s="340"/>
      <c r="L46" s="340"/>
      <c r="M46" s="340"/>
      <c r="N46" s="340"/>
      <c r="O46" s="340"/>
      <c r="P46" s="340"/>
      <c r="Q46" s="340"/>
      <c r="R46" s="336"/>
      <c r="S46" s="337"/>
      <c r="T46" s="338"/>
      <c r="U46" s="356"/>
      <c r="V46" s="338">
        <f>IF(NOT(ISERROR(MATCH(U46,_xlfn.ANCHORARRAY(E57),0))),T59&amp;"Por favor no seleccionar los criterios de impacto",U46)</f>
        <v>0</v>
      </c>
      <c r="W46" s="337"/>
      <c r="X46" s="338"/>
      <c r="Y46" s="355"/>
      <c r="Z46" s="211">
        <v>4</v>
      </c>
      <c r="AA46" s="184"/>
      <c r="AB46" s="186" t="str">
        <f t="shared" ref="AB46:AB48" si="50">IF(OR(AC46="Preventivo",AC46="Detectivo"),"Probabilidad",IF(AC46="Correctivo","Impacto",""))</f>
        <v/>
      </c>
      <c r="AC46" s="187"/>
      <c r="AD46" s="187"/>
      <c r="AE46" s="188" t="str">
        <f t="shared" si="45"/>
        <v/>
      </c>
      <c r="AF46" s="187"/>
      <c r="AG46" s="187"/>
      <c r="AH46" s="187"/>
      <c r="AI46" s="189" t="str">
        <f t="shared" ref="AI46:AI48" si="51">IFERROR(IF(AND(AB45="Probabilidad",AB46="Probabilidad"),(AK45-(+AK45*AE46)),IF(AND(AB45="Impacto",AB46="Probabilidad"),(AK44-(+AK44*AE46)),IF(AB46="Impacto",AK45,""))),"")</f>
        <v/>
      </c>
      <c r="AJ46" s="190" t="str">
        <f t="shared" si="2"/>
        <v/>
      </c>
      <c r="AK46" s="188" t="str">
        <f t="shared" si="46"/>
        <v/>
      </c>
      <c r="AL46" s="190" t="str">
        <f t="shared" si="4"/>
        <v/>
      </c>
      <c r="AM46" s="188" t="str">
        <f t="shared" si="13"/>
        <v/>
      </c>
      <c r="AN46" s="191" t="str">
        <f>IFERROR(IF(OR(AND(AJ46="Muy Baja",AL46="Leve"),AND(AJ46="Muy Baja",AL46="Menor"),AND(AJ46="Baja",AL46="Leve")),"Bajo",IF(OR(AND(AJ46="Muy baja",AL46="Moderado"),AND(AJ46="Baja",AL46="Menor"),AND(AJ46="Baja",AL46="Moderado"),AND(AJ46="Media",AL46="Leve"),AND(AJ46="Media",AL46="Menor"),AND(AJ46="Media",AL46="Moderado"),AND(AJ46="Alta",AL46="Leve"),AND(AJ46="Alta",AL46="Menor")),"Moderado",IF(OR(AND(AJ46="Muy Baja",AL46="Mayor"),AND(AJ46="Baja",AL46="Mayor"),AND(AJ46="Media",AL46="Mayor"),AND(AJ46="Alta",AL46="Moderado"),AND(AJ46="Alta",AL46="Mayor"),AND(AJ46="Muy Alta",AL46="Leve"),AND(AJ46="Muy Alta",AL46="Menor"),AND(AJ46="Muy Alta",AL46="Moderado"),AND(AJ46="Muy Alta",AL46="Mayor")),"Alto",IF(OR(AND(AJ46="Muy Baja",AL46="Catastrófico"),AND(AJ46="Baja",AL46="Catastrófico"),AND(AJ46="Media",AL46="Catastrófico"),AND(AJ46="Alta",AL46="Catastrófico"),AND(AJ46="Muy Alta",AL46="Catastrófico")),"Extremo","")))),"")</f>
        <v/>
      </c>
      <c r="AO46" s="192"/>
      <c r="AP46" s="183"/>
      <c r="AQ46" s="193"/>
      <c r="AR46" s="193"/>
      <c r="AS46" s="194"/>
      <c r="AT46" s="336"/>
      <c r="AU46" s="336"/>
      <c r="AV46" s="336"/>
    </row>
    <row r="47" spans="1:48" ht="37.5" customHeight="1" x14ac:dyDescent="0.2">
      <c r="A47" s="325"/>
      <c r="B47" s="326"/>
      <c r="C47" s="326"/>
      <c r="D47" s="326"/>
      <c r="E47" s="340"/>
      <c r="F47" s="326"/>
      <c r="G47" s="340"/>
      <c r="H47" s="340"/>
      <c r="I47" s="340"/>
      <c r="J47" s="340"/>
      <c r="K47" s="340"/>
      <c r="L47" s="340"/>
      <c r="M47" s="340"/>
      <c r="N47" s="340"/>
      <c r="O47" s="340"/>
      <c r="P47" s="340"/>
      <c r="Q47" s="340"/>
      <c r="R47" s="336"/>
      <c r="S47" s="337"/>
      <c r="T47" s="338"/>
      <c r="U47" s="356"/>
      <c r="V47" s="338">
        <f>IF(NOT(ISERROR(MATCH(U47,_xlfn.ANCHORARRAY(E58),0))),T60&amp;"Por favor no seleccionar los criterios de impacto",U47)</f>
        <v>0</v>
      </c>
      <c r="W47" s="337"/>
      <c r="X47" s="338"/>
      <c r="Y47" s="355"/>
      <c r="Z47" s="211">
        <v>5</v>
      </c>
      <c r="AA47" s="184"/>
      <c r="AB47" s="186" t="str">
        <f t="shared" si="50"/>
        <v/>
      </c>
      <c r="AC47" s="187"/>
      <c r="AD47" s="187"/>
      <c r="AE47" s="188" t="str">
        <f t="shared" si="45"/>
        <v/>
      </c>
      <c r="AF47" s="187"/>
      <c r="AG47" s="187"/>
      <c r="AH47" s="187"/>
      <c r="AI47" s="189" t="str">
        <f t="shared" si="51"/>
        <v/>
      </c>
      <c r="AJ47" s="190" t="str">
        <f t="shared" si="2"/>
        <v/>
      </c>
      <c r="AK47" s="188" t="str">
        <f t="shared" si="46"/>
        <v/>
      </c>
      <c r="AL47" s="190" t="str">
        <f t="shared" si="4"/>
        <v/>
      </c>
      <c r="AM47" s="188" t="str">
        <f t="shared" si="13"/>
        <v/>
      </c>
      <c r="AN47" s="191" t="str">
        <f t="shared" ref="AN47" si="52">IFERROR(IF(OR(AND(AJ47="Muy Baja",AL47="Leve"),AND(AJ47="Muy Baja",AL47="Menor"),AND(AJ47="Baja",AL47="Leve")),"Bajo",IF(OR(AND(AJ47="Muy baja",AL47="Moderado"),AND(AJ47="Baja",AL47="Menor"),AND(AJ47="Baja",AL47="Moderado"),AND(AJ47="Media",AL47="Leve"),AND(AJ47="Media",AL47="Menor"),AND(AJ47="Media",AL47="Moderado"),AND(AJ47="Alta",AL47="Leve"),AND(AJ47="Alta",AL47="Menor")),"Moderado",IF(OR(AND(AJ47="Muy Baja",AL47="Mayor"),AND(AJ47="Baja",AL47="Mayor"),AND(AJ47="Media",AL47="Mayor"),AND(AJ47="Alta",AL47="Moderado"),AND(AJ47="Alta",AL47="Mayor"),AND(AJ47="Muy Alta",AL47="Leve"),AND(AJ47="Muy Alta",AL47="Menor"),AND(AJ47="Muy Alta",AL47="Moderado"),AND(AJ47="Muy Alta",AL47="Mayor")),"Alto",IF(OR(AND(AJ47="Muy Baja",AL47="Catastrófico"),AND(AJ47="Baja",AL47="Catastrófico"),AND(AJ47="Media",AL47="Catastrófico"),AND(AJ47="Alta",AL47="Catastrófico"),AND(AJ47="Muy Alta",AL47="Catastrófico")),"Extremo","")))),"")</f>
        <v/>
      </c>
      <c r="AO47" s="192"/>
      <c r="AP47" s="183"/>
      <c r="AQ47" s="193"/>
      <c r="AR47" s="193"/>
      <c r="AS47" s="194"/>
      <c r="AT47" s="336"/>
      <c r="AU47" s="336"/>
      <c r="AV47" s="336"/>
    </row>
    <row r="48" spans="1:48" ht="37.5" customHeight="1" x14ac:dyDescent="0.2">
      <c r="A48" s="325"/>
      <c r="B48" s="326"/>
      <c r="C48" s="326"/>
      <c r="D48" s="326"/>
      <c r="E48" s="341"/>
      <c r="F48" s="326"/>
      <c r="G48" s="341"/>
      <c r="H48" s="341"/>
      <c r="I48" s="341"/>
      <c r="J48" s="341"/>
      <c r="K48" s="341"/>
      <c r="L48" s="341"/>
      <c r="M48" s="341"/>
      <c r="N48" s="341"/>
      <c r="O48" s="341"/>
      <c r="P48" s="341"/>
      <c r="Q48" s="341"/>
      <c r="R48" s="336"/>
      <c r="S48" s="337"/>
      <c r="T48" s="338"/>
      <c r="U48" s="356"/>
      <c r="V48" s="338">
        <f>IF(NOT(ISERROR(MATCH(U48,_xlfn.ANCHORARRAY(E59),0))),T61&amp;"Por favor no seleccionar los criterios de impacto",U48)</f>
        <v>0</v>
      </c>
      <c r="W48" s="337"/>
      <c r="X48" s="338"/>
      <c r="Y48" s="355"/>
      <c r="Z48" s="211">
        <v>6</v>
      </c>
      <c r="AA48" s="184"/>
      <c r="AB48" s="186" t="str">
        <f t="shared" si="50"/>
        <v/>
      </c>
      <c r="AC48" s="187"/>
      <c r="AD48" s="187"/>
      <c r="AE48" s="188" t="str">
        <f t="shared" si="45"/>
        <v/>
      </c>
      <c r="AF48" s="187"/>
      <c r="AG48" s="187"/>
      <c r="AH48" s="187"/>
      <c r="AI48" s="189" t="str">
        <f t="shared" si="51"/>
        <v/>
      </c>
      <c r="AJ48" s="190" t="str">
        <f t="shared" si="2"/>
        <v/>
      </c>
      <c r="AK48" s="188" t="str">
        <f t="shared" si="46"/>
        <v/>
      </c>
      <c r="AL48" s="190" t="str">
        <f>IFERROR(IF(AM48="","",IF(AM48&lt;=0.2,"Leve",IF(AM48&lt;=0.4,"Menor",IF(AM48&lt;=0.6,"Moderado",IF(AM48&lt;=0.8,"Mayor","Catastrófico"))))),"")</f>
        <v/>
      </c>
      <c r="AM48" s="188" t="str">
        <f t="shared" si="13"/>
        <v/>
      </c>
      <c r="AN48" s="191" t="str">
        <f>IFERROR(IF(OR(AND(AJ48="Muy Baja",AL48="Leve"),AND(AJ48="Muy Baja",AL48="Menor"),AND(AJ48="Baja",AL48="Leve")),"Bajo",IF(OR(AND(AJ48="Muy baja",AL48="Moderado"),AND(AJ48="Baja",AL48="Menor"),AND(AJ48="Baja",AL48="Moderado"),AND(AJ48="Media",AL48="Leve"),AND(AJ48="Media",AL48="Menor"),AND(AJ48="Media",AL48="Moderado"),AND(AJ48="Alta",AL48="Leve"),AND(AJ48="Alta",AL48="Menor")),"Moderado",IF(OR(AND(AJ48="Muy Baja",AL48="Mayor"),AND(AJ48="Baja",AL48="Mayor"),AND(AJ48="Media",AL48="Mayor"),AND(AJ48="Alta",AL48="Moderado"),AND(AJ48="Alta",AL48="Mayor"),AND(AJ48="Muy Alta",AL48="Leve"),AND(AJ48="Muy Alta",AL48="Menor"),AND(AJ48="Muy Alta",AL48="Moderado"),AND(AJ48="Muy Alta",AL48="Mayor")),"Alto",IF(OR(AND(AJ48="Muy Baja",AL48="Catastrófico"),AND(AJ48="Baja",AL48="Catastrófico"),AND(AJ48="Media",AL48="Catastrófico"),AND(AJ48="Alta",AL48="Catastrófico"),AND(AJ48="Muy Alta",AL48="Catastrófico")),"Extremo","")))),"")</f>
        <v/>
      </c>
      <c r="AO48" s="192"/>
      <c r="AP48" s="183"/>
      <c r="AQ48" s="193"/>
      <c r="AR48" s="193"/>
      <c r="AS48" s="194"/>
      <c r="AT48" s="336"/>
      <c r="AU48" s="336"/>
      <c r="AV48" s="336"/>
    </row>
    <row r="49" spans="1:48" ht="37.5" customHeight="1" x14ac:dyDescent="0.2">
      <c r="A49" s="325">
        <v>7</v>
      </c>
      <c r="B49" s="326"/>
      <c r="C49" s="326"/>
      <c r="D49" s="364"/>
      <c r="E49" s="326"/>
      <c r="F49" s="326"/>
      <c r="G49" s="339"/>
      <c r="H49" s="339"/>
      <c r="I49" s="339"/>
      <c r="J49" s="339"/>
      <c r="K49" s="339"/>
      <c r="L49" s="339"/>
      <c r="M49" s="339"/>
      <c r="N49" s="339"/>
      <c r="O49" s="339"/>
      <c r="P49" s="339"/>
      <c r="Q49" s="339"/>
      <c r="R49" s="336"/>
      <c r="S49" s="337" t="str">
        <f>IF(R49&lt;=0,"",IF(R49&lt;=2,"Muy Baja",IF(R49&lt;=24,"Baja",IF(R49&lt;=500,"Media",IF(R49&lt;=5000,"Alta","Muy Alta")))))</f>
        <v/>
      </c>
      <c r="T49" s="338" t="str">
        <f>IF(S49="","",IF(S49="Muy Baja",0.2,IF(S49="Baja",0.4,IF(S49="Media",0.6,IF(S49="Alta",0.8,IF(S49="Muy Alta",1,))))))</f>
        <v/>
      </c>
      <c r="U49" s="356"/>
      <c r="V49" s="338">
        <f>IF(NOT(ISERROR(MATCH(U49,'Tabla Impacto'!$B$222:$B$224,0))),'Tabla Impacto'!$F$224&amp;"Por favor no seleccionar los criterios de impacto(Afectación Económica o presupuestal y Pérdida Reputacional)",U49)</f>
        <v>0</v>
      </c>
      <c r="W49" s="337" t="str">
        <f>IF(OR(V49='Tabla Impacto'!$C$12,V49='Tabla Impacto'!$D$12),"Leve",IF(OR(V49='Tabla Impacto'!$C$13,V49='Tabla Impacto'!$D$13),"Menor",IF(OR(V49='Tabla Impacto'!$C$14,V49='Tabla Impacto'!$D$14),"Moderado",IF(OR(V49='Tabla Impacto'!$C$15,V49='Tabla Impacto'!$D$15),"Mayor",IF(OR(V49='Tabla Impacto'!$C$16,V49='Tabla Impacto'!$D$16),"Catastrófico","")))))</f>
        <v/>
      </c>
      <c r="X49" s="338" t="str">
        <f>IF(W49="","",IF(W49="Leve",0.2,IF(W49="Menor",0.4,IF(W49="Moderado",0.6,IF(W49="Mayor",0.8,IF(W49="Catastrófico",1,))))))</f>
        <v/>
      </c>
      <c r="Y49" s="355" t="str">
        <f>IF(OR(AND(S49="Muy Baja",W49="Leve"),AND(S49="Muy Baja",W49="Menor"),AND(S49="Baja",W49="Leve")),"Bajo",IF(OR(AND(S49="Muy baja",W49="Moderado"),AND(S49="Baja",W49="Menor"),AND(S49="Baja",W49="Moderado"),AND(S49="Media",W49="Leve"),AND(S49="Media",W49="Menor"),AND(S49="Media",W49="Moderado"),AND(S49="Alta",W49="Leve"),AND(S49="Alta",W49="Menor")),"Moderado",IF(OR(AND(S49="Muy Baja",W49="Mayor"),AND(S49="Baja",W49="Mayor"),AND(S49="Media",W49="Mayor"),AND(S49="Alta",W49="Moderado"),AND(S49="Alta",W49="Mayor"),AND(S49="Muy Alta",W49="Leve"),AND(S49="Muy Alta",W49="Menor"),AND(S49="Muy Alta",W49="Moderado"),AND(S49="Muy Alta",W49="Mayor")),"Alto",IF(OR(AND(S49="Muy Baja",W49="Catastrófico"),AND(S49="Baja",W49="Catastrófico"),AND(S49="Media",W49="Catastrófico"),AND(S49="Alta",W49="Catastrófico"),AND(S49="Muy Alta",W49="Catastrófico")),"Extremo",""))))</f>
        <v/>
      </c>
      <c r="Z49" s="211">
        <v>1</v>
      </c>
      <c r="AA49" s="196"/>
      <c r="AB49" s="186" t="str">
        <f>IF(OR(AC49="Preventivo",AC49="Detectivo"),"Probabilidad",IF(AC49="Correctivo","Impacto",""))</f>
        <v/>
      </c>
      <c r="AC49" s="187"/>
      <c r="AD49" s="187"/>
      <c r="AE49" s="188" t="str">
        <f>IF(AND(AC49="Preventivo",AD49="Automático"),"50%",IF(AND(AC49="Preventivo",AD49="Manual"),"40%",IF(AND(AC49="Detectivo",AD49="Automático"),"40%",IF(AND(AC49="Detectivo",AD49="Manual"),"30%",IF(AND(AC49="Correctivo",AD49="Automático"),"35%",IF(AND(AC49="Correctivo",AD49="Manual"),"25%",""))))))</f>
        <v/>
      </c>
      <c r="AF49" s="187"/>
      <c r="AG49" s="187"/>
      <c r="AH49" s="187"/>
      <c r="AI49" s="189" t="str">
        <f>IFERROR(IF(AB49="Probabilidad",(T49-(+T49*AE49)),IF(AB49="Impacto",T49,"")),"")</f>
        <v/>
      </c>
      <c r="AJ49" s="190" t="str">
        <f>IFERROR(IF(AI49="","",IF(AI49&lt;=0.2,"Muy Baja",IF(AI49&lt;=0.4,"Baja",IF(AI49&lt;=0.6,"Media",IF(AI49&lt;=0.8,"Alta","Muy Alta"))))),"")</f>
        <v/>
      </c>
      <c r="AK49" s="188" t="str">
        <f>+AI49</f>
        <v/>
      </c>
      <c r="AL49" s="190" t="str">
        <f>IFERROR(IF(AM49="","",IF(AM49&lt;=0.2,"Leve",IF(AM49&lt;=0.4,"Menor",IF(AM49&lt;=0.6,"Moderado",IF(AM49&lt;=0.8,"Mayor","Catastrófico"))))),"")</f>
        <v/>
      </c>
      <c r="AM49" s="188" t="str">
        <f t="shared" ref="AM49" si="53">IFERROR(IF(AB49="Impacto",(X49-(+X49*AE49)),IF(AB49="Probabilidad",X49,"")),"")</f>
        <v/>
      </c>
      <c r="AN49" s="191" t="str">
        <f>IFERROR(IF(OR(AND(AJ49="Muy Baja",AL49="Leve"),AND(AJ49="Muy Baja",AL49="Menor"),AND(AJ49="Baja",AL49="Leve")),"Bajo",IF(OR(AND(AJ49="Muy baja",AL49="Moderado"),AND(AJ49="Baja",AL49="Menor"),AND(AJ49="Baja",AL49="Moderado"),AND(AJ49="Media",AL49="Leve"),AND(AJ49="Media",AL49="Menor"),AND(AJ49="Media",AL49="Moderado"),AND(AJ49="Alta",AL49="Leve"),AND(AJ49="Alta",AL49="Menor")),"Moderado",IF(OR(AND(AJ49="Muy Baja",AL49="Mayor"),AND(AJ49="Baja",AL49="Mayor"),AND(AJ49="Media",AL49="Mayor"),AND(AJ49="Alta",AL49="Moderado"),AND(AJ49="Alta",AL49="Mayor"),AND(AJ49="Muy Alta",AL49="Leve"),AND(AJ49="Muy Alta",AL49="Menor"),AND(AJ49="Muy Alta",AL49="Moderado"),AND(AJ49="Muy Alta",AL49="Mayor")),"Alto",IF(OR(AND(AJ49="Muy Baja",AL49="Catastrófico"),AND(AJ49="Baja",AL49="Catastrófico"),AND(AJ49="Media",AL49="Catastrófico"),AND(AJ49="Alta",AL49="Catastrófico"),AND(AJ49="Muy Alta",AL49="Catastrófico")),"Extremo","")))),"")</f>
        <v/>
      </c>
      <c r="AO49" s="192"/>
      <c r="AP49" s="183"/>
      <c r="AQ49" s="193"/>
      <c r="AR49" s="193"/>
      <c r="AS49" s="194"/>
      <c r="AT49" s="336"/>
      <c r="AU49" s="336"/>
      <c r="AV49" s="336"/>
    </row>
    <row r="50" spans="1:48" ht="37.5" customHeight="1" x14ac:dyDescent="0.2">
      <c r="A50" s="325"/>
      <c r="B50" s="326"/>
      <c r="C50" s="326"/>
      <c r="D50" s="364"/>
      <c r="E50" s="326"/>
      <c r="F50" s="326"/>
      <c r="G50" s="340"/>
      <c r="H50" s="340"/>
      <c r="I50" s="340"/>
      <c r="J50" s="340"/>
      <c r="K50" s="340"/>
      <c r="L50" s="340"/>
      <c r="M50" s="340"/>
      <c r="N50" s="340"/>
      <c r="O50" s="340"/>
      <c r="P50" s="340"/>
      <c r="Q50" s="340"/>
      <c r="R50" s="336"/>
      <c r="S50" s="337"/>
      <c r="T50" s="338"/>
      <c r="U50" s="356"/>
      <c r="V50" s="338">
        <f>IF(NOT(ISERROR(MATCH(U50,_xlfn.ANCHORARRAY(E61),0))),T63&amp;"Por favor no seleccionar los criterios de impacto",U50)</f>
        <v>0</v>
      </c>
      <c r="W50" s="337"/>
      <c r="X50" s="338"/>
      <c r="Y50" s="355"/>
      <c r="Z50" s="211">
        <v>2</v>
      </c>
      <c r="AA50" s="184"/>
      <c r="AB50" s="186" t="str">
        <f>IF(OR(AC50="Preventivo",AC50="Detectivo"),"Probabilidad",IF(AC50="Correctivo","Impacto",""))</f>
        <v/>
      </c>
      <c r="AC50" s="187"/>
      <c r="AD50" s="187"/>
      <c r="AE50" s="188" t="str">
        <f t="shared" ref="AE50:AE54" si="54">IF(AND(AC50="Preventivo",AD50="Automático"),"50%",IF(AND(AC50="Preventivo",AD50="Manual"),"40%",IF(AND(AC50="Detectivo",AD50="Automático"),"40%",IF(AND(AC50="Detectivo",AD50="Manual"),"30%",IF(AND(AC50="Correctivo",AD50="Automático"),"35%",IF(AND(AC50="Correctivo",AD50="Manual"),"25%",""))))))</f>
        <v/>
      </c>
      <c r="AF50" s="187"/>
      <c r="AG50" s="187"/>
      <c r="AH50" s="187"/>
      <c r="AI50" s="189" t="str">
        <f>IFERROR(IF(AND(AB49="Probabilidad",AB50="Probabilidad"),(AK49-(+AK49*AE50)),IF(AB50="Probabilidad",(T49-(+T49*AE50)),IF(AB50="Impacto",AK49,""))),"")</f>
        <v/>
      </c>
      <c r="AJ50" s="190" t="str">
        <f t="shared" si="2"/>
        <v/>
      </c>
      <c r="AK50" s="188" t="str">
        <f t="shared" ref="AK50:AK54" si="55">+AI50</f>
        <v/>
      </c>
      <c r="AL50" s="190" t="str">
        <f t="shared" si="4"/>
        <v/>
      </c>
      <c r="AM50" s="188" t="str">
        <f t="shared" ref="AM50" si="56">IFERROR(IF(AND(AB49="Impacto",AB50="Impacto"),(AM49-(+AM49*AE50)),IF(AB50="Impacto",($X$13-(+$X$13*AE50)),IF(AB50="Probabilidad",AM49,""))),"")</f>
        <v/>
      </c>
      <c r="AN50" s="191" t="str">
        <f t="shared" ref="AN50:AN51" si="57">IFERROR(IF(OR(AND(AJ50="Muy Baja",AL50="Leve"),AND(AJ50="Muy Baja",AL50="Menor"),AND(AJ50="Baja",AL50="Leve")),"Bajo",IF(OR(AND(AJ50="Muy baja",AL50="Moderado"),AND(AJ50="Baja",AL50="Menor"),AND(AJ50="Baja",AL50="Moderado"),AND(AJ50="Media",AL50="Leve"),AND(AJ50="Media",AL50="Menor"),AND(AJ50="Media",AL50="Moderado"),AND(AJ50="Alta",AL50="Leve"),AND(AJ50="Alta",AL50="Menor")),"Moderado",IF(OR(AND(AJ50="Muy Baja",AL50="Mayor"),AND(AJ50="Baja",AL50="Mayor"),AND(AJ50="Media",AL50="Mayor"),AND(AJ50="Alta",AL50="Moderado"),AND(AJ50="Alta",AL50="Mayor"),AND(AJ50="Muy Alta",AL50="Leve"),AND(AJ50="Muy Alta",AL50="Menor"),AND(AJ50="Muy Alta",AL50="Moderado"),AND(AJ50="Muy Alta",AL50="Mayor")),"Alto",IF(OR(AND(AJ50="Muy Baja",AL50="Catastrófico"),AND(AJ50="Baja",AL50="Catastrófico"),AND(AJ50="Media",AL50="Catastrófico"),AND(AJ50="Alta",AL50="Catastrófico"),AND(AJ50="Muy Alta",AL50="Catastrófico")),"Extremo","")))),"")</f>
        <v/>
      </c>
      <c r="AO50" s="192"/>
      <c r="AP50" s="183"/>
      <c r="AQ50" s="193"/>
      <c r="AR50" s="193"/>
      <c r="AS50" s="194"/>
      <c r="AT50" s="336"/>
      <c r="AU50" s="336"/>
      <c r="AV50" s="336"/>
    </row>
    <row r="51" spans="1:48" ht="37.5" customHeight="1" x14ac:dyDescent="0.2">
      <c r="A51" s="325"/>
      <c r="B51" s="326"/>
      <c r="C51" s="326"/>
      <c r="D51" s="364"/>
      <c r="E51" s="326"/>
      <c r="F51" s="326"/>
      <c r="G51" s="340"/>
      <c r="H51" s="340"/>
      <c r="I51" s="340"/>
      <c r="J51" s="340"/>
      <c r="K51" s="340"/>
      <c r="L51" s="340"/>
      <c r="M51" s="340"/>
      <c r="N51" s="340"/>
      <c r="O51" s="340"/>
      <c r="P51" s="340"/>
      <c r="Q51" s="340"/>
      <c r="R51" s="336"/>
      <c r="S51" s="337"/>
      <c r="T51" s="338"/>
      <c r="U51" s="356"/>
      <c r="V51" s="338">
        <f>IF(NOT(ISERROR(MATCH(U51,_xlfn.ANCHORARRAY(E62),0))),T64&amp;"Por favor no seleccionar los criterios de impacto",U51)</f>
        <v>0</v>
      </c>
      <c r="W51" s="337"/>
      <c r="X51" s="338"/>
      <c r="Y51" s="355"/>
      <c r="Z51" s="211">
        <v>3</v>
      </c>
      <c r="AA51" s="185"/>
      <c r="AB51" s="186" t="str">
        <f>IF(OR(AC51="Preventivo",AC51="Detectivo"),"Probabilidad",IF(AC51="Correctivo","Impacto",""))</f>
        <v/>
      </c>
      <c r="AC51" s="187"/>
      <c r="AD51" s="187"/>
      <c r="AE51" s="188" t="str">
        <f t="shared" si="54"/>
        <v/>
      </c>
      <c r="AF51" s="187"/>
      <c r="AG51" s="187"/>
      <c r="AH51" s="187"/>
      <c r="AI51" s="189" t="str">
        <f>IFERROR(IF(AND(AB50="Probabilidad",AB51="Probabilidad"),(AK50-(+AK50*AE51)),IF(AND(AB50="Impacto",AB51="Probabilidad"),(AK49-(+AK49*AE51)),IF(AB51="Impacto",AK50,""))),"")</f>
        <v/>
      </c>
      <c r="AJ51" s="190" t="str">
        <f t="shared" si="2"/>
        <v/>
      </c>
      <c r="AK51" s="188" t="str">
        <f t="shared" si="55"/>
        <v/>
      </c>
      <c r="AL51" s="190" t="str">
        <f t="shared" si="4"/>
        <v/>
      </c>
      <c r="AM51" s="188" t="str">
        <f t="shared" ref="AM51" si="58">IFERROR(IF(AND(AB50="Impacto",AB51="Impacto"),(AM50-(+AM50*AE51)),IF(AND(AB50="Probabilidad",AB51="Impacto"),(AM49-(+AM49*AE51)),IF(AB51="Probabilidad",AM50,""))),"")</f>
        <v/>
      </c>
      <c r="AN51" s="191" t="str">
        <f t="shared" si="57"/>
        <v/>
      </c>
      <c r="AO51" s="192"/>
      <c r="AP51" s="183"/>
      <c r="AQ51" s="193"/>
      <c r="AR51" s="193"/>
      <c r="AS51" s="194"/>
      <c r="AT51" s="336"/>
      <c r="AU51" s="336"/>
      <c r="AV51" s="336"/>
    </row>
    <row r="52" spans="1:48" ht="37.5" customHeight="1" x14ac:dyDescent="0.2">
      <c r="A52" s="325"/>
      <c r="B52" s="326"/>
      <c r="C52" s="326"/>
      <c r="D52" s="364"/>
      <c r="E52" s="326"/>
      <c r="F52" s="326"/>
      <c r="G52" s="340"/>
      <c r="H52" s="340"/>
      <c r="I52" s="340"/>
      <c r="J52" s="340"/>
      <c r="K52" s="340"/>
      <c r="L52" s="340"/>
      <c r="M52" s="340"/>
      <c r="N52" s="340"/>
      <c r="O52" s="340"/>
      <c r="P52" s="340"/>
      <c r="Q52" s="340"/>
      <c r="R52" s="336"/>
      <c r="S52" s="337"/>
      <c r="T52" s="338"/>
      <c r="U52" s="356"/>
      <c r="V52" s="338">
        <f>IF(NOT(ISERROR(MATCH(U52,_xlfn.ANCHORARRAY(E63),0))),T65&amp;"Por favor no seleccionar los criterios de impacto",U52)</f>
        <v>0</v>
      </c>
      <c r="W52" s="337"/>
      <c r="X52" s="338"/>
      <c r="Y52" s="355"/>
      <c r="Z52" s="211">
        <v>4</v>
      </c>
      <c r="AA52" s="184"/>
      <c r="AB52" s="186" t="str">
        <f t="shared" ref="AB52:AB54" si="59">IF(OR(AC52="Preventivo",AC52="Detectivo"),"Probabilidad",IF(AC52="Correctivo","Impacto",""))</f>
        <v/>
      </c>
      <c r="AC52" s="187"/>
      <c r="AD52" s="187"/>
      <c r="AE52" s="188" t="str">
        <f t="shared" si="54"/>
        <v/>
      </c>
      <c r="AF52" s="187"/>
      <c r="AG52" s="187"/>
      <c r="AH52" s="187"/>
      <c r="AI52" s="189" t="str">
        <f t="shared" ref="AI52:AI54" si="60">IFERROR(IF(AND(AB51="Probabilidad",AB52="Probabilidad"),(AK51-(+AK51*AE52)),IF(AND(AB51="Impacto",AB52="Probabilidad"),(AK50-(+AK50*AE52)),IF(AB52="Impacto",AK51,""))),"")</f>
        <v/>
      </c>
      <c r="AJ52" s="190" t="str">
        <f t="shared" si="2"/>
        <v/>
      </c>
      <c r="AK52" s="188" t="str">
        <f t="shared" si="55"/>
        <v/>
      </c>
      <c r="AL52" s="190" t="str">
        <f t="shared" si="4"/>
        <v/>
      </c>
      <c r="AM52" s="188" t="str">
        <f t="shared" si="13"/>
        <v/>
      </c>
      <c r="AN52" s="191" t="str">
        <f>IFERROR(IF(OR(AND(AJ52="Muy Baja",AL52="Leve"),AND(AJ52="Muy Baja",AL52="Menor"),AND(AJ52="Baja",AL52="Leve")),"Bajo",IF(OR(AND(AJ52="Muy baja",AL52="Moderado"),AND(AJ52="Baja",AL52="Menor"),AND(AJ52="Baja",AL52="Moderado"),AND(AJ52="Media",AL52="Leve"),AND(AJ52="Media",AL52="Menor"),AND(AJ52="Media",AL52="Moderado"),AND(AJ52="Alta",AL52="Leve"),AND(AJ52="Alta",AL52="Menor")),"Moderado",IF(OR(AND(AJ52="Muy Baja",AL52="Mayor"),AND(AJ52="Baja",AL52="Mayor"),AND(AJ52="Media",AL52="Mayor"),AND(AJ52="Alta",AL52="Moderado"),AND(AJ52="Alta",AL52="Mayor"),AND(AJ52="Muy Alta",AL52="Leve"),AND(AJ52="Muy Alta",AL52="Menor"),AND(AJ52="Muy Alta",AL52="Moderado"),AND(AJ52="Muy Alta",AL52="Mayor")),"Alto",IF(OR(AND(AJ52="Muy Baja",AL52="Catastrófico"),AND(AJ52="Baja",AL52="Catastrófico"),AND(AJ52="Media",AL52="Catastrófico"),AND(AJ52="Alta",AL52="Catastrófico"),AND(AJ52="Muy Alta",AL52="Catastrófico")),"Extremo","")))),"")</f>
        <v/>
      </c>
      <c r="AO52" s="192"/>
      <c r="AP52" s="183"/>
      <c r="AQ52" s="193"/>
      <c r="AR52" s="193"/>
      <c r="AS52" s="194"/>
      <c r="AT52" s="336"/>
      <c r="AU52" s="336"/>
      <c r="AV52" s="336"/>
    </row>
    <row r="53" spans="1:48" ht="37.5" customHeight="1" x14ac:dyDescent="0.2">
      <c r="A53" s="325"/>
      <c r="B53" s="326"/>
      <c r="C53" s="326"/>
      <c r="D53" s="364"/>
      <c r="E53" s="326"/>
      <c r="F53" s="326"/>
      <c r="G53" s="340"/>
      <c r="H53" s="340"/>
      <c r="I53" s="340"/>
      <c r="J53" s="340"/>
      <c r="K53" s="340"/>
      <c r="L53" s="340"/>
      <c r="M53" s="340"/>
      <c r="N53" s="340"/>
      <c r="O53" s="340"/>
      <c r="P53" s="340"/>
      <c r="Q53" s="340"/>
      <c r="R53" s="336"/>
      <c r="S53" s="337"/>
      <c r="T53" s="338"/>
      <c r="U53" s="356"/>
      <c r="V53" s="338">
        <f>IF(NOT(ISERROR(MATCH(U53,_xlfn.ANCHORARRAY(E64),0))),T66&amp;"Por favor no seleccionar los criterios de impacto",U53)</f>
        <v>0</v>
      </c>
      <c r="W53" s="337"/>
      <c r="X53" s="338"/>
      <c r="Y53" s="355"/>
      <c r="Z53" s="211">
        <v>5</v>
      </c>
      <c r="AA53" s="184"/>
      <c r="AB53" s="186" t="str">
        <f t="shared" si="59"/>
        <v/>
      </c>
      <c r="AC53" s="187"/>
      <c r="AD53" s="187"/>
      <c r="AE53" s="188" t="str">
        <f t="shared" si="54"/>
        <v/>
      </c>
      <c r="AF53" s="187"/>
      <c r="AG53" s="187"/>
      <c r="AH53" s="187"/>
      <c r="AI53" s="189" t="str">
        <f t="shared" si="60"/>
        <v/>
      </c>
      <c r="AJ53" s="190" t="str">
        <f t="shared" si="2"/>
        <v/>
      </c>
      <c r="AK53" s="188" t="str">
        <f t="shared" si="55"/>
        <v/>
      </c>
      <c r="AL53" s="190" t="str">
        <f t="shared" si="4"/>
        <v/>
      </c>
      <c r="AM53" s="188" t="str">
        <f t="shared" si="13"/>
        <v/>
      </c>
      <c r="AN53" s="191" t="str">
        <f t="shared" ref="AN53:AN54" si="61">IFERROR(IF(OR(AND(AJ53="Muy Baja",AL53="Leve"),AND(AJ53="Muy Baja",AL53="Menor"),AND(AJ53="Baja",AL53="Leve")),"Bajo",IF(OR(AND(AJ53="Muy baja",AL53="Moderado"),AND(AJ53="Baja",AL53="Menor"),AND(AJ53="Baja",AL53="Moderado"),AND(AJ53="Media",AL53="Leve"),AND(AJ53="Media",AL53="Menor"),AND(AJ53="Media",AL53="Moderado"),AND(AJ53="Alta",AL53="Leve"),AND(AJ53="Alta",AL53="Menor")),"Moderado",IF(OR(AND(AJ53="Muy Baja",AL53="Mayor"),AND(AJ53="Baja",AL53="Mayor"),AND(AJ53="Media",AL53="Mayor"),AND(AJ53="Alta",AL53="Moderado"),AND(AJ53="Alta",AL53="Mayor"),AND(AJ53="Muy Alta",AL53="Leve"),AND(AJ53="Muy Alta",AL53="Menor"),AND(AJ53="Muy Alta",AL53="Moderado"),AND(AJ53="Muy Alta",AL53="Mayor")),"Alto",IF(OR(AND(AJ53="Muy Baja",AL53="Catastrófico"),AND(AJ53="Baja",AL53="Catastrófico"),AND(AJ53="Media",AL53="Catastrófico"),AND(AJ53="Alta",AL53="Catastrófico"),AND(AJ53="Muy Alta",AL53="Catastrófico")),"Extremo","")))),"")</f>
        <v/>
      </c>
      <c r="AO53" s="192"/>
      <c r="AP53" s="183"/>
      <c r="AQ53" s="193"/>
      <c r="AR53" s="193"/>
      <c r="AS53" s="194"/>
      <c r="AT53" s="336"/>
      <c r="AU53" s="336"/>
      <c r="AV53" s="336"/>
    </row>
    <row r="54" spans="1:48" ht="37.5" customHeight="1" x14ac:dyDescent="0.2">
      <c r="A54" s="325"/>
      <c r="B54" s="326"/>
      <c r="C54" s="326"/>
      <c r="D54" s="364"/>
      <c r="E54" s="326"/>
      <c r="F54" s="326"/>
      <c r="G54" s="341"/>
      <c r="H54" s="341"/>
      <c r="I54" s="341"/>
      <c r="J54" s="341"/>
      <c r="K54" s="341"/>
      <c r="L54" s="341"/>
      <c r="M54" s="341"/>
      <c r="N54" s="341"/>
      <c r="O54" s="341"/>
      <c r="P54" s="341"/>
      <c r="Q54" s="341"/>
      <c r="R54" s="336"/>
      <c r="S54" s="337"/>
      <c r="T54" s="338"/>
      <c r="U54" s="356"/>
      <c r="V54" s="338">
        <f>IF(NOT(ISERROR(MATCH(U54,_xlfn.ANCHORARRAY(E65),0))),T67&amp;"Por favor no seleccionar los criterios de impacto",U54)</f>
        <v>0</v>
      </c>
      <c r="W54" s="337"/>
      <c r="X54" s="338"/>
      <c r="Y54" s="355"/>
      <c r="Z54" s="211">
        <v>6</v>
      </c>
      <c r="AA54" s="184"/>
      <c r="AB54" s="186" t="str">
        <f t="shared" si="59"/>
        <v/>
      </c>
      <c r="AC54" s="187"/>
      <c r="AD54" s="187"/>
      <c r="AE54" s="188" t="str">
        <f t="shared" si="54"/>
        <v/>
      </c>
      <c r="AF54" s="187"/>
      <c r="AG54" s="187"/>
      <c r="AH54" s="187"/>
      <c r="AI54" s="189" t="str">
        <f t="shared" si="60"/>
        <v/>
      </c>
      <c r="AJ54" s="190" t="str">
        <f t="shared" si="2"/>
        <v/>
      </c>
      <c r="AK54" s="188" t="str">
        <f t="shared" si="55"/>
        <v/>
      </c>
      <c r="AL54" s="190" t="str">
        <f t="shared" si="4"/>
        <v/>
      </c>
      <c r="AM54" s="188" t="str">
        <f t="shared" si="13"/>
        <v/>
      </c>
      <c r="AN54" s="191" t="str">
        <f t="shared" si="61"/>
        <v/>
      </c>
      <c r="AO54" s="192"/>
      <c r="AP54" s="183"/>
      <c r="AQ54" s="193"/>
      <c r="AR54" s="193"/>
      <c r="AS54" s="194"/>
      <c r="AT54" s="336"/>
      <c r="AU54" s="336"/>
      <c r="AV54" s="336"/>
    </row>
    <row r="55" spans="1:48" ht="37.5" customHeight="1" x14ac:dyDescent="0.2">
      <c r="A55" s="325">
        <v>8</v>
      </c>
      <c r="B55" s="326"/>
      <c r="C55" s="326"/>
      <c r="D55" s="326"/>
      <c r="E55" s="326"/>
      <c r="F55" s="326"/>
      <c r="G55" s="339"/>
      <c r="H55" s="339"/>
      <c r="I55" s="339"/>
      <c r="J55" s="339"/>
      <c r="K55" s="339"/>
      <c r="L55" s="339"/>
      <c r="M55" s="339"/>
      <c r="N55" s="339"/>
      <c r="O55" s="339"/>
      <c r="P55" s="339"/>
      <c r="Q55" s="339"/>
      <c r="R55" s="336"/>
      <c r="S55" s="337" t="str">
        <f>IF(R55&lt;=0,"",IF(R55&lt;=2,"Muy Baja",IF(R55&lt;=24,"Baja",IF(R55&lt;=500,"Media",IF(R55&lt;=5000,"Alta","Muy Alta")))))</f>
        <v/>
      </c>
      <c r="T55" s="338" t="str">
        <f>IF(S55="","",IF(S55="Muy Baja",0.2,IF(S55="Baja",0.4,IF(S55="Media",0.6,IF(S55="Alta",0.8,IF(S55="Muy Alta",1,))))))</f>
        <v/>
      </c>
      <c r="U55" s="356"/>
      <c r="V55" s="338">
        <f>IF(NOT(ISERROR(MATCH(U55,'Tabla Impacto'!$B$222:$B$224,0))),'Tabla Impacto'!$F$224&amp;"Por favor no seleccionar los criterios de impacto(Afectación Económica o presupuestal y Pérdida Reputacional)",U55)</f>
        <v>0</v>
      </c>
      <c r="W55" s="337" t="str">
        <f>IF(OR(V55='Tabla Impacto'!$C$12,V55='Tabla Impacto'!$D$12),"Leve",IF(OR(V55='Tabla Impacto'!$C$13,V55='Tabla Impacto'!$D$13),"Menor",IF(OR(V55='Tabla Impacto'!$C$14,V55='Tabla Impacto'!$D$14),"Moderado",IF(OR(V55='Tabla Impacto'!$C$15,V55='Tabla Impacto'!$D$15),"Mayor",IF(OR(V55='Tabla Impacto'!$C$16,V55='Tabla Impacto'!$D$16),"Catastrófico","")))))</f>
        <v/>
      </c>
      <c r="X55" s="338" t="str">
        <f>IF(W55="","",IF(W55="Leve",0.2,IF(W55="Menor",0.4,IF(W55="Moderado",0.6,IF(W55="Mayor",0.8,IF(W55="Catastrófico",1,))))))</f>
        <v/>
      </c>
      <c r="Y55" s="355" t="str">
        <f>IF(OR(AND(S55="Muy Baja",W55="Leve"),AND(S55="Muy Baja",W55="Menor"),AND(S55="Baja",W55="Leve")),"Bajo",IF(OR(AND(S55="Muy baja",W55="Moderado"),AND(S55="Baja",W55="Menor"),AND(S55="Baja",W55="Moderado"),AND(S55="Media",W55="Leve"),AND(S55="Media",W55="Menor"),AND(S55="Media",W55="Moderado"),AND(S55="Alta",W55="Leve"),AND(S55="Alta",W55="Menor")),"Moderado",IF(OR(AND(S55="Muy Baja",W55="Mayor"),AND(S55="Baja",W55="Mayor"),AND(S55="Media",W55="Mayor"),AND(S55="Alta",W55="Moderado"),AND(S55="Alta",W55="Mayor"),AND(S55="Muy Alta",W55="Leve"),AND(S55="Muy Alta",W55="Menor"),AND(S55="Muy Alta",W55="Moderado"),AND(S55="Muy Alta",W55="Mayor")),"Alto",IF(OR(AND(S55="Muy Baja",W55="Catastrófico"),AND(S55="Baja",W55="Catastrófico"),AND(S55="Media",W55="Catastrófico"),AND(S55="Alta",W55="Catastrófico"),AND(S55="Muy Alta",W55="Catastrófico")),"Extremo",""))))</f>
        <v/>
      </c>
      <c r="Z55" s="211">
        <v>1</v>
      </c>
      <c r="AA55" s="184"/>
      <c r="AB55" s="186" t="str">
        <f>IF(OR(AC55="Preventivo",AC55="Detectivo"),"Probabilidad",IF(AC55="Correctivo","Impacto",""))</f>
        <v/>
      </c>
      <c r="AC55" s="187"/>
      <c r="AD55" s="187"/>
      <c r="AE55" s="188" t="str">
        <f>IF(AND(AC55="Preventivo",AD55="Automático"),"50%",IF(AND(AC55="Preventivo",AD55="Manual"),"40%",IF(AND(AC55="Detectivo",AD55="Automático"),"40%",IF(AND(AC55="Detectivo",AD55="Manual"),"30%",IF(AND(AC55="Correctivo",AD55="Automático"),"35%",IF(AND(AC55="Correctivo",AD55="Manual"),"25%",""))))))</f>
        <v/>
      </c>
      <c r="AF55" s="187"/>
      <c r="AG55" s="187"/>
      <c r="AH55" s="187"/>
      <c r="AI55" s="189" t="str">
        <f>IFERROR(IF(AB55="Probabilidad",(T55-(+T55*AE55)),IF(AB55="Impacto",T55,"")),"")</f>
        <v/>
      </c>
      <c r="AJ55" s="190" t="str">
        <f>IFERROR(IF(AI55="","",IF(AI55&lt;=0.2,"Muy Baja",IF(AI55&lt;=0.4,"Baja",IF(AI55&lt;=0.6,"Media",IF(AI55&lt;=0.8,"Alta","Muy Alta"))))),"")</f>
        <v/>
      </c>
      <c r="AK55" s="188" t="str">
        <f>+AI55</f>
        <v/>
      </c>
      <c r="AL55" s="190" t="str">
        <f>IFERROR(IF(AM55="","",IF(AM55&lt;=0.2,"Leve",IF(AM55&lt;=0.4,"Menor",IF(AM55&lt;=0.6,"Moderado",IF(AM55&lt;=0.8,"Mayor","Catastrófico"))))),"")</f>
        <v/>
      </c>
      <c r="AM55" s="188" t="str">
        <f t="shared" ref="AM55" si="62">IFERROR(IF(AB55="Impacto",(X55-(+X55*AE55)),IF(AB55="Probabilidad",X55,"")),"")</f>
        <v/>
      </c>
      <c r="AN55" s="191" t="str">
        <f>IFERROR(IF(OR(AND(AJ55="Muy Baja",AL55="Leve"),AND(AJ55="Muy Baja",AL55="Menor"),AND(AJ55="Baja",AL55="Leve")),"Bajo",IF(OR(AND(AJ55="Muy baja",AL55="Moderado"),AND(AJ55="Baja",AL55="Menor"),AND(AJ55="Baja",AL55="Moderado"),AND(AJ55="Media",AL55="Leve"),AND(AJ55="Media",AL55="Menor"),AND(AJ55="Media",AL55="Moderado"),AND(AJ55="Alta",AL55="Leve"),AND(AJ55="Alta",AL55="Menor")),"Moderado",IF(OR(AND(AJ55="Muy Baja",AL55="Mayor"),AND(AJ55="Baja",AL55="Mayor"),AND(AJ55="Media",AL55="Mayor"),AND(AJ55="Alta",AL55="Moderado"),AND(AJ55="Alta",AL55="Mayor"),AND(AJ55="Muy Alta",AL55="Leve"),AND(AJ55="Muy Alta",AL55="Menor"),AND(AJ55="Muy Alta",AL55="Moderado"),AND(AJ55="Muy Alta",AL55="Mayor")),"Alto",IF(OR(AND(AJ55="Muy Baja",AL55="Catastrófico"),AND(AJ55="Baja",AL55="Catastrófico"),AND(AJ55="Media",AL55="Catastrófico"),AND(AJ55="Alta",AL55="Catastrófico"),AND(AJ55="Muy Alta",AL55="Catastrófico")),"Extremo","")))),"")</f>
        <v/>
      </c>
      <c r="AO55" s="192"/>
      <c r="AP55" s="183"/>
      <c r="AQ55" s="193"/>
      <c r="AR55" s="193"/>
      <c r="AS55" s="194"/>
      <c r="AT55" s="336"/>
      <c r="AU55" s="336"/>
      <c r="AV55" s="336"/>
    </row>
    <row r="56" spans="1:48" ht="37.5" customHeight="1" x14ac:dyDescent="0.2">
      <c r="A56" s="325"/>
      <c r="B56" s="326"/>
      <c r="C56" s="326"/>
      <c r="D56" s="326"/>
      <c r="E56" s="326"/>
      <c r="F56" s="326"/>
      <c r="G56" s="340"/>
      <c r="H56" s="340"/>
      <c r="I56" s="340"/>
      <c r="J56" s="340"/>
      <c r="K56" s="340"/>
      <c r="L56" s="340"/>
      <c r="M56" s="340"/>
      <c r="N56" s="340"/>
      <c r="O56" s="340"/>
      <c r="P56" s="340"/>
      <c r="Q56" s="340"/>
      <c r="R56" s="336"/>
      <c r="S56" s="337"/>
      <c r="T56" s="338"/>
      <c r="U56" s="356"/>
      <c r="V56" s="338">
        <f>IF(NOT(ISERROR(MATCH(U56,_xlfn.ANCHORARRAY(E67),0))),T69&amp;"Por favor no seleccionar los criterios de impacto",U56)</f>
        <v>0</v>
      </c>
      <c r="W56" s="337"/>
      <c r="X56" s="338"/>
      <c r="Y56" s="355"/>
      <c r="Z56" s="211">
        <v>2</v>
      </c>
      <c r="AA56" s="184"/>
      <c r="AB56" s="186" t="str">
        <f>IF(OR(AC56="Preventivo",AC56="Detectivo"),"Probabilidad",IF(AC56="Correctivo","Impacto",""))</f>
        <v/>
      </c>
      <c r="AC56" s="187"/>
      <c r="AD56" s="187"/>
      <c r="AE56" s="188" t="str">
        <f t="shared" ref="AE56:AE60" si="63">IF(AND(AC56="Preventivo",AD56="Automático"),"50%",IF(AND(AC56="Preventivo",AD56="Manual"),"40%",IF(AND(AC56="Detectivo",AD56="Automático"),"40%",IF(AND(AC56="Detectivo",AD56="Manual"),"30%",IF(AND(AC56="Correctivo",AD56="Automático"),"35%",IF(AND(AC56="Correctivo",AD56="Manual"),"25%",""))))))</f>
        <v/>
      </c>
      <c r="AF56" s="187"/>
      <c r="AG56" s="187"/>
      <c r="AH56" s="187"/>
      <c r="AI56" s="189" t="str">
        <f>IFERROR(IF(AND(AB55="Probabilidad",AB56="Probabilidad"),(AK55-(+AK55*AE56)),IF(AB56="Probabilidad",(T55-(+T55*AE56)),IF(AB56="Impacto",AK55,""))),"")</f>
        <v/>
      </c>
      <c r="AJ56" s="190" t="str">
        <f t="shared" si="2"/>
        <v/>
      </c>
      <c r="AK56" s="188" t="str">
        <f t="shared" ref="AK56:AK60" si="64">+AI56</f>
        <v/>
      </c>
      <c r="AL56" s="190" t="str">
        <f t="shared" si="4"/>
        <v/>
      </c>
      <c r="AM56" s="188" t="str">
        <f t="shared" ref="AM56" si="65">IFERROR(IF(AND(AB55="Impacto",AB56="Impacto"),(AM55-(+AM55*AE56)),IF(AB56="Impacto",($X$13-(+$X$13*AE56)),IF(AB56="Probabilidad",AM55,""))),"")</f>
        <v/>
      </c>
      <c r="AN56" s="191" t="str">
        <f t="shared" ref="AN56:AN57" si="66">IFERROR(IF(OR(AND(AJ56="Muy Baja",AL56="Leve"),AND(AJ56="Muy Baja",AL56="Menor"),AND(AJ56="Baja",AL56="Leve")),"Bajo",IF(OR(AND(AJ56="Muy baja",AL56="Moderado"),AND(AJ56="Baja",AL56="Menor"),AND(AJ56="Baja",AL56="Moderado"),AND(AJ56="Media",AL56="Leve"),AND(AJ56="Media",AL56="Menor"),AND(AJ56="Media",AL56="Moderado"),AND(AJ56="Alta",AL56="Leve"),AND(AJ56="Alta",AL56="Menor")),"Moderado",IF(OR(AND(AJ56="Muy Baja",AL56="Mayor"),AND(AJ56="Baja",AL56="Mayor"),AND(AJ56="Media",AL56="Mayor"),AND(AJ56="Alta",AL56="Moderado"),AND(AJ56="Alta",AL56="Mayor"),AND(AJ56="Muy Alta",AL56="Leve"),AND(AJ56="Muy Alta",AL56="Menor"),AND(AJ56="Muy Alta",AL56="Moderado"),AND(AJ56="Muy Alta",AL56="Mayor")),"Alto",IF(OR(AND(AJ56="Muy Baja",AL56="Catastrófico"),AND(AJ56="Baja",AL56="Catastrófico"),AND(AJ56="Media",AL56="Catastrófico"),AND(AJ56="Alta",AL56="Catastrófico"),AND(AJ56="Muy Alta",AL56="Catastrófico")),"Extremo","")))),"")</f>
        <v/>
      </c>
      <c r="AO56" s="192"/>
      <c r="AP56" s="183"/>
      <c r="AQ56" s="193"/>
      <c r="AR56" s="193"/>
      <c r="AS56" s="194"/>
      <c r="AT56" s="336"/>
      <c r="AU56" s="336"/>
      <c r="AV56" s="336"/>
    </row>
    <row r="57" spans="1:48" ht="37.5" customHeight="1" x14ac:dyDescent="0.2">
      <c r="A57" s="325"/>
      <c r="B57" s="326"/>
      <c r="C57" s="326"/>
      <c r="D57" s="326"/>
      <c r="E57" s="326"/>
      <c r="F57" s="326"/>
      <c r="G57" s="340"/>
      <c r="H57" s="340"/>
      <c r="I57" s="340"/>
      <c r="J57" s="340"/>
      <c r="K57" s="340"/>
      <c r="L57" s="340"/>
      <c r="M57" s="340"/>
      <c r="N57" s="340"/>
      <c r="O57" s="340"/>
      <c r="P57" s="340"/>
      <c r="Q57" s="340"/>
      <c r="R57" s="336"/>
      <c r="S57" s="337"/>
      <c r="T57" s="338"/>
      <c r="U57" s="356"/>
      <c r="V57" s="338">
        <f>IF(NOT(ISERROR(MATCH(U57,_xlfn.ANCHORARRAY(E68),0))),T70&amp;"Por favor no seleccionar los criterios de impacto",U57)</f>
        <v>0</v>
      </c>
      <c r="W57" s="337"/>
      <c r="X57" s="338"/>
      <c r="Y57" s="355"/>
      <c r="Z57" s="211">
        <v>3</v>
      </c>
      <c r="AA57" s="185"/>
      <c r="AB57" s="186" t="str">
        <f>IF(OR(AC57="Preventivo",AC57="Detectivo"),"Probabilidad",IF(AC57="Correctivo","Impacto",""))</f>
        <v/>
      </c>
      <c r="AC57" s="187"/>
      <c r="AD57" s="187"/>
      <c r="AE57" s="188" t="str">
        <f t="shared" si="63"/>
        <v/>
      </c>
      <c r="AF57" s="187"/>
      <c r="AG57" s="187"/>
      <c r="AH57" s="187"/>
      <c r="AI57" s="189" t="str">
        <f>IFERROR(IF(AND(AB56="Probabilidad",AB57="Probabilidad"),(AK56-(+AK56*AE57)),IF(AND(AB56="Impacto",AB57="Probabilidad"),(AK55-(+AK55*AE57)),IF(AB57="Impacto",AK56,""))),"")</f>
        <v/>
      </c>
      <c r="AJ57" s="190" t="str">
        <f t="shared" si="2"/>
        <v/>
      </c>
      <c r="AK57" s="188" t="str">
        <f t="shared" si="64"/>
        <v/>
      </c>
      <c r="AL57" s="190" t="str">
        <f t="shared" si="4"/>
        <v/>
      </c>
      <c r="AM57" s="188" t="str">
        <f t="shared" ref="AM57" si="67">IFERROR(IF(AND(AB56="Impacto",AB57="Impacto"),(AM56-(+AM56*AE57)),IF(AND(AB56="Probabilidad",AB57="Impacto"),(AM55-(+AM55*AE57)),IF(AB57="Probabilidad",AM56,""))),"")</f>
        <v/>
      </c>
      <c r="AN57" s="191" t="str">
        <f t="shared" si="66"/>
        <v/>
      </c>
      <c r="AO57" s="192"/>
      <c r="AP57" s="183"/>
      <c r="AQ57" s="193"/>
      <c r="AR57" s="193"/>
      <c r="AS57" s="194"/>
      <c r="AT57" s="336"/>
      <c r="AU57" s="336"/>
      <c r="AV57" s="336"/>
    </row>
    <row r="58" spans="1:48" ht="37.5" customHeight="1" x14ac:dyDescent="0.2">
      <c r="A58" s="325"/>
      <c r="B58" s="326"/>
      <c r="C58" s="326"/>
      <c r="D58" s="326"/>
      <c r="E58" s="326"/>
      <c r="F58" s="326"/>
      <c r="G58" s="340"/>
      <c r="H58" s="340"/>
      <c r="I58" s="340"/>
      <c r="J58" s="340"/>
      <c r="K58" s="340"/>
      <c r="L58" s="340"/>
      <c r="M58" s="340"/>
      <c r="N58" s="340"/>
      <c r="O58" s="340"/>
      <c r="P58" s="340"/>
      <c r="Q58" s="340"/>
      <c r="R58" s="336"/>
      <c r="S58" s="337"/>
      <c r="T58" s="338"/>
      <c r="U58" s="356"/>
      <c r="V58" s="338">
        <f>IF(NOT(ISERROR(MATCH(U58,_xlfn.ANCHORARRAY(E69),0))),T71&amp;"Por favor no seleccionar los criterios de impacto",U58)</f>
        <v>0</v>
      </c>
      <c r="W58" s="337"/>
      <c r="X58" s="338"/>
      <c r="Y58" s="355"/>
      <c r="Z58" s="211">
        <v>4</v>
      </c>
      <c r="AA58" s="184"/>
      <c r="AB58" s="186" t="str">
        <f t="shared" ref="AB58:AB60" si="68">IF(OR(AC58="Preventivo",AC58="Detectivo"),"Probabilidad",IF(AC58="Correctivo","Impacto",""))</f>
        <v/>
      </c>
      <c r="AC58" s="187"/>
      <c r="AD58" s="187"/>
      <c r="AE58" s="188" t="str">
        <f t="shared" si="63"/>
        <v/>
      </c>
      <c r="AF58" s="187"/>
      <c r="AG58" s="187"/>
      <c r="AH58" s="187"/>
      <c r="AI58" s="189" t="str">
        <f t="shared" ref="AI58:AI60" si="69">IFERROR(IF(AND(AB57="Probabilidad",AB58="Probabilidad"),(AK57-(+AK57*AE58)),IF(AND(AB57="Impacto",AB58="Probabilidad"),(AK56-(+AK56*AE58)),IF(AB58="Impacto",AK57,""))),"")</f>
        <v/>
      </c>
      <c r="AJ58" s="190" t="str">
        <f t="shared" si="2"/>
        <v/>
      </c>
      <c r="AK58" s="188" t="str">
        <f t="shared" si="64"/>
        <v/>
      </c>
      <c r="AL58" s="190" t="str">
        <f t="shared" si="4"/>
        <v/>
      </c>
      <c r="AM58" s="188" t="str">
        <f t="shared" si="13"/>
        <v/>
      </c>
      <c r="AN58" s="191" t="str">
        <f>IFERROR(IF(OR(AND(AJ58="Muy Baja",AL58="Leve"),AND(AJ58="Muy Baja",AL58="Menor"),AND(AJ58="Baja",AL58="Leve")),"Bajo",IF(OR(AND(AJ58="Muy baja",AL58="Moderado"),AND(AJ58="Baja",AL58="Menor"),AND(AJ58="Baja",AL58="Moderado"),AND(AJ58="Media",AL58="Leve"),AND(AJ58="Media",AL58="Menor"),AND(AJ58="Media",AL58="Moderado"),AND(AJ58="Alta",AL58="Leve"),AND(AJ58="Alta",AL58="Menor")),"Moderado",IF(OR(AND(AJ58="Muy Baja",AL58="Mayor"),AND(AJ58="Baja",AL58="Mayor"),AND(AJ58="Media",AL58="Mayor"),AND(AJ58="Alta",AL58="Moderado"),AND(AJ58="Alta",AL58="Mayor"),AND(AJ58="Muy Alta",AL58="Leve"),AND(AJ58="Muy Alta",AL58="Menor"),AND(AJ58="Muy Alta",AL58="Moderado"),AND(AJ58="Muy Alta",AL58="Mayor")),"Alto",IF(OR(AND(AJ58="Muy Baja",AL58="Catastrófico"),AND(AJ58="Baja",AL58="Catastrófico"),AND(AJ58="Media",AL58="Catastrófico"),AND(AJ58="Alta",AL58="Catastrófico"),AND(AJ58="Muy Alta",AL58="Catastrófico")),"Extremo","")))),"")</f>
        <v/>
      </c>
      <c r="AO58" s="192"/>
      <c r="AP58" s="183"/>
      <c r="AQ58" s="193"/>
      <c r="AR58" s="193"/>
      <c r="AS58" s="194"/>
      <c r="AT58" s="336"/>
      <c r="AU58" s="336"/>
      <c r="AV58" s="336"/>
    </row>
    <row r="59" spans="1:48" ht="37.5" customHeight="1" x14ac:dyDescent="0.2">
      <c r="A59" s="325"/>
      <c r="B59" s="326"/>
      <c r="C59" s="326"/>
      <c r="D59" s="326"/>
      <c r="E59" s="326"/>
      <c r="F59" s="326"/>
      <c r="G59" s="340"/>
      <c r="H59" s="340"/>
      <c r="I59" s="340"/>
      <c r="J59" s="340"/>
      <c r="K59" s="340"/>
      <c r="L59" s="340"/>
      <c r="M59" s="340"/>
      <c r="N59" s="340"/>
      <c r="O59" s="340"/>
      <c r="P59" s="340"/>
      <c r="Q59" s="340"/>
      <c r="R59" s="336"/>
      <c r="S59" s="337"/>
      <c r="T59" s="338"/>
      <c r="U59" s="356"/>
      <c r="V59" s="338">
        <f>IF(NOT(ISERROR(MATCH(U59,_xlfn.ANCHORARRAY(E70),0))),T72&amp;"Por favor no seleccionar los criterios de impacto",U59)</f>
        <v>0</v>
      </c>
      <c r="W59" s="337"/>
      <c r="X59" s="338"/>
      <c r="Y59" s="355"/>
      <c r="Z59" s="211">
        <v>5</v>
      </c>
      <c r="AA59" s="184"/>
      <c r="AB59" s="186" t="str">
        <f t="shared" si="68"/>
        <v/>
      </c>
      <c r="AC59" s="187"/>
      <c r="AD59" s="187"/>
      <c r="AE59" s="188" t="str">
        <f t="shared" si="63"/>
        <v/>
      </c>
      <c r="AF59" s="187"/>
      <c r="AG59" s="187"/>
      <c r="AH59" s="187"/>
      <c r="AI59" s="189" t="str">
        <f t="shared" si="69"/>
        <v/>
      </c>
      <c r="AJ59" s="190" t="str">
        <f t="shared" si="2"/>
        <v/>
      </c>
      <c r="AK59" s="188" t="str">
        <f t="shared" si="64"/>
        <v/>
      </c>
      <c r="AL59" s="190" t="str">
        <f t="shared" si="4"/>
        <v/>
      </c>
      <c r="AM59" s="188" t="str">
        <f t="shared" si="13"/>
        <v/>
      </c>
      <c r="AN59" s="191" t="str">
        <f t="shared" ref="AN59:AN60" si="70">IFERROR(IF(OR(AND(AJ59="Muy Baja",AL59="Leve"),AND(AJ59="Muy Baja",AL59="Menor"),AND(AJ59="Baja",AL59="Leve")),"Bajo",IF(OR(AND(AJ59="Muy baja",AL59="Moderado"),AND(AJ59="Baja",AL59="Menor"),AND(AJ59="Baja",AL59="Moderado"),AND(AJ59="Media",AL59="Leve"),AND(AJ59="Media",AL59="Menor"),AND(AJ59="Media",AL59="Moderado"),AND(AJ59="Alta",AL59="Leve"),AND(AJ59="Alta",AL59="Menor")),"Moderado",IF(OR(AND(AJ59="Muy Baja",AL59="Mayor"),AND(AJ59="Baja",AL59="Mayor"),AND(AJ59="Media",AL59="Mayor"),AND(AJ59="Alta",AL59="Moderado"),AND(AJ59="Alta",AL59="Mayor"),AND(AJ59="Muy Alta",AL59="Leve"),AND(AJ59="Muy Alta",AL59="Menor"),AND(AJ59="Muy Alta",AL59="Moderado"),AND(AJ59="Muy Alta",AL59="Mayor")),"Alto",IF(OR(AND(AJ59="Muy Baja",AL59="Catastrófico"),AND(AJ59="Baja",AL59="Catastrófico"),AND(AJ59="Media",AL59="Catastrófico"),AND(AJ59="Alta",AL59="Catastrófico"),AND(AJ59="Muy Alta",AL59="Catastrófico")),"Extremo","")))),"")</f>
        <v/>
      </c>
      <c r="AO59" s="192"/>
      <c r="AP59" s="183"/>
      <c r="AQ59" s="193"/>
      <c r="AR59" s="193"/>
      <c r="AS59" s="194"/>
      <c r="AT59" s="336"/>
      <c r="AU59" s="336"/>
      <c r="AV59" s="336"/>
    </row>
    <row r="60" spans="1:48" ht="37.5" customHeight="1" x14ac:dyDescent="0.2">
      <c r="A60" s="325"/>
      <c r="B60" s="326"/>
      <c r="C60" s="326"/>
      <c r="D60" s="326"/>
      <c r="E60" s="326"/>
      <c r="F60" s="326"/>
      <c r="G60" s="341"/>
      <c r="H60" s="341"/>
      <c r="I60" s="341"/>
      <c r="J60" s="341"/>
      <c r="K60" s="341"/>
      <c r="L60" s="341"/>
      <c r="M60" s="341"/>
      <c r="N60" s="341"/>
      <c r="O60" s="341"/>
      <c r="P60" s="341"/>
      <c r="Q60" s="341"/>
      <c r="R60" s="336"/>
      <c r="S60" s="337"/>
      <c r="T60" s="338"/>
      <c r="U60" s="356"/>
      <c r="V60" s="338">
        <f>IF(NOT(ISERROR(MATCH(U60,_xlfn.ANCHORARRAY(E71),0))),U73&amp;"Por favor no seleccionar los criterios de impacto",U60)</f>
        <v>0</v>
      </c>
      <c r="W60" s="337"/>
      <c r="X60" s="338"/>
      <c r="Y60" s="355"/>
      <c r="Z60" s="211">
        <v>6</v>
      </c>
      <c r="AA60" s="184"/>
      <c r="AB60" s="186" t="str">
        <f t="shared" si="68"/>
        <v/>
      </c>
      <c r="AC60" s="187"/>
      <c r="AD60" s="187"/>
      <c r="AE60" s="188" t="str">
        <f t="shared" si="63"/>
        <v/>
      </c>
      <c r="AF60" s="187"/>
      <c r="AG60" s="187"/>
      <c r="AH60" s="187"/>
      <c r="AI60" s="189" t="str">
        <f t="shared" si="69"/>
        <v/>
      </c>
      <c r="AJ60" s="190" t="str">
        <f t="shared" si="2"/>
        <v/>
      </c>
      <c r="AK60" s="188" t="str">
        <f t="shared" si="64"/>
        <v/>
      </c>
      <c r="AL60" s="190" t="str">
        <f t="shared" si="4"/>
        <v/>
      </c>
      <c r="AM60" s="188" t="str">
        <f t="shared" si="13"/>
        <v/>
      </c>
      <c r="AN60" s="191" t="str">
        <f t="shared" si="70"/>
        <v/>
      </c>
      <c r="AO60" s="192"/>
      <c r="AP60" s="183"/>
      <c r="AQ60" s="193"/>
      <c r="AR60" s="193"/>
      <c r="AS60" s="194"/>
      <c r="AT60" s="336"/>
      <c r="AU60" s="336"/>
      <c r="AV60" s="336"/>
    </row>
    <row r="61" spans="1:48" ht="37.5" customHeight="1" x14ac:dyDescent="0.2">
      <c r="A61" s="325">
        <v>9</v>
      </c>
      <c r="B61" s="326"/>
      <c r="C61" s="326"/>
      <c r="D61" s="326"/>
      <c r="E61" s="326"/>
      <c r="F61" s="326"/>
      <c r="G61" s="339"/>
      <c r="H61" s="339"/>
      <c r="I61" s="339"/>
      <c r="J61" s="339"/>
      <c r="K61" s="339"/>
      <c r="L61" s="339"/>
      <c r="M61" s="218"/>
      <c r="N61" s="218"/>
      <c r="O61" s="218"/>
      <c r="P61" s="339"/>
      <c r="Q61" s="339"/>
      <c r="R61" s="336"/>
      <c r="S61" s="337" t="str">
        <f>IF(R61&lt;=0,"",IF(R61&lt;=2,"Muy Baja",IF(R61&lt;=24,"Baja",IF(R61&lt;=500,"Media",IF(R61&lt;=5000,"Alta","Muy Alta")))))</f>
        <v/>
      </c>
      <c r="T61" s="338" t="str">
        <f>IF(S61="","",IF(S61="Muy Baja",0.2,IF(S61="Baja",0.4,IF(S61="Media",0.6,IF(S61="Alta",0.8,IF(S61="Muy Alta",1,))))))</f>
        <v/>
      </c>
      <c r="U61" s="356"/>
      <c r="V61" s="338">
        <f>IF(NOT(ISERROR(MATCH(U61,'Tabla Impacto'!$B$222:$B$224,0))),'Tabla Impacto'!$F$224&amp;"Por favor no seleccionar los criterios de impacto(Afectación Económica o presupuestal y Pérdida Reputacional)",U61)</f>
        <v>0</v>
      </c>
      <c r="W61" s="337" t="str">
        <f>IF(OR(V61='Tabla Impacto'!$C$12,V61='Tabla Impacto'!$D$12),"Leve",IF(OR(V61='Tabla Impacto'!$C$13,V61='Tabla Impacto'!$D$13),"Menor",IF(OR(V61='Tabla Impacto'!$C$14,V61='Tabla Impacto'!$D$14),"Moderado",IF(OR(V61='Tabla Impacto'!$C$15,V61='Tabla Impacto'!$D$15),"Mayor",IF(OR(V61='Tabla Impacto'!$C$16,V61='Tabla Impacto'!$D$16),"Catastrófico","")))))</f>
        <v/>
      </c>
      <c r="X61" s="338" t="str">
        <f>IF(W61="","",IF(W61="Leve",0.2,IF(W61="Menor",0.4,IF(W61="Moderado",0.6,IF(W61="Mayor",0.8,IF(W61="Catastrófico",1,))))))</f>
        <v/>
      </c>
      <c r="Y61" s="355" t="str">
        <f>IF(OR(AND(S61="Muy Baja",W61="Leve"),AND(S61="Muy Baja",W61="Menor"),AND(S61="Baja",W61="Leve")),"Bajo",IF(OR(AND(S61="Muy baja",W61="Moderado"),AND(S61="Baja",W61="Menor"),AND(S61="Baja",W61="Moderado"),AND(S61="Media",W61="Leve"),AND(S61="Media",W61="Menor"),AND(S61="Media",W61="Moderado"),AND(S61="Alta",W61="Leve"),AND(S61="Alta",W61="Menor")),"Moderado",IF(OR(AND(S61="Muy Baja",W61="Mayor"),AND(S61="Baja",W61="Mayor"),AND(S61="Media",W61="Mayor"),AND(S61="Alta",W61="Moderado"),AND(S61="Alta",W61="Mayor"),AND(S61="Muy Alta",W61="Leve"),AND(S61="Muy Alta",W61="Menor"),AND(S61="Muy Alta",W61="Moderado"),AND(S61="Muy Alta",W61="Mayor")),"Alto",IF(OR(AND(S61="Muy Baja",W61="Catastrófico"),AND(S61="Baja",W61="Catastrófico"),AND(S61="Media",W61="Catastrófico"),AND(S61="Alta",W61="Catastrófico"),AND(S61="Muy Alta",W61="Catastrófico")),"Extremo",""))))</f>
        <v/>
      </c>
      <c r="Z61" s="211">
        <v>1</v>
      </c>
      <c r="AA61" s="184"/>
      <c r="AB61" s="186" t="str">
        <f>IF(OR(AC61="Preventivo",AC61="Detectivo"),"Probabilidad",IF(AC61="Correctivo","Impacto",""))</f>
        <v/>
      </c>
      <c r="AC61" s="187"/>
      <c r="AD61" s="187"/>
      <c r="AE61" s="188" t="str">
        <f>IF(AND(AC61="Preventivo",AD61="Automático"),"50%",IF(AND(AC61="Preventivo",AD61="Manual"),"40%",IF(AND(AC61="Detectivo",AD61="Automático"),"40%",IF(AND(AC61="Detectivo",AD61="Manual"),"30%",IF(AND(AC61="Correctivo",AD61="Automático"),"35%",IF(AND(AC61="Correctivo",AD61="Manual"),"25%",""))))))</f>
        <v/>
      </c>
      <c r="AF61" s="187"/>
      <c r="AG61" s="187"/>
      <c r="AH61" s="187"/>
      <c r="AI61" s="189" t="str">
        <f>IFERROR(IF(AB61="Probabilidad",(T61-(+T61*AE61)),IF(AB61="Impacto",T61,"")),"")</f>
        <v/>
      </c>
      <c r="AJ61" s="190" t="str">
        <f>IFERROR(IF(AI61="","",IF(AI61&lt;=0.2,"Muy Baja",IF(AI61&lt;=0.4,"Baja",IF(AI61&lt;=0.6,"Media",IF(AI61&lt;=0.8,"Alta","Muy Alta"))))),"")</f>
        <v/>
      </c>
      <c r="AK61" s="188" t="str">
        <f>+AI61</f>
        <v/>
      </c>
      <c r="AL61" s="190" t="str">
        <f>IFERROR(IF(AM61="","",IF(AM61&lt;=0.2,"Leve",IF(AM61&lt;=0.4,"Menor",IF(AM61&lt;=0.6,"Moderado",IF(AM61&lt;=0.8,"Mayor","Catastrófico"))))),"")</f>
        <v/>
      </c>
      <c r="AM61" s="188" t="str">
        <f t="shared" ref="AM61" si="71">IFERROR(IF(AB61="Impacto",(X61-(+X61*AE61)),IF(AB61="Probabilidad",X61,"")),"")</f>
        <v/>
      </c>
      <c r="AN61" s="191" t="str">
        <f>IFERROR(IF(OR(AND(AJ61="Muy Baja",AL61="Leve"),AND(AJ61="Muy Baja",AL61="Menor"),AND(AJ61="Baja",AL61="Leve")),"Bajo",IF(OR(AND(AJ61="Muy baja",AL61="Moderado"),AND(AJ61="Baja",AL61="Menor"),AND(AJ61="Baja",AL61="Moderado"),AND(AJ61="Media",AL61="Leve"),AND(AJ61="Media",AL61="Menor"),AND(AJ61="Media",AL61="Moderado"),AND(AJ61="Alta",AL61="Leve"),AND(AJ61="Alta",AL61="Menor")),"Moderado",IF(OR(AND(AJ61="Muy Baja",AL61="Mayor"),AND(AJ61="Baja",AL61="Mayor"),AND(AJ61="Media",AL61="Mayor"),AND(AJ61="Alta",AL61="Moderado"),AND(AJ61="Alta",AL61="Mayor"),AND(AJ61="Muy Alta",AL61="Leve"),AND(AJ61="Muy Alta",AL61="Menor"),AND(AJ61="Muy Alta",AL61="Moderado"),AND(AJ61="Muy Alta",AL61="Mayor")),"Alto",IF(OR(AND(AJ61="Muy Baja",AL61="Catastrófico"),AND(AJ61="Baja",AL61="Catastrófico"),AND(AJ61="Media",AL61="Catastrófico"),AND(AJ61="Alta",AL61="Catastrófico"),AND(AJ61="Muy Alta",AL61="Catastrófico")),"Extremo","")))),"")</f>
        <v/>
      </c>
      <c r="AO61" s="192"/>
      <c r="AP61" s="183"/>
      <c r="AQ61" s="193"/>
      <c r="AR61" s="193"/>
      <c r="AS61" s="194"/>
      <c r="AT61" s="336"/>
      <c r="AU61" s="336"/>
      <c r="AV61" s="336"/>
    </row>
    <row r="62" spans="1:48" ht="37.5" customHeight="1" x14ac:dyDescent="0.2">
      <c r="A62" s="325"/>
      <c r="B62" s="326"/>
      <c r="C62" s="326"/>
      <c r="D62" s="326"/>
      <c r="E62" s="326"/>
      <c r="F62" s="326"/>
      <c r="G62" s="340"/>
      <c r="H62" s="340"/>
      <c r="I62" s="340"/>
      <c r="J62" s="340"/>
      <c r="K62" s="340"/>
      <c r="L62" s="340"/>
      <c r="M62" s="219"/>
      <c r="N62" s="219"/>
      <c r="O62" s="219"/>
      <c r="P62" s="340"/>
      <c r="Q62" s="340"/>
      <c r="R62" s="336"/>
      <c r="S62" s="337"/>
      <c r="T62" s="338"/>
      <c r="U62" s="356"/>
      <c r="V62" s="338">
        <f>IF(NOT(ISERROR(MATCH(U62,_xlfn.ANCHORARRAY(F73),0))),U75&amp;"Por favor no seleccionar los criterios de impacto",U62)</f>
        <v>0</v>
      </c>
      <c r="W62" s="337"/>
      <c r="X62" s="338"/>
      <c r="Y62" s="355"/>
      <c r="Z62" s="211">
        <v>2</v>
      </c>
      <c r="AA62" s="184"/>
      <c r="AB62" s="186" t="str">
        <f>IF(OR(AC62="Preventivo",AC62="Detectivo"),"Probabilidad",IF(AC62="Correctivo","Impacto",""))</f>
        <v/>
      </c>
      <c r="AC62" s="187"/>
      <c r="AD62" s="187"/>
      <c r="AE62" s="188" t="str">
        <f t="shared" ref="AE62:AE66" si="72">IF(AND(AC62="Preventivo",AD62="Automático"),"50%",IF(AND(AC62="Preventivo",AD62="Manual"),"40%",IF(AND(AC62="Detectivo",AD62="Automático"),"40%",IF(AND(AC62="Detectivo",AD62="Manual"),"30%",IF(AND(AC62="Correctivo",AD62="Automático"),"35%",IF(AND(AC62="Correctivo",AD62="Manual"),"25%",""))))))</f>
        <v/>
      </c>
      <c r="AF62" s="187"/>
      <c r="AG62" s="187"/>
      <c r="AH62" s="187"/>
      <c r="AI62" s="189" t="str">
        <f>IFERROR(IF(AND(AB61="Probabilidad",AB62="Probabilidad"),(AK61-(+AK61*AE62)),IF(AB62="Probabilidad",(T61-(+T61*AE62)),IF(AB62="Impacto",AK61,""))),"")</f>
        <v/>
      </c>
      <c r="AJ62" s="190" t="str">
        <f t="shared" si="2"/>
        <v/>
      </c>
      <c r="AK62" s="188" t="str">
        <f t="shared" ref="AK62:AK66" si="73">+AI62</f>
        <v/>
      </c>
      <c r="AL62" s="190" t="str">
        <f t="shared" si="4"/>
        <v/>
      </c>
      <c r="AM62" s="188" t="str">
        <f t="shared" ref="AM62" si="74">IFERROR(IF(AND(AB61="Impacto",AB62="Impacto"),(AM61-(+AM61*AE62)),IF(AB62="Impacto",($X$13-(+$X$13*AE62)),IF(AB62="Probabilidad",AM61,""))),"")</f>
        <v/>
      </c>
      <c r="AN62" s="191" t="str">
        <f t="shared" ref="AN62:AN63" si="75">IFERROR(IF(OR(AND(AJ62="Muy Baja",AL62="Leve"),AND(AJ62="Muy Baja",AL62="Menor"),AND(AJ62="Baja",AL62="Leve")),"Bajo",IF(OR(AND(AJ62="Muy baja",AL62="Moderado"),AND(AJ62="Baja",AL62="Menor"),AND(AJ62="Baja",AL62="Moderado"),AND(AJ62="Media",AL62="Leve"),AND(AJ62="Media",AL62="Menor"),AND(AJ62="Media",AL62="Moderado"),AND(AJ62="Alta",AL62="Leve"),AND(AJ62="Alta",AL62="Menor")),"Moderado",IF(OR(AND(AJ62="Muy Baja",AL62="Mayor"),AND(AJ62="Baja",AL62="Mayor"),AND(AJ62="Media",AL62="Mayor"),AND(AJ62="Alta",AL62="Moderado"),AND(AJ62="Alta",AL62="Mayor"),AND(AJ62="Muy Alta",AL62="Leve"),AND(AJ62="Muy Alta",AL62="Menor"),AND(AJ62="Muy Alta",AL62="Moderado"),AND(AJ62="Muy Alta",AL62="Mayor")),"Alto",IF(OR(AND(AJ62="Muy Baja",AL62="Catastrófico"),AND(AJ62="Baja",AL62="Catastrófico"),AND(AJ62="Media",AL62="Catastrófico"),AND(AJ62="Alta",AL62="Catastrófico"),AND(AJ62="Muy Alta",AL62="Catastrófico")),"Extremo","")))),"")</f>
        <v/>
      </c>
      <c r="AO62" s="192"/>
      <c r="AP62" s="183"/>
      <c r="AQ62" s="193"/>
      <c r="AR62" s="193"/>
      <c r="AS62" s="194"/>
      <c r="AT62" s="336"/>
      <c r="AU62" s="336"/>
      <c r="AV62" s="336"/>
    </row>
    <row r="63" spans="1:48" ht="37.5" customHeight="1" x14ac:dyDescent="0.2">
      <c r="A63" s="325"/>
      <c r="B63" s="326"/>
      <c r="C63" s="326"/>
      <c r="D63" s="326"/>
      <c r="E63" s="326"/>
      <c r="F63" s="326"/>
      <c r="G63" s="340"/>
      <c r="H63" s="340"/>
      <c r="I63" s="340"/>
      <c r="J63" s="340"/>
      <c r="K63" s="340"/>
      <c r="L63" s="340"/>
      <c r="M63" s="219"/>
      <c r="N63" s="219"/>
      <c r="O63" s="219"/>
      <c r="P63" s="340"/>
      <c r="Q63" s="340"/>
      <c r="R63" s="336"/>
      <c r="S63" s="337"/>
      <c r="T63" s="338"/>
      <c r="U63" s="356"/>
      <c r="V63" s="338">
        <f>IF(NOT(ISERROR(MATCH(U63,_xlfn.ANCHORARRAY(F74),0))),U76&amp;"Por favor no seleccionar los criterios de impacto",U63)</f>
        <v>0</v>
      </c>
      <c r="W63" s="337"/>
      <c r="X63" s="338"/>
      <c r="Y63" s="355"/>
      <c r="Z63" s="211">
        <v>3</v>
      </c>
      <c r="AA63" s="184"/>
      <c r="AB63" s="186" t="str">
        <f>IF(OR(AC63="Preventivo",AC63="Detectivo"),"Probabilidad",IF(AC63="Correctivo","Impacto",""))</f>
        <v/>
      </c>
      <c r="AC63" s="187"/>
      <c r="AD63" s="187"/>
      <c r="AE63" s="188" t="str">
        <f t="shared" si="72"/>
        <v/>
      </c>
      <c r="AF63" s="187"/>
      <c r="AG63" s="187"/>
      <c r="AH63" s="187"/>
      <c r="AI63" s="189" t="str">
        <f>IFERROR(IF(AND(AB62="Probabilidad",AB63="Probabilidad"),(AK62-(+AK62*AE63)),IF(AND(AB62="Impacto",AB63="Probabilidad"),(AK61-(+AK61*AE63)),IF(AB63="Impacto",AK62,""))),"")</f>
        <v/>
      </c>
      <c r="AJ63" s="190" t="str">
        <f t="shared" si="2"/>
        <v/>
      </c>
      <c r="AK63" s="188" t="str">
        <f t="shared" si="73"/>
        <v/>
      </c>
      <c r="AL63" s="190" t="str">
        <f t="shared" si="4"/>
        <v/>
      </c>
      <c r="AM63" s="188" t="str">
        <f t="shared" ref="AM63" si="76">IFERROR(IF(AND(AB62="Impacto",AB63="Impacto"),(AM62-(+AM62*AE63)),IF(AND(AB62="Probabilidad",AB63="Impacto"),(AM61-(+AM61*AE63)),IF(AB63="Probabilidad",AM62,""))),"")</f>
        <v/>
      </c>
      <c r="AN63" s="191" t="str">
        <f t="shared" si="75"/>
        <v/>
      </c>
      <c r="AO63" s="192"/>
      <c r="AP63" s="183"/>
      <c r="AQ63" s="193"/>
      <c r="AR63" s="193"/>
      <c r="AS63" s="194"/>
      <c r="AT63" s="336"/>
      <c r="AU63" s="336"/>
      <c r="AV63" s="336"/>
    </row>
    <row r="64" spans="1:48" ht="37.5" customHeight="1" x14ac:dyDescent="0.2">
      <c r="A64" s="325"/>
      <c r="B64" s="326"/>
      <c r="C64" s="326"/>
      <c r="D64" s="326"/>
      <c r="E64" s="326"/>
      <c r="F64" s="326"/>
      <c r="G64" s="340"/>
      <c r="H64" s="340"/>
      <c r="I64" s="340"/>
      <c r="J64" s="340"/>
      <c r="K64" s="340"/>
      <c r="L64" s="340"/>
      <c r="M64" s="219"/>
      <c r="N64" s="219"/>
      <c r="O64" s="219"/>
      <c r="P64" s="340"/>
      <c r="Q64" s="340"/>
      <c r="R64" s="336"/>
      <c r="S64" s="337"/>
      <c r="T64" s="338"/>
      <c r="U64" s="356"/>
      <c r="V64" s="338">
        <f>IF(NOT(ISERROR(MATCH(U64,_xlfn.ANCHORARRAY(F75),0))),U77&amp;"Por favor no seleccionar los criterios de impacto",U64)</f>
        <v>0</v>
      </c>
      <c r="W64" s="337"/>
      <c r="X64" s="338"/>
      <c r="Y64" s="355"/>
      <c r="Z64" s="211">
        <v>4</v>
      </c>
      <c r="AA64" s="184"/>
      <c r="AB64" s="186" t="str">
        <f t="shared" ref="AB64:AB66" si="77">IF(OR(AC64="Preventivo",AC64="Detectivo"),"Probabilidad",IF(AC64="Correctivo","Impacto",""))</f>
        <v/>
      </c>
      <c r="AC64" s="187"/>
      <c r="AD64" s="187"/>
      <c r="AE64" s="188" t="str">
        <f t="shared" si="72"/>
        <v/>
      </c>
      <c r="AF64" s="187"/>
      <c r="AG64" s="187"/>
      <c r="AH64" s="187"/>
      <c r="AI64" s="189" t="str">
        <f t="shared" ref="AI64:AI66" si="78">IFERROR(IF(AND(AB63="Probabilidad",AB64="Probabilidad"),(AK63-(+AK63*AE64)),IF(AND(AB63="Impacto",AB64="Probabilidad"),(AK62-(+AK62*AE64)),IF(AB64="Impacto",AK63,""))),"")</f>
        <v/>
      </c>
      <c r="AJ64" s="190" t="str">
        <f t="shared" si="2"/>
        <v/>
      </c>
      <c r="AK64" s="188" t="str">
        <f t="shared" si="73"/>
        <v/>
      </c>
      <c r="AL64" s="190" t="str">
        <f t="shared" si="4"/>
        <v/>
      </c>
      <c r="AM64" s="188" t="str">
        <f t="shared" si="13"/>
        <v/>
      </c>
      <c r="AN64" s="191" t="str">
        <f>IFERROR(IF(OR(AND(AJ64="Muy Baja",AL64="Leve"),AND(AJ64="Muy Baja",AL64="Menor"),AND(AJ64="Baja",AL64="Leve")),"Bajo",IF(OR(AND(AJ64="Muy baja",AL64="Moderado"),AND(AJ64="Baja",AL64="Menor"),AND(AJ64="Baja",AL64="Moderado"),AND(AJ64="Media",AL64="Leve"),AND(AJ64="Media",AL64="Menor"),AND(AJ64="Media",AL64="Moderado"),AND(AJ64="Alta",AL64="Leve"),AND(AJ64="Alta",AL64="Menor")),"Moderado",IF(OR(AND(AJ64="Muy Baja",AL64="Mayor"),AND(AJ64="Baja",AL64="Mayor"),AND(AJ64="Media",AL64="Mayor"),AND(AJ64="Alta",AL64="Moderado"),AND(AJ64="Alta",AL64="Mayor"),AND(AJ64="Muy Alta",AL64="Leve"),AND(AJ64="Muy Alta",AL64="Menor"),AND(AJ64="Muy Alta",AL64="Moderado"),AND(AJ64="Muy Alta",AL64="Mayor")),"Alto",IF(OR(AND(AJ64="Muy Baja",AL64="Catastrófico"),AND(AJ64="Baja",AL64="Catastrófico"),AND(AJ64="Media",AL64="Catastrófico"),AND(AJ64="Alta",AL64="Catastrófico"),AND(AJ64="Muy Alta",AL64="Catastrófico")),"Extremo","")))),"")</f>
        <v/>
      </c>
      <c r="AO64" s="192"/>
      <c r="AP64" s="183"/>
      <c r="AQ64" s="193"/>
      <c r="AR64" s="193"/>
      <c r="AS64" s="194"/>
      <c r="AT64" s="336"/>
      <c r="AU64" s="336"/>
      <c r="AV64" s="336"/>
    </row>
    <row r="65" spans="1:48" ht="37.5" customHeight="1" x14ac:dyDescent="0.2">
      <c r="A65" s="325"/>
      <c r="B65" s="326"/>
      <c r="C65" s="326"/>
      <c r="D65" s="326"/>
      <c r="E65" s="326"/>
      <c r="F65" s="326"/>
      <c r="G65" s="340"/>
      <c r="H65" s="340"/>
      <c r="I65" s="340"/>
      <c r="J65" s="340"/>
      <c r="K65" s="340"/>
      <c r="L65" s="340"/>
      <c r="M65" s="219"/>
      <c r="N65" s="219"/>
      <c r="O65" s="219"/>
      <c r="P65" s="340"/>
      <c r="Q65" s="340"/>
      <c r="R65" s="336"/>
      <c r="S65" s="337"/>
      <c r="T65" s="338"/>
      <c r="U65" s="356"/>
      <c r="V65" s="338">
        <f>IF(NOT(ISERROR(MATCH(U65,_xlfn.ANCHORARRAY(F76),0))),U78&amp;"Por favor no seleccionar los criterios de impacto",U65)</f>
        <v>0</v>
      </c>
      <c r="W65" s="337"/>
      <c r="X65" s="338"/>
      <c r="Y65" s="355"/>
      <c r="Z65" s="211">
        <v>5</v>
      </c>
      <c r="AA65" s="184"/>
      <c r="AB65" s="186" t="str">
        <f t="shared" si="77"/>
        <v/>
      </c>
      <c r="AC65" s="187"/>
      <c r="AD65" s="187"/>
      <c r="AE65" s="188" t="str">
        <f t="shared" si="72"/>
        <v/>
      </c>
      <c r="AF65" s="187"/>
      <c r="AG65" s="187"/>
      <c r="AH65" s="187"/>
      <c r="AI65" s="189" t="str">
        <f t="shared" si="78"/>
        <v/>
      </c>
      <c r="AJ65" s="190" t="str">
        <f t="shared" si="2"/>
        <v/>
      </c>
      <c r="AK65" s="188" t="str">
        <f t="shared" si="73"/>
        <v/>
      </c>
      <c r="AL65" s="190" t="str">
        <f t="shared" si="4"/>
        <v/>
      </c>
      <c r="AM65" s="188" t="str">
        <f t="shared" si="13"/>
        <v/>
      </c>
      <c r="AN65" s="191" t="str">
        <f t="shared" ref="AN65:AN66" si="79">IFERROR(IF(OR(AND(AJ65="Muy Baja",AL65="Leve"),AND(AJ65="Muy Baja",AL65="Menor"),AND(AJ65="Baja",AL65="Leve")),"Bajo",IF(OR(AND(AJ65="Muy baja",AL65="Moderado"),AND(AJ65="Baja",AL65="Menor"),AND(AJ65="Baja",AL65="Moderado"),AND(AJ65="Media",AL65="Leve"),AND(AJ65="Media",AL65="Menor"),AND(AJ65="Media",AL65="Moderado"),AND(AJ65="Alta",AL65="Leve"),AND(AJ65="Alta",AL65="Menor")),"Moderado",IF(OR(AND(AJ65="Muy Baja",AL65="Mayor"),AND(AJ65="Baja",AL65="Mayor"),AND(AJ65="Media",AL65="Mayor"),AND(AJ65="Alta",AL65="Moderado"),AND(AJ65="Alta",AL65="Mayor"),AND(AJ65="Muy Alta",AL65="Leve"),AND(AJ65="Muy Alta",AL65="Menor"),AND(AJ65="Muy Alta",AL65="Moderado"),AND(AJ65="Muy Alta",AL65="Mayor")),"Alto",IF(OR(AND(AJ65="Muy Baja",AL65="Catastrófico"),AND(AJ65="Baja",AL65="Catastrófico"),AND(AJ65="Media",AL65="Catastrófico"),AND(AJ65="Alta",AL65="Catastrófico"),AND(AJ65="Muy Alta",AL65="Catastrófico")),"Extremo","")))),"")</f>
        <v/>
      </c>
      <c r="AO65" s="192"/>
      <c r="AP65" s="183"/>
      <c r="AQ65" s="193"/>
      <c r="AR65" s="193"/>
      <c r="AS65" s="194"/>
      <c r="AT65" s="336"/>
      <c r="AU65" s="336"/>
      <c r="AV65" s="336"/>
    </row>
    <row r="66" spans="1:48" ht="37.5" customHeight="1" x14ac:dyDescent="0.2">
      <c r="A66" s="325"/>
      <c r="B66" s="326"/>
      <c r="C66" s="326"/>
      <c r="D66" s="326"/>
      <c r="E66" s="326"/>
      <c r="F66" s="326"/>
      <c r="G66" s="341"/>
      <c r="H66" s="341"/>
      <c r="I66" s="341"/>
      <c r="J66" s="341"/>
      <c r="K66" s="341"/>
      <c r="L66" s="341"/>
      <c r="M66" s="220"/>
      <c r="N66" s="220"/>
      <c r="O66" s="220"/>
      <c r="P66" s="341"/>
      <c r="Q66" s="341"/>
      <c r="R66" s="336"/>
      <c r="S66" s="337"/>
      <c r="T66" s="338"/>
      <c r="U66" s="356"/>
      <c r="V66" s="338">
        <f>IF(NOT(ISERROR(MATCH(U66,_xlfn.ANCHORARRAY(F77),0))),U79&amp;"Por favor no seleccionar los criterios de impacto",U66)</f>
        <v>0</v>
      </c>
      <c r="W66" s="337"/>
      <c r="X66" s="338"/>
      <c r="Y66" s="355"/>
      <c r="Z66" s="211">
        <v>6</v>
      </c>
      <c r="AA66" s="184"/>
      <c r="AB66" s="186" t="str">
        <f t="shared" si="77"/>
        <v/>
      </c>
      <c r="AC66" s="187"/>
      <c r="AD66" s="187"/>
      <c r="AE66" s="188" t="str">
        <f t="shared" si="72"/>
        <v/>
      </c>
      <c r="AF66" s="187"/>
      <c r="AG66" s="187"/>
      <c r="AH66" s="187"/>
      <c r="AI66" s="189" t="str">
        <f t="shared" si="78"/>
        <v/>
      </c>
      <c r="AJ66" s="190" t="str">
        <f t="shared" si="2"/>
        <v/>
      </c>
      <c r="AK66" s="188" t="str">
        <f t="shared" si="73"/>
        <v/>
      </c>
      <c r="AL66" s="190" t="str">
        <f t="shared" si="4"/>
        <v/>
      </c>
      <c r="AM66" s="188" t="str">
        <f t="shared" si="13"/>
        <v/>
      </c>
      <c r="AN66" s="191" t="str">
        <f t="shared" si="79"/>
        <v/>
      </c>
      <c r="AO66" s="192"/>
      <c r="AP66" s="183"/>
      <c r="AQ66" s="193"/>
      <c r="AR66" s="193"/>
      <c r="AS66" s="194"/>
      <c r="AT66" s="336"/>
      <c r="AU66" s="336"/>
      <c r="AV66" s="336"/>
    </row>
    <row r="67" spans="1:48" ht="37.5" customHeight="1" x14ac:dyDescent="0.2">
      <c r="A67" s="325">
        <v>10</v>
      </c>
      <c r="B67" s="326"/>
      <c r="C67" s="326"/>
      <c r="D67" s="326"/>
      <c r="E67" s="326"/>
      <c r="F67" s="326"/>
      <c r="G67" s="339"/>
      <c r="H67" s="339"/>
      <c r="I67" s="339"/>
      <c r="J67" s="339"/>
      <c r="K67" s="339"/>
      <c r="L67" s="339"/>
      <c r="M67" s="218"/>
      <c r="N67" s="218"/>
      <c r="O67" s="218"/>
      <c r="P67" s="339"/>
      <c r="Q67" s="339"/>
      <c r="R67" s="336"/>
      <c r="S67" s="337" t="str">
        <f>IF(R67&lt;=0,"",IF(R67&lt;=2,"Muy Baja",IF(R67&lt;=24,"Baja",IF(R67&lt;=500,"Media",IF(R67&lt;=5000,"Alta","Muy Alta")))))</f>
        <v/>
      </c>
      <c r="T67" s="338" t="str">
        <f>IF(S67="","",IF(S67="Muy Baja",0.2,IF(S67="Baja",0.4,IF(S67="Media",0.6,IF(S67="Alta",0.8,IF(S67="Muy Alta",1,))))))</f>
        <v/>
      </c>
      <c r="U67" s="356"/>
      <c r="V67" s="338">
        <f>IF(NOT(ISERROR(MATCH(U67,'Tabla Impacto'!$B$222:$B$224,0))),'Tabla Impacto'!$F$224&amp;"Por favor no seleccionar los criterios de impacto(Afectación Económica o presupuestal y Pérdida Reputacional)",U67)</f>
        <v>0</v>
      </c>
      <c r="W67" s="337" t="str">
        <f>IF(OR(V67='Tabla Impacto'!$C$12,V67='Tabla Impacto'!$D$12),"Leve",IF(OR(V67='Tabla Impacto'!$C$13,V67='Tabla Impacto'!$D$13),"Menor",IF(OR(V67='Tabla Impacto'!$C$14,V67='Tabla Impacto'!$D$14),"Moderado",IF(OR(V67='Tabla Impacto'!$C$15,V67='Tabla Impacto'!$D$15),"Mayor",IF(OR(V67='Tabla Impacto'!$C$16,V67='Tabla Impacto'!$D$16),"Catastrófico","")))))</f>
        <v/>
      </c>
      <c r="X67" s="338" t="str">
        <f>IF(W67="","",IF(W67="Leve",0.2,IF(W67="Menor",0.4,IF(W67="Moderado",0.6,IF(W67="Mayor",0.8,IF(W67="Catastrófico",1,))))))</f>
        <v/>
      </c>
      <c r="Y67" s="355" t="str">
        <f>IF(OR(AND(S67="Muy Baja",W67="Leve"),AND(S67="Muy Baja",W67="Menor"),AND(S67="Baja",W67="Leve")),"Bajo",IF(OR(AND(S67="Muy baja",W67="Moderado"),AND(S67="Baja",W67="Menor"),AND(S67="Baja",W67="Moderado"),AND(S67="Media",W67="Leve"),AND(S67="Media",W67="Menor"),AND(S67="Media",W67="Moderado"),AND(S67="Alta",W67="Leve"),AND(S67="Alta",W67="Menor")),"Moderado",IF(OR(AND(S67="Muy Baja",W67="Mayor"),AND(S67="Baja",W67="Mayor"),AND(S67="Media",W67="Mayor"),AND(S67="Alta",W67="Moderado"),AND(S67="Alta",W67="Mayor"),AND(S67="Muy Alta",W67="Leve"),AND(S67="Muy Alta",W67="Menor"),AND(S67="Muy Alta",W67="Moderado"),AND(S67="Muy Alta",W67="Mayor")),"Alto",IF(OR(AND(S67="Muy Baja",W67="Catastrófico"),AND(S67="Baja",W67="Catastrófico"),AND(S67="Media",W67="Catastrófico"),AND(S67="Alta",W67="Catastrófico"),AND(S67="Muy Alta",W67="Catastrófico")),"Extremo",""))))</f>
        <v/>
      </c>
      <c r="Z67" s="211">
        <v>1</v>
      </c>
      <c r="AA67" s="184"/>
      <c r="AB67" s="186" t="str">
        <f>IF(OR(AC67="Preventivo",AC67="Detectivo"),"Probabilidad",IF(AC67="Correctivo","Impacto",""))</f>
        <v/>
      </c>
      <c r="AC67" s="187"/>
      <c r="AD67" s="187"/>
      <c r="AE67" s="188" t="str">
        <f>IF(AND(AC67="Preventivo",AD67="Automático"),"50%",IF(AND(AC67="Preventivo",AD67="Manual"),"40%",IF(AND(AC67="Detectivo",AD67="Automático"),"40%",IF(AND(AC67="Detectivo",AD67="Manual"),"30%",IF(AND(AC67="Correctivo",AD67="Automático"),"35%",IF(AND(AC67="Correctivo",AD67="Manual"),"25%",""))))))</f>
        <v/>
      </c>
      <c r="AF67" s="187"/>
      <c r="AG67" s="187"/>
      <c r="AH67" s="187"/>
      <c r="AI67" s="189" t="str">
        <f>IFERROR(IF(AB67="Probabilidad",(T67-(+T67*AE67)),IF(AB67="Impacto",T67,"")),"")</f>
        <v/>
      </c>
      <c r="AJ67" s="190" t="str">
        <f>IFERROR(IF(AI67="","",IF(AI67&lt;=0.2,"Muy Baja",IF(AI67&lt;=0.4,"Baja",IF(AI67&lt;=0.6,"Media",IF(AI67&lt;=0.8,"Alta","Muy Alta"))))),"")</f>
        <v/>
      </c>
      <c r="AK67" s="188" t="str">
        <f>+AI67</f>
        <v/>
      </c>
      <c r="AL67" s="190" t="str">
        <f>IFERROR(IF(AM67="","",IF(AM67&lt;=0.2,"Leve",IF(AM67&lt;=0.4,"Menor",IF(AM67&lt;=0.6,"Moderado",IF(AM67&lt;=0.8,"Mayor","Catastrófico"))))),"")</f>
        <v/>
      </c>
      <c r="AM67" s="188" t="str">
        <f t="shared" ref="AM67" si="80">IFERROR(IF(AB67="Impacto",(X67-(+X67*AE67)),IF(AB67="Probabilidad",X67,"")),"")</f>
        <v/>
      </c>
      <c r="AN67" s="191" t="str">
        <f>IFERROR(IF(OR(AND(AJ67="Muy Baja",AL67="Leve"),AND(AJ67="Muy Baja",AL67="Menor"),AND(AJ67="Baja",AL67="Leve")),"Bajo",IF(OR(AND(AJ67="Muy baja",AL67="Moderado"),AND(AJ67="Baja",AL67="Menor"),AND(AJ67="Baja",AL67="Moderado"),AND(AJ67="Media",AL67="Leve"),AND(AJ67="Media",AL67="Menor"),AND(AJ67="Media",AL67="Moderado"),AND(AJ67="Alta",AL67="Leve"),AND(AJ67="Alta",AL67="Menor")),"Moderado",IF(OR(AND(AJ67="Muy Baja",AL67="Mayor"),AND(AJ67="Baja",AL67="Mayor"),AND(AJ67="Media",AL67="Mayor"),AND(AJ67="Alta",AL67="Moderado"),AND(AJ67="Alta",AL67="Mayor"),AND(AJ67="Muy Alta",AL67="Leve"),AND(AJ67="Muy Alta",AL67="Menor"),AND(AJ67="Muy Alta",AL67="Moderado"),AND(AJ67="Muy Alta",AL67="Mayor")),"Alto",IF(OR(AND(AJ67="Muy Baja",AL67="Catastrófico"),AND(AJ67="Baja",AL67="Catastrófico"),AND(AJ67="Media",AL67="Catastrófico"),AND(AJ67="Alta",AL67="Catastrófico"),AND(AJ67="Muy Alta",AL67="Catastrófico")),"Extremo","")))),"")</f>
        <v/>
      </c>
      <c r="AO67" s="192"/>
      <c r="AP67" s="183"/>
      <c r="AQ67" s="193"/>
      <c r="AR67" s="193"/>
      <c r="AS67" s="194"/>
      <c r="AT67" s="336"/>
      <c r="AU67" s="336"/>
      <c r="AV67" s="336"/>
    </row>
    <row r="68" spans="1:48" ht="37.5" customHeight="1" x14ac:dyDescent="0.2">
      <c r="A68" s="325"/>
      <c r="B68" s="326"/>
      <c r="C68" s="326"/>
      <c r="D68" s="326"/>
      <c r="E68" s="326"/>
      <c r="F68" s="326"/>
      <c r="G68" s="340"/>
      <c r="H68" s="340"/>
      <c r="I68" s="340"/>
      <c r="J68" s="340"/>
      <c r="K68" s="340"/>
      <c r="L68" s="340"/>
      <c r="M68" s="219"/>
      <c r="N68" s="219"/>
      <c r="O68" s="219"/>
      <c r="P68" s="340"/>
      <c r="Q68" s="340"/>
      <c r="R68" s="336"/>
      <c r="S68" s="337"/>
      <c r="T68" s="338"/>
      <c r="U68" s="356"/>
      <c r="V68" s="338">
        <f>IF(NOT(ISERROR(MATCH(U68,_xlfn.ANCHORARRAY(F79),0))),U81&amp;"Por favor no seleccionar los criterios de impacto",U68)</f>
        <v>0</v>
      </c>
      <c r="W68" s="337"/>
      <c r="X68" s="338"/>
      <c r="Y68" s="355"/>
      <c r="Z68" s="211">
        <v>2</v>
      </c>
      <c r="AA68" s="184"/>
      <c r="AB68" s="186" t="str">
        <f>IF(OR(AC68="Preventivo",AC68="Detectivo"),"Probabilidad",IF(AC68="Correctivo","Impacto",""))</f>
        <v/>
      </c>
      <c r="AC68" s="187"/>
      <c r="AD68" s="187"/>
      <c r="AE68" s="188" t="str">
        <f t="shared" ref="AE68:AE72" si="81">IF(AND(AC68="Preventivo",AD68="Automático"),"50%",IF(AND(AC68="Preventivo",AD68="Manual"),"40%",IF(AND(AC68="Detectivo",AD68="Automático"),"40%",IF(AND(AC68="Detectivo",AD68="Manual"),"30%",IF(AND(AC68="Correctivo",AD68="Automático"),"35%",IF(AND(AC68="Correctivo",AD68="Manual"),"25%",""))))))</f>
        <v/>
      </c>
      <c r="AF68" s="187"/>
      <c r="AG68" s="187"/>
      <c r="AH68" s="187"/>
      <c r="AI68" s="189" t="str">
        <f>IFERROR(IF(AND(AB67="Probabilidad",AB68="Probabilidad"),(AK67-(+AK67*AE68)),IF(AB68="Probabilidad",(T67-(+T67*AE68)),IF(AB68="Impacto",AK67,""))),"")</f>
        <v/>
      </c>
      <c r="AJ68" s="190" t="str">
        <f t="shared" si="2"/>
        <v/>
      </c>
      <c r="AK68" s="188" t="str">
        <f t="shared" ref="AK68:AK72" si="82">+AI68</f>
        <v/>
      </c>
      <c r="AL68" s="190" t="str">
        <f t="shared" si="4"/>
        <v/>
      </c>
      <c r="AM68" s="188" t="str">
        <f t="shared" ref="AM68" si="83">IFERROR(IF(AND(AB67="Impacto",AB68="Impacto"),(AM67-(+AM67*AE68)),IF(AB68="Impacto",($X$13-(+$X$13*AE68)),IF(AB68="Probabilidad",AM67,""))),"")</f>
        <v/>
      </c>
      <c r="AN68" s="191" t="str">
        <f t="shared" ref="AN68:AN69" si="84">IFERROR(IF(OR(AND(AJ68="Muy Baja",AL68="Leve"),AND(AJ68="Muy Baja",AL68="Menor"),AND(AJ68="Baja",AL68="Leve")),"Bajo",IF(OR(AND(AJ68="Muy baja",AL68="Moderado"),AND(AJ68="Baja",AL68="Menor"),AND(AJ68="Baja",AL68="Moderado"),AND(AJ68="Media",AL68="Leve"),AND(AJ68="Media",AL68="Menor"),AND(AJ68="Media",AL68="Moderado"),AND(AJ68="Alta",AL68="Leve"),AND(AJ68="Alta",AL68="Menor")),"Moderado",IF(OR(AND(AJ68="Muy Baja",AL68="Mayor"),AND(AJ68="Baja",AL68="Mayor"),AND(AJ68="Media",AL68="Mayor"),AND(AJ68="Alta",AL68="Moderado"),AND(AJ68="Alta",AL68="Mayor"),AND(AJ68="Muy Alta",AL68="Leve"),AND(AJ68="Muy Alta",AL68="Menor"),AND(AJ68="Muy Alta",AL68="Moderado"),AND(AJ68="Muy Alta",AL68="Mayor")),"Alto",IF(OR(AND(AJ68="Muy Baja",AL68="Catastrófico"),AND(AJ68="Baja",AL68="Catastrófico"),AND(AJ68="Media",AL68="Catastrófico"),AND(AJ68="Alta",AL68="Catastrófico"),AND(AJ68="Muy Alta",AL68="Catastrófico")),"Extremo","")))),"")</f>
        <v/>
      </c>
      <c r="AO68" s="192"/>
      <c r="AP68" s="183"/>
      <c r="AQ68" s="193"/>
      <c r="AR68" s="193"/>
      <c r="AS68" s="194"/>
      <c r="AT68" s="336"/>
      <c r="AU68" s="336"/>
      <c r="AV68" s="336"/>
    </row>
    <row r="69" spans="1:48" ht="37.5" customHeight="1" x14ac:dyDescent="0.2">
      <c r="A69" s="325"/>
      <c r="B69" s="326"/>
      <c r="C69" s="326"/>
      <c r="D69" s="326"/>
      <c r="E69" s="326"/>
      <c r="F69" s="326"/>
      <c r="G69" s="340"/>
      <c r="H69" s="340"/>
      <c r="I69" s="340"/>
      <c r="J69" s="340"/>
      <c r="K69" s="340"/>
      <c r="L69" s="340"/>
      <c r="M69" s="219"/>
      <c r="N69" s="219"/>
      <c r="O69" s="219"/>
      <c r="P69" s="340"/>
      <c r="Q69" s="340"/>
      <c r="R69" s="336"/>
      <c r="S69" s="337"/>
      <c r="T69" s="338"/>
      <c r="U69" s="356"/>
      <c r="V69" s="338">
        <f>IF(NOT(ISERROR(MATCH(U69,_xlfn.ANCHORARRAY(F80),0))),U82&amp;"Por favor no seleccionar los criterios de impacto",U69)</f>
        <v>0</v>
      </c>
      <c r="W69" s="337"/>
      <c r="X69" s="338"/>
      <c r="Y69" s="355"/>
      <c r="Z69" s="211">
        <v>3</v>
      </c>
      <c r="AA69" s="184"/>
      <c r="AB69" s="186" t="str">
        <f>IF(OR(AC69="Preventivo",AC69="Detectivo"),"Probabilidad",IF(AC69="Correctivo","Impacto",""))</f>
        <v/>
      </c>
      <c r="AC69" s="187"/>
      <c r="AD69" s="187"/>
      <c r="AE69" s="188" t="str">
        <f t="shared" si="81"/>
        <v/>
      </c>
      <c r="AF69" s="187"/>
      <c r="AG69" s="187"/>
      <c r="AH69" s="187"/>
      <c r="AI69" s="189" t="str">
        <f>IFERROR(IF(AND(AB68="Probabilidad",AB69="Probabilidad"),(AK68-(+AK68*AE69)),IF(AND(AB68="Impacto",AB69="Probabilidad"),(AK67-(+AK67*AE69)),IF(AB69="Impacto",AK68,""))),"")</f>
        <v/>
      </c>
      <c r="AJ69" s="190" t="str">
        <f t="shared" si="2"/>
        <v/>
      </c>
      <c r="AK69" s="188" t="str">
        <f t="shared" si="82"/>
        <v/>
      </c>
      <c r="AL69" s="190" t="str">
        <f t="shared" si="4"/>
        <v/>
      </c>
      <c r="AM69" s="188" t="str">
        <f t="shared" ref="AM69" si="85">IFERROR(IF(AND(AB68="Impacto",AB69="Impacto"),(AM68-(+AM68*AE69)),IF(AND(AB68="Probabilidad",AB69="Impacto"),(AM67-(+AM67*AE69)),IF(AB69="Probabilidad",AM68,""))),"")</f>
        <v/>
      </c>
      <c r="AN69" s="191" t="str">
        <f t="shared" si="84"/>
        <v/>
      </c>
      <c r="AO69" s="192"/>
      <c r="AP69" s="183"/>
      <c r="AQ69" s="193"/>
      <c r="AR69" s="193"/>
      <c r="AS69" s="194"/>
      <c r="AT69" s="336"/>
      <c r="AU69" s="336"/>
      <c r="AV69" s="336"/>
    </row>
    <row r="70" spans="1:48" ht="37.5" customHeight="1" x14ac:dyDescent="0.2">
      <c r="A70" s="325"/>
      <c r="B70" s="326"/>
      <c r="C70" s="326"/>
      <c r="D70" s="326"/>
      <c r="E70" s="326"/>
      <c r="F70" s="326"/>
      <c r="G70" s="340"/>
      <c r="H70" s="340"/>
      <c r="I70" s="340"/>
      <c r="J70" s="340"/>
      <c r="K70" s="340"/>
      <c r="L70" s="340"/>
      <c r="M70" s="219"/>
      <c r="N70" s="219"/>
      <c r="O70" s="219"/>
      <c r="P70" s="340"/>
      <c r="Q70" s="340"/>
      <c r="R70" s="336"/>
      <c r="S70" s="337"/>
      <c r="T70" s="338"/>
      <c r="U70" s="356"/>
      <c r="V70" s="338">
        <f>IF(NOT(ISERROR(MATCH(U70,_xlfn.ANCHORARRAY(F81),0))),U83&amp;"Por favor no seleccionar los criterios de impacto",U70)</f>
        <v>0</v>
      </c>
      <c r="W70" s="337"/>
      <c r="X70" s="338"/>
      <c r="Y70" s="355"/>
      <c r="Z70" s="211">
        <v>4</v>
      </c>
      <c r="AA70" s="184"/>
      <c r="AB70" s="186" t="str">
        <f t="shared" ref="AB70:AB72" si="86">IF(OR(AC70="Preventivo",AC70="Detectivo"),"Probabilidad",IF(AC70="Correctivo","Impacto",""))</f>
        <v/>
      </c>
      <c r="AC70" s="187"/>
      <c r="AD70" s="187"/>
      <c r="AE70" s="188" t="str">
        <f t="shared" si="81"/>
        <v/>
      </c>
      <c r="AF70" s="187"/>
      <c r="AG70" s="187"/>
      <c r="AH70" s="187"/>
      <c r="AI70" s="189" t="str">
        <f t="shared" ref="AI70:AI72" si="87">IFERROR(IF(AND(AB69="Probabilidad",AB70="Probabilidad"),(AK69-(+AK69*AE70)),IF(AND(AB69="Impacto",AB70="Probabilidad"),(AK68-(+AK68*AE70)),IF(AB70="Impacto",AK69,""))),"")</f>
        <v/>
      </c>
      <c r="AJ70" s="190" t="str">
        <f t="shared" si="2"/>
        <v/>
      </c>
      <c r="AK70" s="188" t="str">
        <f t="shared" si="82"/>
        <v/>
      </c>
      <c r="AL70" s="190" t="str">
        <f t="shared" si="4"/>
        <v/>
      </c>
      <c r="AM70" s="188" t="str">
        <f t="shared" si="13"/>
        <v/>
      </c>
      <c r="AN70" s="191" t="str">
        <f>IFERROR(IF(OR(AND(AJ70="Muy Baja",AL70="Leve"),AND(AJ70="Muy Baja",AL70="Menor"),AND(AJ70="Baja",AL70="Leve")),"Bajo",IF(OR(AND(AJ70="Muy baja",AL70="Moderado"),AND(AJ70="Baja",AL70="Menor"),AND(AJ70="Baja",AL70="Moderado"),AND(AJ70="Media",AL70="Leve"),AND(AJ70="Media",AL70="Menor"),AND(AJ70="Media",AL70="Moderado"),AND(AJ70="Alta",AL70="Leve"),AND(AJ70="Alta",AL70="Menor")),"Moderado",IF(OR(AND(AJ70="Muy Baja",AL70="Mayor"),AND(AJ70="Baja",AL70="Mayor"),AND(AJ70="Media",AL70="Mayor"),AND(AJ70="Alta",AL70="Moderado"),AND(AJ70="Alta",AL70="Mayor"),AND(AJ70="Muy Alta",AL70="Leve"),AND(AJ70="Muy Alta",AL70="Menor"),AND(AJ70="Muy Alta",AL70="Moderado"),AND(AJ70="Muy Alta",AL70="Mayor")),"Alto",IF(OR(AND(AJ70="Muy Baja",AL70="Catastrófico"),AND(AJ70="Baja",AL70="Catastrófico"),AND(AJ70="Media",AL70="Catastrófico"),AND(AJ70="Alta",AL70="Catastrófico"),AND(AJ70="Muy Alta",AL70="Catastrófico")),"Extremo","")))),"")</f>
        <v/>
      </c>
      <c r="AO70" s="192"/>
      <c r="AP70" s="183"/>
      <c r="AQ70" s="193"/>
      <c r="AR70" s="193"/>
      <c r="AS70" s="194"/>
      <c r="AT70" s="336"/>
      <c r="AU70" s="336"/>
      <c r="AV70" s="336"/>
    </row>
    <row r="71" spans="1:48" ht="37.5" customHeight="1" x14ac:dyDescent="0.2">
      <c r="A71" s="325"/>
      <c r="B71" s="326"/>
      <c r="C71" s="326"/>
      <c r="D71" s="326"/>
      <c r="E71" s="326"/>
      <c r="F71" s="326"/>
      <c r="G71" s="340"/>
      <c r="H71" s="340"/>
      <c r="I71" s="340"/>
      <c r="J71" s="340"/>
      <c r="K71" s="340"/>
      <c r="L71" s="340"/>
      <c r="M71" s="219"/>
      <c r="N71" s="219"/>
      <c r="O71" s="219"/>
      <c r="P71" s="340"/>
      <c r="Q71" s="340"/>
      <c r="R71" s="336"/>
      <c r="S71" s="337"/>
      <c r="T71" s="338"/>
      <c r="U71" s="356"/>
      <c r="V71" s="338">
        <f>IF(NOT(ISERROR(MATCH(U71,_xlfn.ANCHORARRAY(F82),0))),U84&amp;"Por favor no seleccionar los criterios de impacto",U71)</f>
        <v>0</v>
      </c>
      <c r="W71" s="337"/>
      <c r="X71" s="338"/>
      <c r="Y71" s="355"/>
      <c r="Z71" s="211">
        <v>5</v>
      </c>
      <c r="AA71" s="184"/>
      <c r="AB71" s="186" t="str">
        <f t="shared" si="86"/>
        <v/>
      </c>
      <c r="AC71" s="187"/>
      <c r="AD71" s="187"/>
      <c r="AE71" s="188" t="str">
        <f t="shared" si="81"/>
        <v/>
      </c>
      <c r="AF71" s="187"/>
      <c r="AG71" s="187"/>
      <c r="AH71" s="187"/>
      <c r="AI71" s="189" t="str">
        <f t="shared" si="87"/>
        <v/>
      </c>
      <c r="AJ71" s="190" t="str">
        <f t="shared" si="2"/>
        <v/>
      </c>
      <c r="AK71" s="188" t="str">
        <f t="shared" si="82"/>
        <v/>
      </c>
      <c r="AL71" s="190" t="str">
        <f t="shared" si="4"/>
        <v/>
      </c>
      <c r="AM71" s="188" t="str">
        <f t="shared" si="13"/>
        <v/>
      </c>
      <c r="AN71" s="191" t="str">
        <f t="shared" ref="AN71:AN72" si="88">IFERROR(IF(OR(AND(AJ71="Muy Baja",AL71="Leve"),AND(AJ71="Muy Baja",AL71="Menor"),AND(AJ71="Baja",AL71="Leve")),"Bajo",IF(OR(AND(AJ71="Muy baja",AL71="Moderado"),AND(AJ71="Baja",AL71="Menor"),AND(AJ71="Baja",AL71="Moderado"),AND(AJ71="Media",AL71="Leve"),AND(AJ71="Media",AL71="Menor"),AND(AJ71="Media",AL71="Moderado"),AND(AJ71="Alta",AL71="Leve"),AND(AJ71="Alta",AL71="Menor")),"Moderado",IF(OR(AND(AJ71="Muy Baja",AL71="Mayor"),AND(AJ71="Baja",AL71="Mayor"),AND(AJ71="Media",AL71="Mayor"),AND(AJ71="Alta",AL71="Moderado"),AND(AJ71="Alta",AL71="Mayor"),AND(AJ71="Muy Alta",AL71="Leve"),AND(AJ71="Muy Alta",AL71="Menor"),AND(AJ71="Muy Alta",AL71="Moderado"),AND(AJ71="Muy Alta",AL71="Mayor")),"Alto",IF(OR(AND(AJ71="Muy Baja",AL71="Catastrófico"),AND(AJ71="Baja",AL71="Catastrófico"),AND(AJ71="Media",AL71="Catastrófico"),AND(AJ71="Alta",AL71="Catastrófico"),AND(AJ71="Muy Alta",AL71="Catastrófico")),"Extremo","")))),"")</f>
        <v/>
      </c>
      <c r="AO71" s="192"/>
      <c r="AP71" s="183"/>
      <c r="AQ71" s="193"/>
      <c r="AR71" s="193"/>
      <c r="AS71" s="194"/>
      <c r="AT71" s="336"/>
      <c r="AU71" s="336"/>
      <c r="AV71" s="336"/>
    </row>
    <row r="72" spans="1:48" ht="37.5" customHeight="1" x14ac:dyDescent="0.2">
      <c r="A72" s="325"/>
      <c r="B72" s="326"/>
      <c r="C72" s="326"/>
      <c r="D72" s="326"/>
      <c r="E72" s="326"/>
      <c r="F72" s="326"/>
      <c r="G72" s="341"/>
      <c r="H72" s="341"/>
      <c r="I72" s="341"/>
      <c r="J72" s="341"/>
      <c r="K72" s="341"/>
      <c r="L72" s="341"/>
      <c r="M72" s="220"/>
      <c r="N72" s="220"/>
      <c r="O72" s="220"/>
      <c r="P72" s="341"/>
      <c r="Q72" s="341"/>
      <c r="R72" s="336"/>
      <c r="S72" s="337"/>
      <c r="T72" s="338"/>
      <c r="U72" s="356"/>
      <c r="V72" s="338">
        <f>IF(NOT(ISERROR(MATCH(U72,_xlfn.ANCHORARRAY(F83),0))),U85&amp;"Por favor no seleccionar los criterios de impacto",U72)</f>
        <v>0</v>
      </c>
      <c r="W72" s="337"/>
      <c r="X72" s="338"/>
      <c r="Y72" s="355"/>
      <c r="Z72" s="211">
        <v>6</v>
      </c>
      <c r="AA72" s="184"/>
      <c r="AB72" s="186" t="str">
        <f t="shared" si="86"/>
        <v/>
      </c>
      <c r="AC72" s="187"/>
      <c r="AD72" s="187"/>
      <c r="AE72" s="188" t="str">
        <f t="shared" si="81"/>
        <v/>
      </c>
      <c r="AF72" s="187"/>
      <c r="AG72" s="187"/>
      <c r="AH72" s="187"/>
      <c r="AI72" s="189" t="str">
        <f t="shared" si="87"/>
        <v/>
      </c>
      <c r="AJ72" s="190" t="str">
        <f t="shared" si="2"/>
        <v/>
      </c>
      <c r="AK72" s="188" t="str">
        <f t="shared" si="82"/>
        <v/>
      </c>
      <c r="AL72" s="190" t="str">
        <f t="shared" si="4"/>
        <v/>
      </c>
      <c r="AM72" s="188" t="str">
        <f t="shared" si="13"/>
        <v/>
      </c>
      <c r="AN72" s="191" t="str">
        <f t="shared" si="88"/>
        <v/>
      </c>
      <c r="AO72" s="192"/>
      <c r="AP72" s="183"/>
      <c r="AQ72" s="193"/>
      <c r="AR72" s="193"/>
      <c r="AS72" s="194"/>
      <c r="AT72" s="336"/>
      <c r="AU72" s="336"/>
      <c r="AV72" s="336"/>
    </row>
    <row r="73" spans="1:48" ht="49.5" customHeight="1" x14ac:dyDescent="0.2">
      <c r="A73" s="213"/>
      <c r="B73" s="362" t="s">
        <v>261</v>
      </c>
      <c r="C73" s="363"/>
      <c r="D73" s="363"/>
      <c r="E73" s="363"/>
      <c r="F73" s="363"/>
      <c r="G73" s="363"/>
      <c r="H73" s="363"/>
      <c r="I73" s="363"/>
      <c r="J73" s="363"/>
      <c r="K73" s="363"/>
      <c r="L73" s="363"/>
      <c r="M73" s="363"/>
      <c r="N73" s="363"/>
      <c r="O73" s="363"/>
      <c r="P73" s="363"/>
      <c r="Q73" s="363"/>
      <c r="R73" s="363"/>
      <c r="S73" s="363"/>
      <c r="T73" s="363"/>
      <c r="U73" s="363"/>
      <c r="V73" s="363"/>
      <c r="W73" s="363"/>
      <c r="X73" s="363"/>
      <c r="Y73" s="363"/>
      <c r="Z73" s="363"/>
      <c r="AA73" s="363"/>
      <c r="AB73" s="363"/>
      <c r="AC73" s="363"/>
      <c r="AD73" s="363"/>
      <c r="AE73" s="363"/>
      <c r="AF73" s="363"/>
      <c r="AG73" s="363"/>
      <c r="AH73" s="363"/>
      <c r="AI73" s="363"/>
      <c r="AJ73" s="363"/>
      <c r="AK73" s="363"/>
      <c r="AL73" s="363"/>
      <c r="AM73" s="363"/>
      <c r="AN73" s="363"/>
      <c r="AO73" s="363"/>
      <c r="AP73" s="363"/>
      <c r="AQ73" s="363"/>
      <c r="AR73" s="363"/>
      <c r="AS73" s="363"/>
      <c r="AT73" s="363"/>
    </row>
    <row r="75" spans="1:48" ht="15.75" x14ac:dyDescent="0.2">
      <c r="A75" s="195"/>
      <c r="B75" s="203" t="s">
        <v>262</v>
      </c>
      <c r="C75" s="195"/>
      <c r="D75" s="195"/>
      <c r="E75" s="195"/>
      <c r="R75" s="195"/>
    </row>
  </sheetData>
  <dataConsolidate/>
  <mergeCells count="343">
    <mergeCell ref="AU67:AU72"/>
    <mergeCell ref="AV67:AV72"/>
    <mergeCell ref="B73:AT73"/>
    <mergeCell ref="A10:J10"/>
    <mergeCell ref="G11:G12"/>
    <mergeCell ref="H11:H12"/>
    <mergeCell ref="U67:U72"/>
    <mergeCell ref="V67:V72"/>
    <mergeCell ref="W67:W72"/>
    <mergeCell ref="X67:X72"/>
    <mergeCell ref="Y67:Y72"/>
    <mergeCell ref="AT67:AT72"/>
    <mergeCell ref="L67:L72"/>
    <mergeCell ref="P67:P72"/>
    <mergeCell ref="Q67:Q72"/>
    <mergeCell ref="R67:R72"/>
    <mergeCell ref="S67:S72"/>
    <mergeCell ref="T67:T72"/>
    <mergeCell ref="AT61:AT66"/>
    <mergeCell ref="AU61:AU66"/>
    <mergeCell ref="AV61:AV66"/>
    <mergeCell ref="A67:A72"/>
    <mergeCell ref="B67:B72"/>
    <mergeCell ref="C67:C72"/>
    <mergeCell ref="D67:D72"/>
    <mergeCell ref="E67:E72"/>
    <mergeCell ref="F67:F72"/>
    <mergeCell ref="K67:K72"/>
    <mergeCell ref="T61:T66"/>
    <mergeCell ref="U61:U66"/>
    <mergeCell ref="V61:V66"/>
    <mergeCell ref="W61:W66"/>
    <mergeCell ref="X61:X66"/>
    <mergeCell ref="G67:G72"/>
    <mergeCell ref="H67:H72"/>
    <mergeCell ref="I67:I72"/>
    <mergeCell ref="J67:J72"/>
    <mergeCell ref="G61:G66"/>
    <mergeCell ref="H61:H66"/>
    <mergeCell ref="I61:I66"/>
    <mergeCell ref="J61:J66"/>
    <mergeCell ref="Y61:Y66"/>
    <mergeCell ref="K61:K66"/>
    <mergeCell ref="L61:L66"/>
    <mergeCell ref="P61:P66"/>
    <mergeCell ref="Q61:Q66"/>
    <mergeCell ref="R61:R66"/>
    <mergeCell ref="S61:S66"/>
    <mergeCell ref="A61:A66"/>
    <mergeCell ref="B61:B66"/>
    <mergeCell ref="C61:C66"/>
    <mergeCell ref="D61:D66"/>
    <mergeCell ref="E61:E66"/>
    <mergeCell ref="F61:F66"/>
    <mergeCell ref="W55:W60"/>
    <mergeCell ref="X55:X60"/>
    <mergeCell ref="Y55:Y60"/>
    <mergeCell ref="AT55:AT60"/>
    <mergeCell ref="AU55:AU60"/>
    <mergeCell ref="AV55:AV60"/>
    <mergeCell ref="Q55:Q60"/>
    <mergeCell ref="R55:R60"/>
    <mergeCell ref="S55:S60"/>
    <mergeCell ref="T55:T60"/>
    <mergeCell ref="U55:U60"/>
    <mergeCell ref="V55:V60"/>
    <mergeCell ref="K55:K60"/>
    <mergeCell ref="L55:L60"/>
    <mergeCell ref="M55:M60"/>
    <mergeCell ref="N55:N60"/>
    <mergeCell ref="O55:O60"/>
    <mergeCell ref="P55:P60"/>
    <mergeCell ref="A55:A60"/>
    <mergeCell ref="B55:B60"/>
    <mergeCell ref="C55:C60"/>
    <mergeCell ref="D55:D60"/>
    <mergeCell ref="E55:E60"/>
    <mergeCell ref="F55:F60"/>
    <mergeCell ref="G55:G60"/>
    <mergeCell ref="H55:H60"/>
    <mergeCell ref="I55:I60"/>
    <mergeCell ref="J55:J60"/>
    <mergeCell ref="W49:W54"/>
    <mergeCell ref="X49:X54"/>
    <mergeCell ref="Y49:Y54"/>
    <mergeCell ref="AT49:AT54"/>
    <mergeCell ref="AU49:AU54"/>
    <mergeCell ref="AV49:AV54"/>
    <mergeCell ref="Q49:Q54"/>
    <mergeCell ref="R49:R54"/>
    <mergeCell ref="S49:S54"/>
    <mergeCell ref="T49:T54"/>
    <mergeCell ref="U49:U54"/>
    <mergeCell ref="V49:V54"/>
    <mergeCell ref="K49:K54"/>
    <mergeCell ref="L49:L54"/>
    <mergeCell ref="M49:M54"/>
    <mergeCell ref="N49:N54"/>
    <mergeCell ref="O49:O54"/>
    <mergeCell ref="P49:P54"/>
    <mergeCell ref="A49:A54"/>
    <mergeCell ref="B49:B54"/>
    <mergeCell ref="C49:C54"/>
    <mergeCell ref="D49:D54"/>
    <mergeCell ref="E49:E54"/>
    <mergeCell ref="F49:F54"/>
    <mergeCell ref="G49:G54"/>
    <mergeCell ref="H49:H54"/>
    <mergeCell ref="I49:I54"/>
    <mergeCell ref="J49:J54"/>
    <mergeCell ref="W43:W48"/>
    <mergeCell ref="X43:X48"/>
    <mergeCell ref="Y43:Y48"/>
    <mergeCell ref="AT43:AT48"/>
    <mergeCell ref="AU43:AU48"/>
    <mergeCell ref="AV43:AV48"/>
    <mergeCell ref="Q43:Q48"/>
    <mergeCell ref="R43:R48"/>
    <mergeCell ref="S43:S48"/>
    <mergeCell ref="T43:T48"/>
    <mergeCell ref="U43:U48"/>
    <mergeCell ref="V43:V48"/>
    <mergeCell ref="K43:K48"/>
    <mergeCell ref="L43:L48"/>
    <mergeCell ref="M43:M48"/>
    <mergeCell ref="N43:N48"/>
    <mergeCell ref="O43:O48"/>
    <mergeCell ref="P43:P48"/>
    <mergeCell ref="A43:A48"/>
    <mergeCell ref="B43:B48"/>
    <mergeCell ref="C43:C48"/>
    <mergeCell ref="D43:D48"/>
    <mergeCell ref="E43:E48"/>
    <mergeCell ref="F43:F48"/>
    <mergeCell ref="G43:G48"/>
    <mergeCell ref="H43:H48"/>
    <mergeCell ref="I43:I48"/>
    <mergeCell ref="J43:J48"/>
    <mergeCell ref="W37:W42"/>
    <mergeCell ref="X37:X42"/>
    <mergeCell ref="Y37:Y42"/>
    <mergeCell ref="AT37:AT42"/>
    <mergeCell ref="AU37:AU42"/>
    <mergeCell ref="AV37:AV42"/>
    <mergeCell ref="Q37:Q42"/>
    <mergeCell ref="R37:R42"/>
    <mergeCell ref="S37:S42"/>
    <mergeCell ref="T37:T42"/>
    <mergeCell ref="U37:U42"/>
    <mergeCell ref="V37:V42"/>
    <mergeCell ref="K37:K42"/>
    <mergeCell ref="L37:L42"/>
    <mergeCell ref="M37:M42"/>
    <mergeCell ref="N37:N42"/>
    <mergeCell ref="O37:O42"/>
    <mergeCell ref="P37:P42"/>
    <mergeCell ref="A37:A42"/>
    <mergeCell ref="B37:B42"/>
    <mergeCell ref="C37:C42"/>
    <mergeCell ref="D37:D42"/>
    <mergeCell ref="E37:E42"/>
    <mergeCell ref="F37:F42"/>
    <mergeCell ref="G37:G42"/>
    <mergeCell ref="H37:H42"/>
    <mergeCell ref="I37:I42"/>
    <mergeCell ref="J37:J42"/>
    <mergeCell ref="W31:W36"/>
    <mergeCell ref="X31:X36"/>
    <mergeCell ref="Y31:Y36"/>
    <mergeCell ref="AT31:AT36"/>
    <mergeCell ref="AU31:AU36"/>
    <mergeCell ref="AV31:AV36"/>
    <mergeCell ref="Q31:Q36"/>
    <mergeCell ref="R31:R36"/>
    <mergeCell ref="S31:S36"/>
    <mergeCell ref="T31:T36"/>
    <mergeCell ref="U31:U36"/>
    <mergeCell ref="V31:V36"/>
    <mergeCell ref="K31:K36"/>
    <mergeCell ref="L31:L36"/>
    <mergeCell ref="M31:M36"/>
    <mergeCell ref="N31:N36"/>
    <mergeCell ref="O31:O36"/>
    <mergeCell ref="P31:P36"/>
    <mergeCell ref="A31:A36"/>
    <mergeCell ref="B31:B36"/>
    <mergeCell ref="C31:C36"/>
    <mergeCell ref="D31:D36"/>
    <mergeCell ref="E31:E36"/>
    <mergeCell ref="F31:F36"/>
    <mergeCell ref="G31:G36"/>
    <mergeCell ref="H31:H36"/>
    <mergeCell ref="I31:I36"/>
    <mergeCell ref="J31:J36"/>
    <mergeCell ref="W25:W30"/>
    <mergeCell ref="X25:X30"/>
    <mergeCell ref="Y25:Y30"/>
    <mergeCell ref="AT25:AT30"/>
    <mergeCell ref="AU25:AU30"/>
    <mergeCell ref="AV25:AV30"/>
    <mergeCell ref="Q25:Q30"/>
    <mergeCell ref="R25:R30"/>
    <mergeCell ref="S25:S30"/>
    <mergeCell ref="T25:T30"/>
    <mergeCell ref="U25:U30"/>
    <mergeCell ref="V25:V30"/>
    <mergeCell ref="K25:K30"/>
    <mergeCell ref="L25:L30"/>
    <mergeCell ref="M25:M30"/>
    <mergeCell ref="N25:N30"/>
    <mergeCell ref="O25:O30"/>
    <mergeCell ref="P25:P30"/>
    <mergeCell ref="A25:A30"/>
    <mergeCell ref="B25:B30"/>
    <mergeCell ref="C25:C30"/>
    <mergeCell ref="D25:D30"/>
    <mergeCell ref="E25:E30"/>
    <mergeCell ref="F25:F30"/>
    <mergeCell ref="G25:G30"/>
    <mergeCell ref="H25:H30"/>
    <mergeCell ref="I25:I30"/>
    <mergeCell ref="J25:J30"/>
    <mergeCell ref="A19:A24"/>
    <mergeCell ref="B19:B24"/>
    <mergeCell ref="C19:C24"/>
    <mergeCell ref="D19:D24"/>
    <mergeCell ref="E19:E24"/>
    <mergeCell ref="F19:F24"/>
    <mergeCell ref="W19:W24"/>
    <mergeCell ref="X19:X24"/>
    <mergeCell ref="Q19:Q24"/>
    <mergeCell ref="R19:R24"/>
    <mergeCell ref="S19:S24"/>
    <mergeCell ref="T19:T24"/>
    <mergeCell ref="U19:U24"/>
    <mergeCell ref="V19:V24"/>
    <mergeCell ref="G19:G24"/>
    <mergeCell ref="H19:H24"/>
    <mergeCell ref="I19:I24"/>
    <mergeCell ref="J19:J24"/>
    <mergeCell ref="AV11:AV12"/>
    <mergeCell ref="AP11:AP12"/>
    <mergeCell ref="AQ11:AQ12"/>
    <mergeCell ref="AR11:AR12"/>
    <mergeCell ref="K19:K24"/>
    <mergeCell ref="L19:L24"/>
    <mergeCell ref="M19:M24"/>
    <mergeCell ref="N19:N24"/>
    <mergeCell ref="O19:O24"/>
    <mergeCell ref="P19:P24"/>
    <mergeCell ref="AT19:AT24"/>
    <mergeCell ref="AU19:AU24"/>
    <mergeCell ref="AV19:AV24"/>
    <mergeCell ref="Y19:Y24"/>
    <mergeCell ref="K13:K18"/>
    <mergeCell ref="L13:L18"/>
    <mergeCell ref="M13:M18"/>
    <mergeCell ref="N13:N18"/>
    <mergeCell ref="O13:O18"/>
    <mergeCell ref="P13:P18"/>
    <mergeCell ref="W13:W18"/>
    <mergeCell ref="X13:X18"/>
    <mergeCell ref="AV13:AV18"/>
    <mergeCell ref="Q13:Q18"/>
    <mergeCell ref="R13:R18"/>
    <mergeCell ref="S13:S18"/>
    <mergeCell ref="T13:T18"/>
    <mergeCell ref="U13:U18"/>
    <mergeCell ref="V13:V18"/>
    <mergeCell ref="Y13:Y18"/>
    <mergeCell ref="AT13:AT18"/>
    <mergeCell ref="AU13:AU18"/>
    <mergeCell ref="A13:A18"/>
    <mergeCell ref="B13:B18"/>
    <mergeCell ref="C13:C18"/>
    <mergeCell ref="D13:D18"/>
    <mergeCell ref="E13:E18"/>
    <mergeCell ref="F13:F18"/>
    <mergeCell ref="G13:G18"/>
    <mergeCell ref="H13:H18"/>
    <mergeCell ref="I13:I18"/>
    <mergeCell ref="J13:J18"/>
    <mergeCell ref="AM11:AM12"/>
    <mergeCell ref="AN11:AN12"/>
    <mergeCell ref="AO11:AO12"/>
    <mergeCell ref="AB11:AB12"/>
    <mergeCell ref="AC11:AH11"/>
    <mergeCell ref="AI11:AI12"/>
    <mergeCell ref="AJ11:AJ12"/>
    <mergeCell ref="AK11:AK12"/>
    <mergeCell ref="AL11:AL12"/>
    <mergeCell ref="V11:V12"/>
    <mergeCell ref="W11:W12"/>
    <mergeCell ref="R11:R12"/>
    <mergeCell ref="S11:S12"/>
    <mergeCell ref="T11:T12"/>
    <mergeCell ref="U11:U12"/>
    <mergeCell ref="X11:X12"/>
    <mergeCell ref="Y11:Y12"/>
    <mergeCell ref="Z11:Z12"/>
    <mergeCell ref="K10:O10"/>
    <mergeCell ref="P10:Q10"/>
    <mergeCell ref="T10:Z10"/>
    <mergeCell ref="AA10:AI10"/>
    <mergeCell ref="AJ10:AN10"/>
    <mergeCell ref="AO10:AS10"/>
    <mergeCell ref="AT10:AV10"/>
    <mergeCell ref="A11:A12"/>
    <mergeCell ref="B11:B12"/>
    <mergeCell ref="C11:C12"/>
    <mergeCell ref="D11:D12"/>
    <mergeCell ref="E11:E12"/>
    <mergeCell ref="F11:F12"/>
    <mergeCell ref="K11:K12"/>
    <mergeCell ref="L11:L12"/>
    <mergeCell ref="M11:M12"/>
    <mergeCell ref="I11:I12"/>
    <mergeCell ref="J11:J12"/>
    <mergeCell ref="AS11:AS12"/>
    <mergeCell ref="AT11:AT12"/>
    <mergeCell ref="AU11:AU12"/>
    <mergeCell ref="AA11:AA12"/>
    <mergeCell ref="N11:N12"/>
    <mergeCell ref="O11:O12"/>
    <mergeCell ref="A1:C4"/>
    <mergeCell ref="D1:T2"/>
    <mergeCell ref="X1:AR2"/>
    <mergeCell ref="D3:I3"/>
    <mergeCell ref="J3:T3"/>
    <mergeCell ref="X3:AL3"/>
    <mergeCell ref="AM3:AR3"/>
    <mergeCell ref="D4:T4"/>
    <mergeCell ref="X4:AR4"/>
    <mergeCell ref="C6:T6"/>
    <mergeCell ref="W6:Y6"/>
    <mergeCell ref="Z6:AR6"/>
    <mergeCell ref="C7:T7"/>
    <mergeCell ref="Z7:AR7"/>
    <mergeCell ref="C8:T8"/>
    <mergeCell ref="Z8:AR8"/>
    <mergeCell ref="A6:B6"/>
    <mergeCell ref="A7:B7"/>
    <mergeCell ref="A8:B8"/>
  </mergeCells>
  <conditionalFormatting sqref="S13 S19">
    <cfRule type="cellIs" dxfId="238" priority="227" operator="equal">
      <formula>"Muy Alta"</formula>
    </cfRule>
    <cfRule type="cellIs" dxfId="237" priority="228" operator="equal">
      <formula>"Alta"</formula>
    </cfRule>
    <cfRule type="cellIs" dxfId="236" priority="229" operator="equal">
      <formula>"Media"</formula>
    </cfRule>
    <cfRule type="cellIs" dxfId="235" priority="230" operator="equal">
      <formula>"Baja"</formula>
    </cfRule>
    <cfRule type="cellIs" dxfId="234" priority="231" operator="equal">
      <formula>"Muy Baja"</formula>
    </cfRule>
  </conditionalFormatting>
  <conditionalFormatting sqref="W13 W19 W25 W31 W37 W43 W49 W55 W61 W67">
    <cfRule type="cellIs" dxfId="233" priority="222" operator="equal">
      <formula>"Catastrófico"</formula>
    </cfRule>
    <cfRule type="cellIs" dxfId="232" priority="223" operator="equal">
      <formula>"Mayor"</formula>
    </cfRule>
    <cfRule type="cellIs" dxfId="231" priority="224" operator="equal">
      <formula>"Moderado"</formula>
    </cfRule>
    <cfRule type="cellIs" dxfId="230" priority="225" operator="equal">
      <formula>"Menor"</formula>
    </cfRule>
    <cfRule type="cellIs" dxfId="229" priority="226" operator="equal">
      <formula>"Leve"</formula>
    </cfRule>
  </conditionalFormatting>
  <conditionalFormatting sqref="Y13">
    <cfRule type="cellIs" dxfId="228" priority="218" operator="equal">
      <formula>"Extremo"</formula>
    </cfRule>
    <cfRule type="cellIs" dxfId="227" priority="219" operator="equal">
      <formula>"Alto"</formula>
    </cfRule>
    <cfRule type="cellIs" dxfId="226" priority="220" operator="equal">
      <formula>"Moderado"</formula>
    </cfRule>
    <cfRule type="cellIs" dxfId="225" priority="221" operator="equal">
      <formula>"Bajo"</formula>
    </cfRule>
  </conditionalFormatting>
  <conditionalFormatting sqref="AJ13:AJ18">
    <cfRule type="cellIs" dxfId="224" priority="213" operator="equal">
      <formula>"Muy Alta"</formula>
    </cfRule>
    <cfRule type="cellIs" dxfId="223" priority="214" operator="equal">
      <formula>"Alta"</formula>
    </cfRule>
    <cfRule type="cellIs" dxfId="222" priority="215" operator="equal">
      <formula>"Media"</formula>
    </cfRule>
    <cfRule type="cellIs" dxfId="221" priority="216" operator="equal">
      <formula>"Baja"</formula>
    </cfRule>
    <cfRule type="cellIs" dxfId="220" priority="217" operator="equal">
      <formula>"Muy Baja"</formula>
    </cfRule>
  </conditionalFormatting>
  <conditionalFormatting sqref="AL13:AL18">
    <cfRule type="cellIs" dxfId="219" priority="208" operator="equal">
      <formula>"Catastrófico"</formula>
    </cfRule>
    <cfRule type="cellIs" dxfId="218" priority="209" operator="equal">
      <formula>"Mayor"</formula>
    </cfRule>
    <cfRule type="cellIs" dxfId="217" priority="210" operator="equal">
      <formula>"Moderado"</formula>
    </cfRule>
    <cfRule type="cellIs" dxfId="216" priority="211" operator="equal">
      <formula>"Menor"</formula>
    </cfRule>
    <cfRule type="cellIs" dxfId="215" priority="212" operator="equal">
      <formula>"Leve"</formula>
    </cfRule>
  </conditionalFormatting>
  <conditionalFormatting sqref="AN13:AN18">
    <cfRule type="cellIs" dxfId="214" priority="204" operator="equal">
      <formula>"Extremo"</formula>
    </cfRule>
    <cfRule type="cellIs" dxfId="213" priority="205" operator="equal">
      <formula>"Alto"</formula>
    </cfRule>
    <cfRule type="cellIs" dxfId="212" priority="206" operator="equal">
      <formula>"Moderado"</formula>
    </cfRule>
    <cfRule type="cellIs" dxfId="211" priority="207" operator="equal">
      <formula>"Bajo"</formula>
    </cfRule>
  </conditionalFormatting>
  <conditionalFormatting sqref="S61">
    <cfRule type="cellIs" dxfId="210" priority="48" operator="equal">
      <formula>"Muy Alta"</formula>
    </cfRule>
    <cfRule type="cellIs" dxfId="209" priority="49" operator="equal">
      <formula>"Alta"</formula>
    </cfRule>
    <cfRule type="cellIs" dxfId="208" priority="50" operator="equal">
      <formula>"Media"</formula>
    </cfRule>
    <cfRule type="cellIs" dxfId="207" priority="51" operator="equal">
      <formula>"Baja"</formula>
    </cfRule>
    <cfRule type="cellIs" dxfId="206" priority="52" operator="equal">
      <formula>"Muy Baja"</formula>
    </cfRule>
  </conditionalFormatting>
  <conditionalFormatting sqref="Y19">
    <cfRule type="cellIs" dxfId="205" priority="200" operator="equal">
      <formula>"Extremo"</formula>
    </cfRule>
    <cfRule type="cellIs" dxfId="204" priority="201" operator="equal">
      <formula>"Alto"</formula>
    </cfRule>
    <cfRule type="cellIs" dxfId="203" priority="202" operator="equal">
      <formula>"Moderado"</formula>
    </cfRule>
    <cfRule type="cellIs" dxfId="202" priority="203" operator="equal">
      <formula>"Bajo"</formula>
    </cfRule>
  </conditionalFormatting>
  <conditionalFormatting sqref="AJ19:AJ24">
    <cfRule type="cellIs" dxfId="201" priority="195" operator="equal">
      <formula>"Muy Alta"</formula>
    </cfRule>
    <cfRule type="cellIs" dxfId="200" priority="196" operator="equal">
      <formula>"Alta"</formula>
    </cfRule>
    <cfRule type="cellIs" dxfId="199" priority="197" operator="equal">
      <formula>"Media"</formula>
    </cfRule>
    <cfRule type="cellIs" dxfId="198" priority="198" operator="equal">
      <formula>"Baja"</formula>
    </cfRule>
    <cfRule type="cellIs" dxfId="197" priority="199" operator="equal">
      <formula>"Muy Baja"</formula>
    </cfRule>
  </conditionalFormatting>
  <conditionalFormatting sqref="AL19:AL24">
    <cfRule type="cellIs" dxfId="196" priority="190" operator="equal">
      <formula>"Catastrófico"</formula>
    </cfRule>
    <cfRule type="cellIs" dxfId="195" priority="191" operator="equal">
      <formula>"Mayor"</formula>
    </cfRule>
    <cfRule type="cellIs" dxfId="194" priority="192" operator="equal">
      <formula>"Moderado"</formula>
    </cfRule>
    <cfRule type="cellIs" dxfId="193" priority="193" operator="equal">
      <formula>"Menor"</formula>
    </cfRule>
    <cfRule type="cellIs" dxfId="192" priority="194" operator="equal">
      <formula>"Leve"</formula>
    </cfRule>
  </conditionalFormatting>
  <conditionalFormatting sqref="AN19:AN24">
    <cfRule type="cellIs" dxfId="191" priority="186" operator="equal">
      <formula>"Extremo"</formula>
    </cfRule>
    <cfRule type="cellIs" dxfId="190" priority="187" operator="equal">
      <formula>"Alto"</formula>
    </cfRule>
    <cfRule type="cellIs" dxfId="189" priority="188" operator="equal">
      <formula>"Moderado"</formula>
    </cfRule>
    <cfRule type="cellIs" dxfId="188" priority="189" operator="equal">
      <formula>"Bajo"</formula>
    </cfRule>
  </conditionalFormatting>
  <conditionalFormatting sqref="S25">
    <cfRule type="cellIs" dxfId="187" priority="181" operator="equal">
      <formula>"Muy Alta"</formula>
    </cfRule>
    <cfRule type="cellIs" dxfId="186" priority="182" operator="equal">
      <formula>"Alta"</formula>
    </cfRule>
    <cfRule type="cellIs" dxfId="185" priority="183" operator="equal">
      <formula>"Media"</formula>
    </cfRule>
    <cfRule type="cellIs" dxfId="184" priority="184" operator="equal">
      <formula>"Baja"</formula>
    </cfRule>
    <cfRule type="cellIs" dxfId="183" priority="185" operator="equal">
      <formula>"Muy Baja"</formula>
    </cfRule>
  </conditionalFormatting>
  <conditionalFormatting sqref="Y25">
    <cfRule type="cellIs" dxfId="182" priority="177" operator="equal">
      <formula>"Extremo"</formula>
    </cfRule>
    <cfRule type="cellIs" dxfId="181" priority="178" operator="equal">
      <formula>"Alto"</formula>
    </cfRule>
    <cfRule type="cellIs" dxfId="180" priority="179" operator="equal">
      <formula>"Moderado"</formula>
    </cfRule>
    <cfRule type="cellIs" dxfId="179" priority="180" operator="equal">
      <formula>"Bajo"</formula>
    </cfRule>
  </conditionalFormatting>
  <conditionalFormatting sqref="AJ25:AJ30">
    <cfRule type="cellIs" dxfId="178" priority="172" operator="equal">
      <formula>"Muy Alta"</formula>
    </cfRule>
    <cfRule type="cellIs" dxfId="177" priority="173" operator="equal">
      <formula>"Alta"</formula>
    </cfRule>
    <cfRule type="cellIs" dxfId="176" priority="174" operator="equal">
      <formula>"Media"</formula>
    </cfRule>
    <cfRule type="cellIs" dxfId="175" priority="175" operator="equal">
      <formula>"Baja"</formula>
    </cfRule>
    <cfRule type="cellIs" dxfId="174" priority="176" operator="equal">
      <formula>"Muy Baja"</formula>
    </cfRule>
  </conditionalFormatting>
  <conditionalFormatting sqref="AL25:AL30">
    <cfRule type="cellIs" dxfId="173" priority="167" operator="equal">
      <formula>"Catastrófico"</formula>
    </cfRule>
    <cfRule type="cellIs" dxfId="172" priority="168" operator="equal">
      <formula>"Mayor"</formula>
    </cfRule>
    <cfRule type="cellIs" dxfId="171" priority="169" operator="equal">
      <formula>"Moderado"</formula>
    </cfRule>
    <cfRule type="cellIs" dxfId="170" priority="170" operator="equal">
      <formula>"Menor"</formula>
    </cfRule>
    <cfRule type="cellIs" dxfId="169" priority="171" operator="equal">
      <formula>"Leve"</formula>
    </cfRule>
  </conditionalFormatting>
  <conditionalFormatting sqref="AN25:AN30">
    <cfRule type="cellIs" dxfId="168" priority="163" operator="equal">
      <formula>"Extremo"</formula>
    </cfRule>
    <cfRule type="cellIs" dxfId="167" priority="164" operator="equal">
      <formula>"Alto"</formula>
    </cfRule>
    <cfRule type="cellIs" dxfId="166" priority="165" operator="equal">
      <formula>"Moderado"</formula>
    </cfRule>
    <cfRule type="cellIs" dxfId="165" priority="166" operator="equal">
      <formula>"Bajo"</formula>
    </cfRule>
  </conditionalFormatting>
  <conditionalFormatting sqref="S31">
    <cfRule type="cellIs" dxfId="164" priority="158" operator="equal">
      <formula>"Muy Alta"</formula>
    </cfRule>
    <cfRule type="cellIs" dxfId="163" priority="159" operator="equal">
      <formula>"Alta"</formula>
    </cfRule>
    <cfRule type="cellIs" dxfId="162" priority="160" operator="equal">
      <formula>"Media"</formula>
    </cfRule>
    <cfRule type="cellIs" dxfId="161" priority="161" operator="equal">
      <formula>"Baja"</formula>
    </cfRule>
    <cfRule type="cellIs" dxfId="160" priority="162" operator="equal">
      <formula>"Muy Baja"</formula>
    </cfRule>
  </conditionalFormatting>
  <conditionalFormatting sqref="Y31">
    <cfRule type="cellIs" dxfId="159" priority="154" operator="equal">
      <formula>"Extremo"</formula>
    </cfRule>
    <cfRule type="cellIs" dxfId="158" priority="155" operator="equal">
      <formula>"Alto"</formula>
    </cfRule>
    <cfRule type="cellIs" dxfId="157" priority="156" operator="equal">
      <formula>"Moderado"</formula>
    </cfRule>
    <cfRule type="cellIs" dxfId="156" priority="157" operator="equal">
      <formula>"Bajo"</formula>
    </cfRule>
  </conditionalFormatting>
  <conditionalFormatting sqref="AJ31:AJ36">
    <cfRule type="cellIs" dxfId="155" priority="149" operator="equal">
      <formula>"Muy Alta"</formula>
    </cfRule>
    <cfRule type="cellIs" dxfId="154" priority="150" operator="equal">
      <formula>"Alta"</formula>
    </cfRule>
    <cfRule type="cellIs" dxfId="153" priority="151" operator="equal">
      <formula>"Media"</formula>
    </cfRule>
    <cfRule type="cellIs" dxfId="152" priority="152" operator="equal">
      <formula>"Baja"</formula>
    </cfRule>
    <cfRule type="cellIs" dxfId="151" priority="153" operator="equal">
      <formula>"Muy Baja"</formula>
    </cfRule>
  </conditionalFormatting>
  <conditionalFormatting sqref="AL31:AL36">
    <cfRule type="cellIs" dxfId="150" priority="144" operator="equal">
      <formula>"Catastrófico"</formula>
    </cfRule>
    <cfRule type="cellIs" dxfId="149" priority="145" operator="equal">
      <formula>"Mayor"</formula>
    </cfRule>
    <cfRule type="cellIs" dxfId="148" priority="146" operator="equal">
      <formula>"Moderado"</formula>
    </cfRule>
    <cfRule type="cellIs" dxfId="147" priority="147" operator="equal">
      <formula>"Menor"</formula>
    </cfRule>
    <cfRule type="cellIs" dxfId="146" priority="148" operator="equal">
      <formula>"Leve"</formula>
    </cfRule>
  </conditionalFormatting>
  <conditionalFormatting sqref="AN31:AN36">
    <cfRule type="cellIs" dxfId="145" priority="140" operator="equal">
      <formula>"Extremo"</formula>
    </cfRule>
    <cfRule type="cellIs" dxfId="144" priority="141" operator="equal">
      <formula>"Alto"</formula>
    </cfRule>
    <cfRule type="cellIs" dxfId="143" priority="142" operator="equal">
      <formula>"Moderado"</formula>
    </cfRule>
    <cfRule type="cellIs" dxfId="142" priority="143" operator="equal">
      <formula>"Bajo"</formula>
    </cfRule>
  </conditionalFormatting>
  <conditionalFormatting sqref="S37">
    <cfRule type="cellIs" dxfId="141" priority="135" operator="equal">
      <formula>"Muy Alta"</formula>
    </cfRule>
    <cfRule type="cellIs" dxfId="140" priority="136" operator="equal">
      <formula>"Alta"</formula>
    </cfRule>
    <cfRule type="cellIs" dxfId="139" priority="137" operator="equal">
      <formula>"Media"</formula>
    </cfRule>
    <cfRule type="cellIs" dxfId="138" priority="138" operator="equal">
      <formula>"Baja"</formula>
    </cfRule>
    <cfRule type="cellIs" dxfId="137" priority="139" operator="equal">
      <formula>"Muy Baja"</formula>
    </cfRule>
  </conditionalFormatting>
  <conditionalFormatting sqref="Y37">
    <cfRule type="cellIs" dxfId="136" priority="131" operator="equal">
      <formula>"Extremo"</formula>
    </cfRule>
    <cfRule type="cellIs" dxfId="135" priority="132" operator="equal">
      <formula>"Alto"</formula>
    </cfRule>
    <cfRule type="cellIs" dxfId="134" priority="133" operator="equal">
      <formula>"Moderado"</formula>
    </cfRule>
    <cfRule type="cellIs" dxfId="133" priority="134" operator="equal">
      <formula>"Bajo"</formula>
    </cfRule>
  </conditionalFormatting>
  <conditionalFormatting sqref="AJ37:AJ42">
    <cfRule type="cellIs" dxfId="132" priority="126" operator="equal">
      <formula>"Muy Alta"</formula>
    </cfRule>
    <cfRule type="cellIs" dxfId="131" priority="127" operator="equal">
      <formula>"Alta"</formula>
    </cfRule>
    <cfRule type="cellIs" dxfId="130" priority="128" operator="equal">
      <formula>"Media"</formula>
    </cfRule>
    <cfRule type="cellIs" dxfId="129" priority="129" operator="equal">
      <formula>"Baja"</formula>
    </cfRule>
    <cfRule type="cellIs" dxfId="128" priority="130" operator="equal">
      <formula>"Muy Baja"</formula>
    </cfRule>
  </conditionalFormatting>
  <conditionalFormatting sqref="AL37:AL42">
    <cfRule type="cellIs" dxfId="127" priority="121" operator="equal">
      <formula>"Catastrófico"</formula>
    </cfRule>
    <cfRule type="cellIs" dxfId="126" priority="122" operator="equal">
      <formula>"Mayor"</formula>
    </cfRule>
    <cfRule type="cellIs" dxfId="125" priority="123" operator="equal">
      <formula>"Moderado"</formula>
    </cfRule>
    <cfRule type="cellIs" dxfId="124" priority="124" operator="equal">
      <formula>"Menor"</formula>
    </cfRule>
    <cfRule type="cellIs" dxfId="123" priority="125" operator="equal">
      <formula>"Leve"</formula>
    </cfRule>
  </conditionalFormatting>
  <conditionalFormatting sqref="AN37:AN42">
    <cfRule type="cellIs" dxfId="122" priority="117" operator="equal">
      <formula>"Extremo"</formula>
    </cfRule>
    <cfRule type="cellIs" dxfId="121" priority="118" operator="equal">
      <formula>"Alto"</formula>
    </cfRule>
    <cfRule type="cellIs" dxfId="120" priority="119" operator="equal">
      <formula>"Moderado"</formula>
    </cfRule>
    <cfRule type="cellIs" dxfId="119" priority="120" operator="equal">
      <formula>"Bajo"</formula>
    </cfRule>
  </conditionalFormatting>
  <conditionalFormatting sqref="S43">
    <cfRule type="cellIs" dxfId="118" priority="112" operator="equal">
      <formula>"Muy Alta"</formula>
    </cfRule>
    <cfRule type="cellIs" dxfId="117" priority="113" operator="equal">
      <formula>"Alta"</formula>
    </cfRule>
    <cfRule type="cellIs" dxfId="116" priority="114" operator="equal">
      <formula>"Media"</formula>
    </cfRule>
    <cfRule type="cellIs" dxfId="115" priority="115" operator="equal">
      <formula>"Baja"</formula>
    </cfRule>
    <cfRule type="cellIs" dxfId="114" priority="116" operator="equal">
      <formula>"Muy Baja"</formula>
    </cfRule>
  </conditionalFormatting>
  <conditionalFormatting sqref="Y43">
    <cfRule type="cellIs" dxfId="113" priority="108" operator="equal">
      <formula>"Extremo"</formula>
    </cfRule>
    <cfRule type="cellIs" dxfId="112" priority="109" operator="equal">
      <formula>"Alto"</formula>
    </cfRule>
    <cfRule type="cellIs" dxfId="111" priority="110" operator="equal">
      <formula>"Moderado"</formula>
    </cfRule>
    <cfRule type="cellIs" dxfId="110" priority="111" operator="equal">
      <formula>"Bajo"</formula>
    </cfRule>
  </conditionalFormatting>
  <conditionalFormatting sqref="AJ43:AJ48">
    <cfRule type="cellIs" dxfId="109" priority="103" operator="equal">
      <formula>"Muy Alta"</formula>
    </cfRule>
    <cfRule type="cellIs" dxfId="108" priority="104" operator="equal">
      <formula>"Alta"</formula>
    </cfRule>
    <cfRule type="cellIs" dxfId="107" priority="105" operator="equal">
      <formula>"Media"</formula>
    </cfRule>
    <cfRule type="cellIs" dxfId="106" priority="106" operator="equal">
      <formula>"Baja"</formula>
    </cfRule>
    <cfRule type="cellIs" dxfId="105" priority="107" operator="equal">
      <formula>"Muy Baja"</formula>
    </cfRule>
  </conditionalFormatting>
  <conditionalFormatting sqref="AL43:AL48">
    <cfRule type="cellIs" dxfId="104" priority="98" operator="equal">
      <formula>"Catastrófico"</formula>
    </cfRule>
    <cfRule type="cellIs" dxfId="103" priority="99" operator="equal">
      <formula>"Mayor"</formula>
    </cfRule>
    <cfRule type="cellIs" dxfId="102" priority="100" operator="equal">
      <formula>"Moderado"</formula>
    </cfRule>
    <cfRule type="cellIs" dxfId="101" priority="101" operator="equal">
      <formula>"Menor"</formula>
    </cfRule>
    <cfRule type="cellIs" dxfId="100" priority="102" operator="equal">
      <formula>"Leve"</formula>
    </cfRule>
  </conditionalFormatting>
  <conditionalFormatting sqref="AN43:AN48">
    <cfRule type="cellIs" dxfId="99" priority="94" operator="equal">
      <formula>"Extremo"</formula>
    </cfRule>
    <cfRule type="cellIs" dxfId="98" priority="95" operator="equal">
      <formula>"Alto"</formula>
    </cfRule>
    <cfRule type="cellIs" dxfId="97" priority="96" operator="equal">
      <formula>"Moderado"</formula>
    </cfRule>
    <cfRule type="cellIs" dxfId="96" priority="97" operator="equal">
      <formula>"Bajo"</formula>
    </cfRule>
  </conditionalFormatting>
  <conditionalFormatting sqref="S49">
    <cfRule type="cellIs" dxfId="95" priority="89" operator="equal">
      <formula>"Muy Alta"</formula>
    </cfRule>
    <cfRule type="cellIs" dxfId="94" priority="90" operator="equal">
      <formula>"Alta"</formula>
    </cfRule>
    <cfRule type="cellIs" dxfId="93" priority="91" operator="equal">
      <formula>"Media"</formula>
    </cfRule>
    <cfRule type="cellIs" dxfId="92" priority="92" operator="equal">
      <formula>"Baja"</formula>
    </cfRule>
    <cfRule type="cellIs" dxfId="91" priority="93" operator="equal">
      <formula>"Muy Baja"</formula>
    </cfRule>
  </conditionalFormatting>
  <conditionalFormatting sqref="Y49">
    <cfRule type="cellIs" dxfId="90" priority="85" operator="equal">
      <formula>"Extremo"</formula>
    </cfRule>
    <cfRule type="cellIs" dxfId="89" priority="86" operator="equal">
      <formula>"Alto"</formula>
    </cfRule>
    <cfRule type="cellIs" dxfId="88" priority="87" operator="equal">
      <formula>"Moderado"</formula>
    </cfRule>
    <cfRule type="cellIs" dxfId="87" priority="88" operator="equal">
      <formula>"Bajo"</formula>
    </cfRule>
  </conditionalFormatting>
  <conditionalFormatting sqref="AJ49:AJ54">
    <cfRule type="cellIs" dxfId="86" priority="80" operator="equal">
      <formula>"Muy Alta"</formula>
    </cfRule>
    <cfRule type="cellIs" dxfId="85" priority="81" operator="equal">
      <formula>"Alta"</formula>
    </cfRule>
    <cfRule type="cellIs" dxfId="84" priority="82" operator="equal">
      <formula>"Media"</formula>
    </cfRule>
    <cfRule type="cellIs" dxfId="83" priority="83" operator="equal">
      <formula>"Baja"</formula>
    </cfRule>
    <cfRule type="cellIs" dxfId="82" priority="84" operator="equal">
      <formula>"Muy Baja"</formula>
    </cfRule>
  </conditionalFormatting>
  <conditionalFormatting sqref="AL49:AL54">
    <cfRule type="cellIs" dxfId="81" priority="75" operator="equal">
      <formula>"Catastrófico"</formula>
    </cfRule>
    <cfRule type="cellIs" dxfId="80" priority="76" operator="equal">
      <formula>"Mayor"</formula>
    </cfRule>
    <cfRule type="cellIs" dxfId="79" priority="77" operator="equal">
      <formula>"Moderado"</formula>
    </cfRule>
    <cfRule type="cellIs" dxfId="78" priority="78" operator="equal">
      <formula>"Menor"</formula>
    </cfRule>
    <cfRule type="cellIs" dxfId="77" priority="79" operator="equal">
      <formula>"Leve"</formula>
    </cfRule>
  </conditionalFormatting>
  <conditionalFormatting sqref="AN49:AN54">
    <cfRule type="cellIs" dxfId="76" priority="71" operator="equal">
      <formula>"Extremo"</formula>
    </cfRule>
    <cfRule type="cellIs" dxfId="75" priority="72" operator="equal">
      <formula>"Alto"</formula>
    </cfRule>
    <cfRule type="cellIs" dxfId="74" priority="73" operator="equal">
      <formula>"Moderado"</formula>
    </cfRule>
    <cfRule type="cellIs" dxfId="73" priority="74" operator="equal">
      <formula>"Bajo"</formula>
    </cfRule>
  </conditionalFormatting>
  <conditionalFormatting sqref="Y55">
    <cfRule type="cellIs" dxfId="72" priority="67" operator="equal">
      <formula>"Extremo"</formula>
    </cfRule>
    <cfRule type="cellIs" dxfId="71" priority="68" operator="equal">
      <formula>"Alto"</formula>
    </cfRule>
    <cfRule type="cellIs" dxfId="70" priority="69" operator="equal">
      <formula>"Moderado"</formula>
    </cfRule>
    <cfRule type="cellIs" dxfId="69" priority="70" operator="equal">
      <formula>"Bajo"</formula>
    </cfRule>
  </conditionalFormatting>
  <conditionalFormatting sqref="AJ55:AJ60">
    <cfRule type="cellIs" dxfId="68" priority="62" operator="equal">
      <formula>"Muy Alta"</formula>
    </cfRule>
    <cfRule type="cellIs" dxfId="67" priority="63" operator="equal">
      <formula>"Alta"</formula>
    </cfRule>
    <cfRule type="cellIs" dxfId="66" priority="64" operator="equal">
      <formula>"Media"</formula>
    </cfRule>
    <cfRule type="cellIs" dxfId="65" priority="65" operator="equal">
      <formula>"Baja"</formula>
    </cfRule>
    <cfRule type="cellIs" dxfId="64" priority="66" operator="equal">
      <formula>"Muy Baja"</formula>
    </cfRule>
  </conditionalFormatting>
  <conditionalFormatting sqref="AL55:AL60">
    <cfRule type="cellIs" dxfId="63" priority="57" operator="equal">
      <formula>"Catastrófico"</formula>
    </cfRule>
    <cfRule type="cellIs" dxfId="62" priority="58" operator="equal">
      <formula>"Mayor"</formula>
    </cfRule>
    <cfRule type="cellIs" dxfId="61" priority="59" operator="equal">
      <formula>"Moderado"</formula>
    </cfRule>
    <cfRule type="cellIs" dxfId="60" priority="60" operator="equal">
      <formula>"Menor"</formula>
    </cfRule>
    <cfRule type="cellIs" dxfId="59" priority="61" operator="equal">
      <formula>"Leve"</formula>
    </cfRule>
  </conditionalFormatting>
  <conditionalFormatting sqref="AN55:AN60">
    <cfRule type="cellIs" dxfId="58" priority="53" operator="equal">
      <formula>"Extremo"</formula>
    </cfRule>
    <cfRule type="cellIs" dxfId="57" priority="54" operator="equal">
      <formula>"Alto"</formula>
    </cfRule>
    <cfRule type="cellIs" dxfId="56" priority="55" operator="equal">
      <formula>"Moderado"</formula>
    </cfRule>
    <cfRule type="cellIs" dxfId="55" priority="56" operator="equal">
      <formula>"Bajo"</formula>
    </cfRule>
  </conditionalFormatting>
  <conditionalFormatting sqref="Y61">
    <cfRule type="cellIs" dxfId="54" priority="44" operator="equal">
      <formula>"Extremo"</formula>
    </cfRule>
    <cfRule type="cellIs" dxfId="53" priority="45" operator="equal">
      <formula>"Alto"</formula>
    </cfRule>
    <cfRule type="cellIs" dxfId="52" priority="46" operator="equal">
      <formula>"Moderado"</formula>
    </cfRule>
    <cfRule type="cellIs" dxfId="51" priority="47" operator="equal">
      <formula>"Bajo"</formula>
    </cfRule>
  </conditionalFormatting>
  <conditionalFormatting sqref="AJ61:AJ66">
    <cfRule type="cellIs" dxfId="50" priority="39" operator="equal">
      <formula>"Muy Alta"</formula>
    </cfRule>
    <cfRule type="cellIs" dxfId="49" priority="40" operator="equal">
      <formula>"Alta"</formula>
    </cfRule>
    <cfRule type="cellIs" dxfId="48" priority="41" operator="equal">
      <formula>"Media"</formula>
    </cfRule>
    <cfRule type="cellIs" dxfId="47" priority="42" operator="equal">
      <formula>"Baja"</formula>
    </cfRule>
    <cfRule type="cellIs" dxfId="46" priority="43" operator="equal">
      <formula>"Muy Baja"</formula>
    </cfRule>
  </conditionalFormatting>
  <conditionalFormatting sqref="AL61:AL66">
    <cfRule type="cellIs" dxfId="45" priority="34" operator="equal">
      <formula>"Catastrófico"</formula>
    </cfRule>
    <cfRule type="cellIs" dxfId="44" priority="35" operator="equal">
      <formula>"Mayor"</formula>
    </cfRule>
    <cfRule type="cellIs" dxfId="43" priority="36" operator="equal">
      <formula>"Moderado"</formula>
    </cfRule>
    <cfRule type="cellIs" dxfId="42" priority="37" operator="equal">
      <formula>"Menor"</formula>
    </cfRule>
    <cfRule type="cellIs" dxfId="41" priority="38" operator="equal">
      <formula>"Leve"</formula>
    </cfRule>
  </conditionalFormatting>
  <conditionalFormatting sqref="AN61:AN66">
    <cfRule type="cellIs" dxfId="40" priority="30" operator="equal">
      <formula>"Extremo"</formula>
    </cfRule>
    <cfRule type="cellIs" dxfId="39" priority="31" operator="equal">
      <formula>"Alto"</formula>
    </cfRule>
    <cfRule type="cellIs" dxfId="38" priority="32" operator="equal">
      <formula>"Moderado"</formula>
    </cfRule>
    <cfRule type="cellIs" dxfId="37" priority="33" operator="equal">
      <formula>"Bajo"</formula>
    </cfRule>
  </conditionalFormatting>
  <conditionalFormatting sqref="S67">
    <cfRule type="cellIs" dxfId="36" priority="25" operator="equal">
      <formula>"Muy Alta"</formula>
    </cfRule>
    <cfRule type="cellIs" dxfId="35" priority="26" operator="equal">
      <formula>"Alta"</formula>
    </cfRule>
    <cfRule type="cellIs" dxfId="34" priority="27" operator="equal">
      <formula>"Media"</formula>
    </cfRule>
    <cfRule type="cellIs" dxfId="33" priority="28" operator="equal">
      <formula>"Baja"</formula>
    </cfRule>
    <cfRule type="cellIs" dxfId="32" priority="29" operator="equal">
      <formula>"Muy Baja"</formula>
    </cfRule>
  </conditionalFormatting>
  <conditionalFormatting sqref="Y67">
    <cfRule type="cellIs" dxfId="31" priority="21" operator="equal">
      <formula>"Extremo"</formula>
    </cfRule>
    <cfRule type="cellIs" dxfId="30" priority="22" operator="equal">
      <formula>"Alto"</formula>
    </cfRule>
    <cfRule type="cellIs" dxfId="29" priority="23" operator="equal">
      <formula>"Moderado"</formula>
    </cfRule>
    <cfRule type="cellIs" dxfId="28" priority="24" operator="equal">
      <formula>"Bajo"</formula>
    </cfRule>
  </conditionalFormatting>
  <conditionalFormatting sqref="AJ67:AJ72">
    <cfRule type="cellIs" dxfId="27" priority="16" operator="equal">
      <formula>"Muy Alta"</formula>
    </cfRule>
    <cfRule type="cellIs" dxfId="26" priority="17" operator="equal">
      <formula>"Alta"</formula>
    </cfRule>
    <cfRule type="cellIs" dxfId="25" priority="18" operator="equal">
      <formula>"Media"</formula>
    </cfRule>
    <cfRule type="cellIs" dxfId="24" priority="19" operator="equal">
      <formula>"Baja"</formula>
    </cfRule>
    <cfRule type="cellIs" dxfId="23" priority="20" operator="equal">
      <formula>"Muy Baja"</formula>
    </cfRule>
  </conditionalFormatting>
  <conditionalFormatting sqref="AL67:AL72">
    <cfRule type="cellIs" dxfId="22" priority="11" operator="equal">
      <formula>"Catastrófico"</formula>
    </cfRule>
    <cfRule type="cellIs" dxfId="21" priority="12" operator="equal">
      <formula>"Mayor"</formula>
    </cfRule>
    <cfRule type="cellIs" dxfId="20" priority="13" operator="equal">
      <formula>"Moderado"</formula>
    </cfRule>
    <cfRule type="cellIs" dxfId="19" priority="14" operator="equal">
      <formula>"Menor"</formula>
    </cfRule>
    <cfRule type="cellIs" dxfId="18" priority="15" operator="equal">
      <formula>"Leve"</formula>
    </cfRule>
  </conditionalFormatting>
  <conditionalFormatting sqref="AN67:AN72">
    <cfRule type="cellIs" dxfId="17" priority="7" operator="equal">
      <formula>"Extremo"</formula>
    </cfRule>
    <cfRule type="cellIs" dxfId="16" priority="8" operator="equal">
      <formula>"Alto"</formula>
    </cfRule>
    <cfRule type="cellIs" dxfId="15" priority="9" operator="equal">
      <formula>"Moderado"</formula>
    </cfRule>
    <cfRule type="cellIs" dxfId="14" priority="10" operator="equal">
      <formula>"Bajo"</formula>
    </cfRule>
  </conditionalFormatting>
  <conditionalFormatting sqref="V13:V72">
    <cfRule type="containsText" dxfId="13" priority="6" operator="containsText" text="❌">
      <formula>NOT(ISERROR(SEARCH("❌",V13)))</formula>
    </cfRule>
  </conditionalFormatting>
  <conditionalFormatting sqref="S55">
    <cfRule type="cellIs" dxfId="12" priority="1" operator="equal">
      <formula>"Muy Alta"</formula>
    </cfRule>
    <cfRule type="cellIs" dxfId="11" priority="2" operator="equal">
      <formula>"Alta"</formula>
    </cfRule>
    <cfRule type="cellIs" dxfId="10" priority="3" operator="equal">
      <formula>"Media"</formula>
    </cfRule>
    <cfRule type="cellIs" dxfId="9" priority="4" operator="equal">
      <formula>"Baja"</formula>
    </cfRule>
    <cfRule type="cellIs" dxfId="8" priority="5" operator="equal">
      <formula>"Muy Baja"</formula>
    </cfRule>
  </conditionalFormatting>
  <pageMargins left="0.70866141732283472" right="0.70866141732283472" top="0.74803149606299213" bottom="0.74803149606299213" header="0.31496062992125984" footer="0.31496062992125984"/>
  <pageSetup scale="31" orientation="landscape" r:id="rId1"/>
  <headerFooter>
    <oddFooter>&amp;LAvenida Calle 26 No. 69-76,Edificio Elemento ,   Torre Aire , Piso 3, CP-111071
PBX:(+57) 601-3779555 - Información: Línea 195
Sede Operativa - Atención al Ciudadano: Calle 22D No. 120-40 
www.umv.gov.co&amp;CDESI-FM-018
Página &amp;P de &amp;N</oddFooter>
  </headerFooter>
  <rowBreaks count="2" manualBreakCount="2">
    <brk id="24" max="40" man="1"/>
    <brk id="30" max="37" man="1"/>
  </rowBreaks>
  <colBreaks count="1" manualBreakCount="1">
    <brk id="26" max="23" man="1"/>
  </col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800-000000000000}">
          <x14:formula1>
            <xm:f>Listas!$H$14:$H$18</xm:f>
          </x14:formula1>
          <xm:sqref>Q13:Q72</xm:sqref>
        </x14:dataValidation>
        <x14:dataValidation type="list" allowBlank="1" showInputMessage="1" showErrorMessage="1" xr:uid="{00000000-0002-0000-0800-000001000000}">
          <x14:formula1>
            <xm:f>Listas!$H$8:$H$12</xm:f>
          </x14:formula1>
          <xm:sqref>P13:P72</xm:sqref>
        </x14:dataValidation>
        <x14:dataValidation type="list" allowBlank="1" showInputMessage="1" showErrorMessage="1" xr:uid="{00000000-0002-0000-0800-000002000000}">
          <x14:formula1>
            <xm:f>Intructivo!$C$300:$C$316</xm:f>
          </x14:formula1>
          <xm:sqref>C6:Z6</xm:sqref>
        </x14:dataValidation>
        <x14:dataValidation type="list" allowBlank="1" showInputMessage="1" showErrorMessage="1" xr:uid="{00000000-0002-0000-0800-000003000000}">
          <x14:formula1>
            <xm:f>Listas!$F$8:$F$9</xm:f>
          </x14:formula1>
          <xm:sqref>K13:K72</xm:sqref>
        </x14:dataValidation>
        <x14:dataValidation type="list" allowBlank="1" showInputMessage="1" showErrorMessage="1" xr:uid="{00000000-0002-0000-0800-000004000000}">
          <x14:formula1>
            <xm:f>Listas!$B$20:$B$22</xm:f>
          </x14:formula1>
          <xm:sqref>F13:F72</xm:sqref>
        </x14:dataValidation>
        <x14:dataValidation type="custom" allowBlank="1" showInputMessage="1" showErrorMessage="1" error="Recuerde que las acciones se generan bajo la medida de mitigar el riesgo" xr:uid="{00000000-0002-0000-0800-000005000000}">
          <x14:formula1>
            <xm:f>IF(OR(#REF!=Listas!$B$2,#REF!=Listas!$B$3,#REF!=Listas!$B$4),ISBLANK(#REF!),ISTEXT(#REF!))</xm:f>
          </x14:formula1>
          <xm:sqref>AT19:AV19 AT67:AV67 AT61:AV61 AT55:AV55 AT49:AV49 AT43:AV43 AT37:AV37 AT31:AV31 AT25:AV25</xm:sqref>
        </x14:dataValidation>
        <x14:dataValidation type="list" allowBlank="1" showInputMessage="1" showErrorMessage="1" xr:uid="{00000000-0002-0000-0800-000006000000}">
          <x14:formula1>
            <xm:f>'Tabla Impacto'!$F$211:$F$222</xm:f>
          </x14:formula1>
          <xm:sqref>U13:U72</xm:sqref>
        </x14:dataValidation>
        <x14:dataValidation type="list" allowBlank="1" showInputMessage="1" showErrorMessage="1" xr:uid="{00000000-0002-0000-0800-000007000000}">
          <x14:formula1>
            <xm:f>Listas!$B$2:$B$5</xm:f>
          </x14:formula1>
          <xm:sqref>AO13:AO72</xm:sqref>
        </x14:dataValidation>
        <x14:dataValidation type="list" allowBlank="1" showInputMessage="1" showErrorMessage="1" xr:uid="{00000000-0002-0000-0800-000008000000}">
          <x14:formula1>
            <xm:f>Listas!$E$2:$E$4</xm:f>
          </x14:formula1>
          <xm:sqref>B13:B72</xm:sqref>
        </x14:dataValidation>
        <x14:dataValidation type="list" allowBlank="1" showInputMessage="1" showErrorMessage="1" xr:uid="{00000000-0002-0000-0800-000009000000}">
          <x14:formula1>
            <xm:f>'Tabla Valoración controles'!$D$13:$D$14</xm:f>
          </x14:formula1>
          <xm:sqref>AH13:AH72</xm:sqref>
        </x14:dataValidation>
        <x14:dataValidation type="list" allowBlank="1" showInputMessage="1" showErrorMessage="1" xr:uid="{00000000-0002-0000-0800-00000A000000}">
          <x14:formula1>
            <xm:f>'Tabla Valoración controles'!$D$11:$D$12</xm:f>
          </x14:formula1>
          <xm:sqref>AG13:AG72</xm:sqref>
        </x14:dataValidation>
        <x14:dataValidation type="list" allowBlank="1" showInputMessage="1" showErrorMessage="1" xr:uid="{00000000-0002-0000-0800-00000B000000}">
          <x14:formula1>
            <xm:f>'Tabla Valoración controles'!$D$9:$D$10</xm:f>
          </x14:formula1>
          <xm:sqref>AF13:AF72</xm:sqref>
        </x14:dataValidation>
        <x14:dataValidation type="list" allowBlank="1" showInputMessage="1" showErrorMessage="1" xr:uid="{00000000-0002-0000-0800-00000C000000}">
          <x14:formula1>
            <xm:f>'Tabla Valoración controles'!$D$7:$D$8</xm:f>
          </x14:formula1>
          <xm:sqref>AD13:AD72</xm:sqref>
        </x14:dataValidation>
        <x14:dataValidation type="list" allowBlank="1" showInputMessage="1" showErrorMessage="1" xr:uid="{00000000-0002-0000-0800-00000D000000}">
          <x14:formula1>
            <xm:f>'Tabla Valoración controles'!$D$4:$D$6</xm:f>
          </x14:formula1>
          <xm:sqref>AC13:AC72</xm:sqref>
        </x14:dataValidation>
        <x14:dataValidation type="list" allowBlank="1" showInputMessage="1" showErrorMessage="1" xr:uid="{00000000-0002-0000-0800-00000E000000}">
          <x14:formula1>
            <xm:f>Amenazas!$C$2:$C$11</xm:f>
          </x14:formula1>
          <xm:sqref>G13:G72</xm:sqref>
        </x14:dataValidation>
        <x14:dataValidation type="list" allowBlank="1" showInputMessage="1" showErrorMessage="1" xr:uid="{00000000-0002-0000-0800-00000F000000}">
          <x14:formula1>
            <xm:f>Listas!$B$25:$B$32</xm:f>
          </x14:formula1>
          <xm:sqref>I13:I72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AD030DD1965F74C823140C7B97CB292" ma:contentTypeVersion="14" ma:contentTypeDescription="Crear nuevo documento." ma:contentTypeScope="" ma:versionID="bf422824956e1cafc84fd4706ad6ad7c">
  <xsd:schema xmlns:xsd="http://www.w3.org/2001/XMLSchema" xmlns:xs="http://www.w3.org/2001/XMLSchema" xmlns:p="http://schemas.microsoft.com/office/2006/metadata/properties" xmlns:ns3="c944bc39-dfd9-4f1d-8737-6d74dd64575e" xmlns:ns4="6fe3b173-4fd6-445e-9b3d-9121ea5e8dd2" targetNamespace="http://schemas.microsoft.com/office/2006/metadata/properties" ma:root="true" ma:fieldsID="d7801e2d107327534820069407db0ba2" ns3:_="" ns4:_="">
    <xsd:import namespace="c944bc39-dfd9-4f1d-8737-6d74dd64575e"/>
    <xsd:import namespace="6fe3b173-4fd6-445e-9b3d-9121ea5e8dd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44bc39-dfd9-4f1d-8737-6d74dd6457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e3b173-4fd6-445e-9b3d-9121ea5e8dd2"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6fe3b173-4fd6-445e-9b3d-9121ea5e8dd2">
      <UserInfo>
        <DisplayName>Stefany Ospino Cuellar</DisplayName>
        <AccountId>1659</AccountId>
        <AccountType/>
      </UserInfo>
      <UserInfo>
        <DisplayName>German Andres Hernandez Matiz</DisplayName>
        <AccountId>571</AccountId>
        <AccountType/>
      </UserInfo>
    </SharedWithUsers>
  </documentManagement>
</p:properties>
</file>

<file path=customXml/itemProps1.xml><?xml version="1.0" encoding="utf-8"?>
<ds:datastoreItem xmlns:ds="http://schemas.openxmlformats.org/officeDocument/2006/customXml" ds:itemID="{9370730F-C32B-4E89-961D-85764B0DE7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44bc39-dfd9-4f1d-8737-6d74dd64575e"/>
    <ds:schemaRef ds:uri="6fe3b173-4fd6-445e-9b3d-9121ea5e8d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8E702-99CD-4A3A-A328-D1F3ADA68EBC}">
  <ds:schemaRefs>
    <ds:schemaRef ds:uri="http://schemas.microsoft.com/sharepoint/v3/contenttype/forms"/>
  </ds:schemaRefs>
</ds:datastoreItem>
</file>

<file path=customXml/itemProps3.xml><?xml version="1.0" encoding="utf-8"?>
<ds:datastoreItem xmlns:ds="http://schemas.openxmlformats.org/officeDocument/2006/customXml" ds:itemID="{D3D5E4EF-2809-49C9-8DCF-B2E4E5208101}">
  <ds:schemaRefs>
    <ds:schemaRef ds:uri="http://purl.org/dc/terms/"/>
    <ds:schemaRef ds:uri="http://schemas.microsoft.com/office/infopath/2007/PartnerControls"/>
    <ds:schemaRef ds:uri="http://purl.org/dc/dcmitype/"/>
    <ds:schemaRef ds:uri="http://schemas.microsoft.com/office/2006/documentManagement/types"/>
    <ds:schemaRef ds:uri="http://schemas.microsoft.com/office/2006/metadata/properties"/>
    <ds:schemaRef ds:uri="http://www.w3.org/XML/1998/namespace"/>
    <ds:schemaRef ds:uri="6fe3b173-4fd6-445e-9b3d-9121ea5e8dd2"/>
    <ds:schemaRef ds:uri="http://schemas.openxmlformats.org/package/2006/metadata/core-properties"/>
    <ds:schemaRef ds:uri="c944bc39-dfd9-4f1d-8737-6d74dd64575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7</vt:i4>
      </vt:variant>
    </vt:vector>
  </HeadingPairs>
  <TitlesOfParts>
    <vt:vector size="23" baseType="lpstr">
      <vt:lpstr>Intructivo</vt:lpstr>
      <vt:lpstr>Revisión DOFA</vt:lpstr>
      <vt:lpstr>Listas</vt:lpstr>
      <vt:lpstr>Riesgos de Gestión</vt:lpstr>
      <vt:lpstr>Matriz Calor Inherente</vt:lpstr>
      <vt:lpstr>Matriz Calor Residual</vt:lpstr>
      <vt:lpstr>Riesgos de Corrupción</vt:lpstr>
      <vt:lpstr>Impacto Corrupción </vt:lpstr>
      <vt:lpstr>Riesgos de Seguridad</vt:lpstr>
      <vt:lpstr>Tabla probabilidad</vt:lpstr>
      <vt:lpstr>Tabla Impacto</vt:lpstr>
      <vt:lpstr>Tipo de riesgos</vt:lpstr>
      <vt:lpstr>Amenazas</vt:lpstr>
      <vt:lpstr>Ejemplos de riesgos</vt:lpstr>
      <vt:lpstr>Tabla Valoración controles</vt:lpstr>
      <vt:lpstr>Hoja1</vt:lpstr>
      <vt:lpstr>'Impacto Corrupción '!Área_de_impresión</vt:lpstr>
      <vt:lpstr>'Riesgos de Corrupción'!Área_de_impresión</vt:lpstr>
      <vt:lpstr>'Riesgos de Gestión'!Área_de_impresión</vt:lpstr>
      <vt:lpstr>'Riesgos de Seguridad'!Área_de_impresión</vt:lpstr>
      <vt:lpstr>'Riesgos de Corrupción'!Títulos_a_imprimir</vt:lpstr>
      <vt:lpstr>'Riesgos de Gestión'!Títulos_a_imprimir</vt:lpstr>
      <vt:lpstr>'Riesgos de Seguridad'!Títulos_a_imprimir</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maria natalia norato mora</cp:lastModifiedBy>
  <cp:revision/>
  <cp:lastPrinted>2022-11-28T21:48:11Z</cp:lastPrinted>
  <dcterms:created xsi:type="dcterms:W3CDTF">2020-03-24T23:12:47Z</dcterms:created>
  <dcterms:modified xsi:type="dcterms:W3CDTF">2023-01-30T16:17:39Z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0x010100DAD030DD1965F74C823140C7B97CB292</vt:lpwstr>
  </property>
  <property fmtid="{D5CDD505-2E9C-101B-9397-08002B2CF9AE}" pid="3" name="MediaServiceImageTags">
    <vt:lpwstr/>
  </property>
</Properties>
</file>