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hidePivotFieldList="1" defaultThemeVersion="124226"/>
  <mc:AlternateContent xmlns:mc="http://schemas.openxmlformats.org/markup-compatibility/2006">
    <mc:Choice Requires="x15">
      <x15ac:absPath xmlns:x15ac="http://schemas.microsoft.com/office/spreadsheetml/2010/11/ac" url="https://d.docs.live.net/07bc72e126d63019/Escritorio/UMV/2022/INSTRUMENTOS 2022 - OAJ/MAPA DE RIESGOS/"/>
    </mc:Choice>
  </mc:AlternateContent>
  <xr:revisionPtr revIDLastSave="180" documentId="8_{13D6F885-ED76-4887-A1E7-A46B93DD55B2}" xr6:coauthVersionLast="47" xr6:coauthVersionMax="47" xr10:uidLastSave="{514F3EF6-48B4-4F4B-B7AE-DACD0468BE18}"/>
  <bookViews>
    <workbookView xWindow="-120" yWindow="-120" windowWidth="20730" windowHeight="11040" tabRatio="933" firstSheet="1" activeTab="3" xr2:uid="{00000000-000D-0000-FFFF-FFFF00000000}"/>
  </bookViews>
  <sheets>
    <sheet name="Intructivo" sheetId="20" r:id="rId1"/>
    <sheet name="DOFA " sheetId="27" r:id="rId2"/>
    <sheet name="Revisión DOFA" sheetId="21" state="hidden" r:id="rId3"/>
    <sheet name="Mapa riesgos" sheetId="1" r:id="rId4"/>
    <sheet name="Hoja4" sheetId="31" r:id="rId5"/>
    <sheet name="Hoja2" sheetId="29" r:id="rId6"/>
    <sheet name="Hoja3" sheetId="30" r:id="rId7"/>
    <sheet name="Matriz Calor Inherente" sheetId="18" r:id="rId8"/>
    <sheet name="Matriz Calor Residual" sheetId="19" r:id="rId9"/>
    <sheet name="Tabla probabilidad" sheetId="12" r:id="rId10"/>
    <sheet name="Tabla Impacto" sheetId="13" r:id="rId11"/>
    <sheet name="Impacto Corrupción " sheetId="22" r:id="rId12"/>
    <sheet name="Tipo de riesgos" sheetId="23" r:id="rId13"/>
    <sheet name="Amenazas" sheetId="28" r:id="rId14"/>
    <sheet name="Ejemplos de riesgos" sheetId="26" r:id="rId15"/>
    <sheet name="Tabla Valoración controles" sheetId="15" r:id="rId16"/>
    <sheet name="Opciones Tratamiento" sheetId="16" state="hidden" r:id="rId17"/>
    <sheet name="Hoja1" sheetId="11" state="hidden" r:id="rId18"/>
  </sheets>
  <externalReferences>
    <externalReference r:id="rId19"/>
    <externalReference r:id="rId20"/>
    <externalReference r:id="rId21"/>
  </externalReferences>
  <definedNames>
    <definedName name="_xlnm.Print_Area" localSheetId="1">'DOFA '!$B$8:$E$17</definedName>
    <definedName name="_xlnm.Print_Area" localSheetId="11">'Impacto Corrupción '!$A$1:$G$26</definedName>
    <definedName name="_xlnm.Print_Area" localSheetId="3">'Mapa riesgos'!$A$1:$AP$30</definedName>
    <definedName name="clasificaciónriesgos">#REF!</definedName>
    <definedName name="códigos">#REF!</definedName>
    <definedName name="Direccionamiento_Estratégico">#REF!</definedName>
    <definedName name="económicos">#REF!</definedName>
    <definedName name="externo">#REF!</definedName>
    <definedName name="externos2">#REF!</definedName>
    <definedName name="factores">#REF!</definedName>
    <definedName name="impacto" localSheetId="11">#REF!</definedName>
    <definedName name="impactoco">#REF!</definedName>
    <definedName name="infraestructura">#REF!</definedName>
    <definedName name="interno">#REF!</definedName>
    <definedName name="macroprocesos">#REF!</definedName>
    <definedName name="medio_ambientales">#REF!</definedName>
    <definedName name="opciondelriesgo" localSheetId="11">[1]FORMULAS!$K$4:$K$7</definedName>
    <definedName name="opciondelriesgo">[2]FORMULAS!$K$4:$K$7</definedName>
    <definedName name="personal">#REF!</definedName>
    <definedName name="políticos">#REF!</definedName>
    <definedName name="probabilidad" localSheetId="11">#REF!</definedName>
    <definedName name="probabilidad">[2]FORMULAS!$G$4:$G$8</definedName>
    <definedName name="proceso">#REF!</definedName>
    <definedName name="procesos" localSheetId="11">#REF!</definedName>
    <definedName name="procesos">[2]FORMULAS!$B$4:$B$21</definedName>
    <definedName name="sociales">#REF!</definedName>
    <definedName name="tecnología">#REF!</definedName>
    <definedName name="tecnológicos">#REF!</definedName>
    <definedName name="tipo_de_amenaza" localSheetId="11">[1]FORMULAS!$E$4:$E$11</definedName>
    <definedName name="tipo_de_amenaza">[2]FORMULAS!$E$4:$E$11</definedName>
    <definedName name="tipo_de_riesgos" localSheetId="11">[1]FORMULAS!$C$4:$C$6</definedName>
    <definedName name="tipo_de_riesgos">[2]FORMULAS!$C$4:$C$6</definedName>
    <definedName name="_xlnm.Print_Titles" localSheetId="1">'DOFA '!$9:$9</definedName>
    <definedName name="_xlnm.Print_Titles" localSheetId="3">'Mapa riesgos'!$1:$8</definedName>
  </definedNames>
  <calcPr calcId="191029"/>
  <pivotCaches>
    <pivotCache cacheId="1" r:id="rId22"/>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W7" i="1" l="1"/>
  <c r="M13" i="1"/>
  <c r="N13" i="1" s="1"/>
  <c r="V13" i="1"/>
  <c r="Y13" i="1"/>
  <c r="V14" i="1"/>
  <c r="Y14" i="1"/>
  <c r="V15" i="1"/>
  <c r="Y15" i="1"/>
  <c r="V16" i="1"/>
  <c r="Y16" i="1"/>
  <c r="V17" i="1"/>
  <c r="AC18" i="1" s="1"/>
  <c r="AE18" i="1" s="1"/>
  <c r="Y17" i="1"/>
  <c r="V18" i="1"/>
  <c r="Y18" i="1"/>
  <c r="P16" i="1"/>
  <c r="P17" i="1"/>
  <c r="P18" i="1"/>
  <c r="P15" i="1"/>
  <c r="P14" i="1"/>
  <c r="AC17" i="1" l="1"/>
  <c r="AG18" i="1"/>
  <c r="AF18" i="1" s="1"/>
  <c r="AG16" i="1"/>
  <c r="AF16" i="1" s="1"/>
  <c r="AC13" i="1"/>
  <c r="AE13" i="1" s="1"/>
  <c r="AC14" i="1" s="1"/>
  <c r="AD17" i="1"/>
  <c r="AE17" i="1"/>
  <c r="AD18" i="1"/>
  <c r="AH18" i="1" s="1"/>
  <c r="AG17" i="1"/>
  <c r="AF17" i="1" s="1"/>
  <c r="AC16" i="1"/>
  <c r="AG15" i="1" l="1"/>
  <c r="AF15" i="1" s="1"/>
  <c r="AD13" i="1"/>
  <c r="AD14" i="1"/>
  <c r="AE14" i="1"/>
  <c r="AC15" i="1" s="1"/>
  <c r="AD15" i="1" s="1"/>
  <c r="AD16" i="1"/>
  <c r="AH16" i="1" s="1"/>
  <c r="AE16" i="1"/>
  <c r="AH17" i="1"/>
  <c r="AH15" i="1" l="1"/>
  <c r="AE15" i="1"/>
  <c r="M55" i="1" l="1"/>
  <c r="W8" i="1" l="1"/>
  <c r="W6" i="1"/>
  <c r="V19" i="1" l="1"/>
  <c r="V20" i="1"/>
  <c r="E24" i="22" l="1"/>
  <c r="E8" i="13"/>
  <c r="E7" i="13"/>
  <c r="E6" i="13"/>
  <c r="E5" i="13"/>
  <c r="P38" i="1"/>
  <c r="P51" i="1"/>
  <c r="P36" i="1"/>
  <c r="P24" i="1"/>
  <c r="P56" i="1"/>
  <c r="P71" i="1"/>
  <c r="P62" i="1"/>
  <c r="P47" i="1"/>
  <c r="P59" i="1"/>
  <c r="P23" i="1"/>
  <c r="P41" i="1"/>
  <c r="P30" i="1"/>
  <c r="P20" i="1"/>
  <c r="P45" i="1"/>
  <c r="P63" i="1"/>
  <c r="P28" i="1"/>
  <c r="P22" i="1"/>
  <c r="P69" i="1"/>
  <c r="P35" i="1"/>
  <c r="P64" i="1"/>
  <c r="P60" i="1"/>
  <c r="P27" i="1"/>
  <c r="P72" i="1"/>
  <c r="P70" i="1"/>
  <c r="P48" i="1"/>
  <c r="P66" i="1"/>
  <c r="P50" i="1"/>
  <c r="P21" i="1"/>
  <c r="P57" i="1"/>
  <c r="P29" i="1"/>
  <c r="P39" i="1"/>
  <c r="P58" i="1"/>
  <c r="P44" i="1"/>
  <c r="P34" i="1"/>
  <c r="P52" i="1"/>
  <c r="P32" i="1"/>
  <c r="P65" i="1"/>
  <c r="P54" i="1"/>
  <c r="P33" i="1"/>
  <c r="P53" i="1"/>
  <c r="P26" i="1"/>
  <c r="P68" i="1"/>
  <c r="P46" i="1"/>
  <c r="P40" i="1"/>
  <c r="P42" i="1"/>
  <c r="F222" i="13" l="1"/>
  <c r="F212" i="13"/>
  <c r="F213" i="13"/>
  <c r="F214" i="13"/>
  <c r="F215" i="13"/>
  <c r="F216" i="13"/>
  <c r="F217" i="13"/>
  <c r="F218" i="13"/>
  <c r="F219" i="13"/>
  <c r="F220" i="13"/>
  <c r="F221" i="13"/>
  <c r="F211" i="13"/>
  <c r="B222" i="13" a="1"/>
  <c r="B222" i="13" l="1"/>
  <c r="P13" i="1" s="1"/>
  <c r="Q13" i="1" s="1"/>
  <c r="V55" i="1"/>
  <c r="V50" i="1"/>
  <c r="V44" i="1"/>
  <c r="AG55" i="1" l="1"/>
  <c r="R13" i="1"/>
  <c r="AG13" i="1" s="1"/>
  <c r="S13" i="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1" i="13"/>
  <c r="AF13" i="1" l="1"/>
  <c r="AH13" i="1" s="1"/>
  <c r="AG14" i="1"/>
  <c r="AF14" i="1" s="1"/>
  <c r="AH14" i="1" s="1"/>
  <c r="Y72" i="1"/>
  <c r="V72" i="1"/>
  <c r="Y71" i="1"/>
  <c r="V71" i="1"/>
  <c r="AG72" i="1" s="1"/>
  <c r="Y70" i="1"/>
  <c r="V70" i="1"/>
  <c r="AG71" i="1" s="1"/>
  <c r="Y69" i="1"/>
  <c r="V69" i="1"/>
  <c r="Y68" i="1"/>
  <c r="V68" i="1"/>
  <c r="Y67" i="1"/>
  <c r="V67" i="1"/>
  <c r="M67" i="1"/>
  <c r="N67" i="1" s="1"/>
  <c r="Y66" i="1"/>
  <c r="V66" i="1"/>
  <c r="Y65" i="1"/>
  <c r="V65" i="1"/>
  <c r="Y64" i="1"/>
  <c r="V64" i="1"/>
  <c r="AG65" i="1" s="1"/>
  <c r="Y63" i="1"/>
  <c r="V63" i="1"/>
  <c r="AG64" i="1" s="1"/>
  <c r="Y62" i="1"/>
  <c r="V62" i="1"/>
  <c r="Y61" i="1"/>
  <c r="V61" i="1"/>
  <c r="M61" i="1"/>
  <c r="N61" i="1" s="1"/>
  <c r="Y60" i="1"/>
  <c r="V60" i="1"/>
  <c r="Y59" i="1"/>
  <c r="V59" i="1"/>
  <c r="AG60" i="1" s="1"/>
  <c r="Y58" i="1"/>
  <c r="V58" i="1"/>
  <c r="Y57" i="1"/>
  <c r="V57" i="1"/>
  <c r="Y56" i="1"/>
  <c r="V56" i="1"/>
  <c r="Y55" i="1"/>
  <c r="N55" i="1"/>
  <c r="Y54" i="1"/>
  <c r="V54" i="1"/>
  <c r="Y53" i="1"/>
  <c r="V53" i="1"/>
  <c r="Y52" i="1"/>
  <c r="V52" i="1"/>
  <c r="AG53" i="1" s="1"/>
  <c r="Y51" i="1"/>
  <c r="V51" i="1"/>
  <c r="Y50" i="1"/>
  <c r="Y49" i="1"/>
  <c r="V49" i="1"/>
  <c r="M49" i="1"/>
  <c r="N49" i="1" s="1"/>
  <c r="Y48" i="1"/>
  <c r="V48" i="1"/>
  <c r="Y47" i="1"/>
  <c r="V47" i="1"/>
  <c r="AG48" i="1" s="1"/>
  <c r="Y46" i="1"/>
  <c r="V46" i="1"/>
  <c r="Y45" i="1"/>
  <c r="V45" i="1"/>
  <c r="Y44" i="1"/>
  <c r="Y43" i="1"/>
  <c r="V43" i="1"/>
  <c r="M43" i="1"/>
  <c r="N43" i="1" s="1"/>
  <c r="Y42" i="1"/>
  <c r="V42" i="1"/>
  <c r="Y41" i="1"/>
  <c r="V41" i="1"/>
  <c r="Y40" i="1"/>
  <c r="V40" i="1"/>
  <c r="AG41" i="1" s="1"/>
  <c r="Y39" i="1"/>
  <c r="V39" i="1"/>
  <c r="AG40" i="1" s="1"/>
  <c r="Y38" i="1"/>
  <c r="V38" i="1"/>
  <c r="Y37" i="1"/>
  <c r="V37" i="1"/>
  <c r="M37" i="1"/>
  <c r="N37" i="1" s="1"/>
  <c r="Y36" i="1"/>
  <c r="V36" i="1"/>
  <c r="Y35" i="1"/>
  <c r="V35" i="1"/>
  <c r="Y34" i="1"/>
  <c r="V34" i="1"/>
  <c r="Y33" i="1"/>
  <c r="V33" i="1"/>
  <c r="AG34" i="1" s="1"/>
  <c r="Y32" i="1"/>
  <c r="V32" i="1"/>
  <c r="AG33" i="1" s="1"/>
  <c r="Y31" i="1"/>
  <c r="V31" i="1"/>
  <c r="M31" i="1"/>
  <c r="N31" i="1" s="1"/>
  <c r="Y30" i="1"/>
  <c r="V30" i="1"/>
  <c r="Y29" i="1"/>
  <c r="V29" i="1"/>
  <c r="AG30" i="1" s="1"/>
  <c r="Y28" i="1"/>
  <c r="V28" i="1"/>
  <c r="AG29" i="1" s="1"/>
  <c r="Y27" i="1"/>
  <c r="V27" i="1"/>
  <c r="Y26" i="1"/>
  <c r="V26" i="1"/>
  <c r="Y25" i="1"/>
  <c r="V25" i="1"/>
  <c r="M25" i="1"/>
  <c r="N25" i="1" s="1"/>
  <c r="M19" i="1"/>
  <c r="Y24" i="1"/>
  <c r="V24" i="1"/>
  <c r="Y23" i="1"/>
  <c r="V23" i="1"/>
  <c r="Y22" i="1"/>
  <c r="V22" i="1"/>
  <c r="AG23" i="1" s="1"/>
  <c r="Y21" i="1"/>
  <c r="V21" i="1"/>
  <c r="Y20" i="1"/>
  <c r="Y19" i="1"/>
  <c r="AG57" i="1" l="1"/>
  <c r="AG56" i="1"/>
  <c r="AG68" i="1"/>
  <c r="AG67" i="1"/>
  <c r="AG24" i="1"/>
  <c r="AG27" i="1"/>
  <c r="AG38" i="1"/>
  <c r="AG37" i="1"/>
  <c r="AG42" i="1"/>
  <c r="AG46" i="1"/>
  <c r="AG45" i="1"/>
  <c r="AG54" i="1"/>
  <c r="AG58" i="1"/>
  <c r="AG69" i="1"/>
  <c r="AG25" i="1"/>
  <c r="AG26" i="1" s="1"/>
  <c r="AG35" i="1"/>
  <c r="AG49" i="1"/>
  <c r="AG50" i="1"/>
  <c r="AG62" i="1"/>
  <c r="AG61" i="1"/>
  <c r="AG66" i="1"/>
  <c r="AG22" i="1"/>
  <c r="AG21" i="1"/>
  <c r="AG44" i="1"/>
  <c r="AG43" i="1"/>
  <c r="AG28" i="1"/>
  <c r="AG39" i="1"/>
  <c r="AG47" i="1"/>
  <c r="AG59" i="1"/>
  <c r="AG70" i="1"/>
  <c r="AG52" i="1"/>
  <c r="AG51" i="1"/>
  <c r="AG32" i="1"/>
  <c r="AG31" i="1"/>
  <c r="AG36" i="1"/>
  <c r="AG63" i="1"/>
  <c r="AF53" i="1"/>
  <c r="AF54" i="1"/>
  <c r="N19" i="1"/>
  <c r="AC19" i="1" s="1"/>
  <c r="AC67" i="1"/>
  <c r="AC61" i="1"/>
  <c r="AC55" i="1"/>
  <c r="AC49" i="1"/>
  <c r="AC53" i="1"/>
  <c r="AC54" i="1"/>
  <c r="AC43" i="1"/>
  <c r="AC37" i="1"/>
  <c r="AC31" i="1"/>
  <c r="AC25" i="1"/>
  <c r="AD67" i="1" l="1"/>
  <c r="AE67" i="1"/>
  <c r="AC68" i="1" s="1"/>
  <c r="AD68" i="1" s="1"/>
  <c r="AD61" i="1"/>
  <c r="AE61" i="1"/>
  <c r="AC62" i="1" s="1"/>
  <c r="AE62" i="1" s="1"/>
  <c r="AC63" i="1" s="1"/>
  <c r="AD55" i="1"/>
  <c r="AE55" i="1"/>
  <c r="AC56" i="1" s="1"/>
  <c r="AE56" i="1" s="1"/>
  <c r="AC57" i="1" s="1"/>
  <c r="AD54" i="1"/>
  <c r="AE54" i="1"/>
  <c r="AD53" i="1"/>
  <c r="AE53" i="1"/>
  <c r="AD49" i="1"/>
  <c r="AE49" i="1"/>
  <c r="AD43" i="1"/>
  <c r="AE43" i="1"/>
  <c r="AC44" i="1" s="1"/>
  <c r="AE44" i="1" s="1"/>
  <c r="AC45" i="1" s="1"/>
  <c r="AD37" i="1"/>
  <c r="AE37" i="1"/>
  <c r="AD31" i="1"/>
  <c r="AE31" i="1"/>
  <c r="AC32" i="1" s="1"/>
  <c r="AE32" i="1" s="1"/>
  <c r="AC33" i="1" s="1"/>
  <c r="AD33" i="1" s="1"/>
  <c r="AD25" i="1"/>
  <c r="AE25" i="1"/>
  <c r="AC26" i="1" s="1"/>
  <c r="AD26" i="1" s="1"/>
  <c r="AD19" i="1"/>
  <c r="AE19" i="1"/>
  <c r="AC20" i="1" s="1"/>
  <c r="AD62" i="1" l="1"/>
  <c r="AD56" i="1"/>
  <c r="AE26" i="1"/>
  <c r="AC27" i="1" s="1"/>
  <c r="AD27" i="1" s="1"/>
  <c r="AD44" i="1"/>
  <c r="AD32" i="1"/>
  <c r="AD45" i="1"/>
  <c r="AE45" i="1"/>
  <c r="AE63" i="1"/>
  <c r="AC64" i="1" s="1"/>
  <c r="AD63" i="1"/>
  <c r="AE57" i="1"/>
  <c r="AC58" i="1" s="1"/>
  <c r="AD57" i="1"/>
  <c r="AE68" i="1"/>
  <c r="AC69" i="1" s="1"/>
  <c r="AC38" i="1"/>
  <c r="AC50" i="1"/>
  <c r="AE33"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H53" i="1"/>
  <c r="AH54" i="1"/>
  <c r="AD64" i="1" l="1"/>
  <c r="AE64" i="1"/>
  <c r="AD58" i="1"/>
  <c r="AE58" i="1"/>
  <c r="AC59" i="1" s="1"/>
  <c r="AE27" i="1"/>
  <c r="AC28" i="1" s="1"/>
  <c r="AE28" i="1" s="1"/>
  <c r="AD69" i="1"/>
  <c r="AE69" i="1"/>
  <c r="AC70" i="1" s="1"/>
  <c r="AD50" i="1"/>
  <c r="AE50" i="1"/>
  <c r="AC51" i="1" s="1"/>
  <c r="AD51" i="1" s="1"/>
  <c r="AC46" i="1"/>
  <c r="AD38" i="1"/>
  <c r="AE38" i="1"/>
  <c r="AC39" i="1" s="1"/>
  <c r="AD39" i="1" s="1"/>
  <c r="AC35" i="1"/>
  <c r="AD35" i="1" s="1"/>
  <c r="AC34" i="1"/>
  <c r="AD20" i="1"/>
  <c r="AE20" i="1"/>
  <c r="AC21" i="1" s="1"/>
  <c r="AD21" i="1" s="1"/>
  <c r="AE51" i="1" l="1"/>
  <c r="AC52" i="1" s="1"/>
  <c r="AD52" i="1" s="1"/>
  <c r="AE39" i="1"/>
  <c r="AC40" i="1" s="1"/>
  <c r="AE40" i="1" s="1"/>
  <c r="AC41" i="1" s="1"/>
  <c r="AD59" i="1"/>
  <c r="AE59" i="1"/>
  <c r="AC60" i="1" s="1"/>
  <c r="AC65" i="1"/>
  <c r="AC66" i="1"/>
  <c r="AD28" i="1"/>
  <c r="AD46" i="1"/>
  <c r="AE46" i="1"/>
  <c r="AC47" i="1" s="1"/>
  <c r="AD47" i="1" s="1"/>
  <c r="AC29" i="1"/>
  <c r="AE70" i="1"/>
  <c r="AD70" i="1"/>
  <c r="AD34" i="1"/>
  <c r="AE34" i="1"/>
  <c r="AE35" i="1"/>
  <c r="AC36" i="1" s="1"/>
  <c r="AE21" i="1"/>
  <c r="AC22" i="1" s="1"/>
  <c r="AD22" i="1" s="1"/>
  <c r="AE52" i="1" l="1"/>
  <c r="AD40" i="1"/>
  <c r="AD66" i="1"/>
  <c r="AE66" i="1"/>
  <c r="AD65" i="1"/>
  <c r="AE65" i="1"/>
  <c r="AD60" i="1"/>
  <c r="AE60" i="1"/>
  <c r="AC71" i="1"/>
  <c r="AC72" i="1"/>
  <c r="AE47" i="1"/>
  <c r="AC48" i="1" s="1"/>
  <c r="AD48" i="1" s="1"/>
  <c r="AE41" i="1"/>
  <c r="AC42" i="1" s="1"/>
  <c r="AD41" i="1"/>
  <c r="AD29" i="1"/>
  <c r="AE29" i="1"/>
  <c r="AC30" i="1" s="1"/>
  <c r="AD30" i="1" s="1"/>
  <c r="AD36" i="1"/>
  <c r="AE36" i="1"/>
  <c r="AE22" i="1"/>
  <c r="AC23" i="1" s="1"/>
  <c r="AE23" i="1" s="1"/>
  <c r="AC24" i="1" s="1"/>
  <c r="AD72" i="1" l="1"/>
  <c r="AE72" i="1"/>
  <c r="AD71" i="1"/>
  <c r="AE71" i="1"/>
  <c r="AD42" i="1"/>
  <c r="AE42" i="1"/>
  <c r="AE48" i="1"/>
  <c r="AE30" i="1"/>
  <c r="AD23" i="1"/>
  <c r="AD24" i="1"/>
  <c r="AE24" i="1"/>
  <c r="P43" i="1" l="1"/>
  <c r="Q43" i="1" s="1"/>
  <c r="P31" i="1"/>
  <c r="Q31" i="1" s="1"/>
  <c r="P25" i="1"/>
  <c r="Q25" i="1" s="1"/>
  <c r="P55" i="1"/>
  <c r="Q55" i="1" s="1"/>
  <c r="P49" i="1"/>
  <c r="Q49" i="1" s="1"/>
  <c r="P37" i="1"/>
  <c r="Q37" i="1" s="1"/>
  <c r="P67" i="1"/>
  <c r="Q67" i="1" s="1"/>
  <c r="P61" i="1"/>
  <c r="Q61" i="1" s="1"/>
  <c r="P19" i="1"/>
  <c r="Q19" i="1" s="1"/>
  <c r="Z42" i="18" l="1"/>
  <c r="N42" i="18"/>
  <c r="AF26" i="18"/>
  <c r="N26" i="18"/>
  <c r="AF18" i="18"/>
  <c r="T10" i="18"/>
  <c r="N34" i="18"/>
  <c r="T34" i="18"/>
  <c r="T18" i="18"/>
  <c r="Z18" i="18"/>
  <c r="Z10" i="18"/>
  <c r="AL18" i="18"/>
  <c r="Z26" i="18"/>
  <c r="S61" i="1"/>
  <c r="R61" i="1"/>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R55" i="1"/>
  <c r="AJ42" i="18"/>
  <c r="AJ18" i="18"/>
  <c r="AD26" i="18"/>
  <c r="L10" i="18"/>
  <c r="AD10" i="18"/>
  <c r="X18" i="18"/>
  <c r="AD42" i="18"/>
  <c r="L18" i="18"/>
  <c r="R10" i="18"/>
  <c r="S55" i="1"/>
  <c r="R67" i="1"/>
  <c r="AB36" i="18"/>
  <c r="AH12" i="18"/>
  <c r="P28" i="18"/>
  <c r="AH20" i="18"/>
  <c r="P36" i="18"/>
  <c r="V12" i="18"/>
  <c r="AH28" i="18"/>
  <c r="AB20" i="18"/>
  <c r="J12" i="18"/>
  <c r="J20" i="18"/>
  <c r="S67" i="1"/>
  <c r="P44" i="18"/>
  <c r="AB44" i="18"/>
  <c r="V28" i="18"/>
  <c r="V36" i="18"/>
  <c r="J28" i="18"/>
  <c r="AH36" i="18"/>
  <c r="J44" i="18"/>
  <c r="P12" i="18"/>
  <c r="AB12" i="18"/>
  <c r="V44" i="18"/>
  <c r="AH44" i="18"/>
  <c r="V20" i="18"/>
  <c r="P20" i="18"/>
  <c r="J36" i="18"/>
  <c r="AB28" i="18"/>
  <c r="T38" i="18"/>
  <c r="AF22" i="18"/>
  <c r="N38" i="18"/>
  <c r="AF30" i="18"/>
  <c r="AL6" i="18"/>
  <c r="Z6" i="18"/>
  <c r="S25" i="1"/>
  <c r="T14" i="18"/>
  <c r="T22" i="18"/>
  <c r="N6" i="18"/>
  <c r="AL30" i="18"/>
  <c r="Z22" i="18"/>
  <c r="Z14" i="18"/>
  <c r="R25" i="1"/>
  <c r="Z30" i="18"/>
  <c r="AL38" i="18"/>
  <c r="AL14" i="18"/>
  <c r="AF6" i="18"/>
  <c r="AL22" i="18"/>
  <c r="T30" i="18"/>
  <c r="Z38" i="18"/>
  <c r="AF14" i="18"/>
  <c r="N30" i="18"/>
  <c r="N14" i="18"/>
  <c r="N22" i="18"/>
  <c r="AF38" i="18"/>
  <c r="T6" i="18"/>
  <c r="R37" i="1"/>
  <c r="X32" i="18"/>
  <c r="AD32" i="18"/>
  <c r="AJ8" i="18"/>
  <c r="L16" i="18"/>
  <c r="R32" i="18"/>
  <c r="AJ32" i="18"/>
  <c r="S37" i="1"/>
  <c r="R40" i="18"/>
  <c r="AJ40" i="18"/>
  <c r="AD24" i="18"/>
  <c r="AJ24" i="18"/>
  <c r="R24" i="18"/>
  <c r="AJ16" i="18"/>
  <c r="AD8" i="18"/>
  <c r="L32" i="18"/>
  <c r="L40" i="18"/>
  <c r="R16" i="18"/>
  <c r="L24" i="18"/>
  <c r="AD16" i="18"/>
  <c r="L8" i="18"/>
  <c r="R8" i="18"/>
  <c r="X40" i="18"/>
  <c r="X8" i="18"/>
  <c r="X16" i="18"/>
  <c r="AD40" i="18"/>
  <c r="X24" i="18"/>
  <c r="R31" i="1"/>
  <c r="J40" i="18"/>
  <c r="J16" i="18"/>
  <c r="P16" i="18"/>
  <c r="V8" i="18"/>
  <c r="J8" i="18"/>
  <c r="J24" i="18"/>
  <c r="AH16" i="18"/>
  <c r="AB16" i="18"/>
  <c r="AB40" i="18"/>
  <c r="P32" i="18"/>
  <c r="P40" i="18"/>
  <c r="AH24" i="18"/>
  <c r="AB32" i="18"/>
  <c r="J32" i="18"/>
  <c r="V16" i="18"/>
  <c r="V40" i="18"/>
  <c r="AH32" i="18"/>
  <c r="V24" i="18"/>
  <c r="V32" i="18"/>
  <c r="AH8" i="18"/>
  <c r="AB8" i="18"/>
  <c r="P8" i="18"/>
  <c r="S31" i="1"/>
  <c r="AH40" i="18"/>
  <c r="AB24" i="18"/>
  <c r="P24" i="18"/>
  <c r="AD38" i="18"/>
  <c r="L30" i="18"/>
  <c r="AD30" i="18"/>
  <c r="AJ6" i="18"/>
  <c r="L14" i="18"/>
  <c r="L22" i="18"/>
  <c r="X6" i="18"/>
  <c r="L6" i="18"/>
  <c r="S19" i="1"/>
  <c r="R38" i="18"/>
  <c r="AJ38" i="18"/>
  <c r="L38" i="18"/>
  <c r="AD6" i="18"/>
  <c r="R6" i="18"/>
  <c r="AJ30" i="18"/>
  <c r="R30" i="18"/>
  <c r="AD22" i="18"/>
  <c r="AJ14" i="18"/>
  <c r="AJ22" i="18"/>
  <c r="AD14" i="18"/>
  <c r="X38" i="18"/>
  <c r="X14" i="18"/>
  <c r="R22" i="18"/>
  <c r="X22" i="18"/>
  <c r="R19" i="1"/>
  <c r="AG19" i="1" s="1"/>
  <c r="AG20" i="1" s="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R49" i="1"/>
  <c r="AH34" i="18"/>
  <c r="AH42" i="18"/>
  <c r="AH18" i="18"/>
  <c r="AB10" i="18"/>
  <c r="J26" i="18"/>
  <c r="V18" i="18"/>
  <c r="V42" i="18"/>
  <c r="J42" i="18"/>
  <c r="P10" i="18"/>
  <c r="AB26" i="18"/>
  <c r="J34" i="18"/>
  <c r="J18" i="18"/>
  <c r="AH10" i="18"/>
  <c r="AB34" i="18"/>
  <c r="P26" i="18"/>
  <c r="P34" i="18"/>
  <c r="V34" i="18"/>
  <c r="AH26" i="18"/>
  <c r="J10" i="18"/>
  <c r="S49" i="1"/>
  <c r="P18" i="18"/>
  <c r="AB42" i="18"/>
  <c r="V10" i="18"/>
  <c r="AB18" i="18"/>
  <c r="P42" i="18"/>
  <c r="V26" i="18"/>
  <c r="Z32" i="18"/>
  <c r="N24" i="18"/>
  <c r="AL32" i="18"/>
  <c r="AL40" i="18"/>
  <c r="N8" i="18"/>
  <c r="AF24" i="18"/>
  <c r="Z40" i="18"/>
  <c r="Z16" i="18"/>
  <c r="N32" i="18"/>
  <c r="T32" i="18"/>
  <c r="N40" i="18"/>
  <c r="T8" i="18"/>
  <c r="R43" i="1"/>
  <c r="AF32" i="18"/>
  <c r="AL8" i="18"/>
  <c r="T24" i="18"/>
  <c r="N16" i="18"/>
  <c r="T16" i="18"/>
  <c r="Z24" i="18"/>
  <c r="AF16" i="18"/>
  <c r="S43" i="1"/>
  <c r="T40" i="18"/>
  <c r="AF8" i="18"/>
  <c r="AL24" i="18"/>
  <c r="Z8" i="18"/>
  <c r="AF40" i="18"/>
  <c r="AL16" i="18"/>
  <c r="AF31" i="1" l="1"/>
  <c r="AF67" i="1"/>
  <c r="AF43" i="1"/>
  <c r="AF55" i="1"/>
  <c r="AF19" i="1"/>
  <c r="AF25" i="1"/>
  <c r="AF49" i="1"/>
  <c r="AF37" i="1"/>
  <c r="AF50" i="1" l="1"/>
  <c r="AF56" i="1"/>
  <c r="AF62" i="1"/>
  <c r="AF38" i="1"/>
  <c r="AF44" i="1"/>
  <c r="AF32" i="1"/>
  <c r="AF26" i="1"/>
  <c r="J40" i="19"/>
  <c r="V30" i="19"/>
  <c r="AH20" i="19"/>
  <c r="J30" i="19"/>
  <c r="V20" i="19"/>
  <c r="AH10" i="19"/>
  <c r="P10" i="19"/>
  <c r="AB50" i="19"/>
  <c r="J50" i="19"/>
  <c r="AB40" i="19"/>
  <c r="P30" i="19"/>
  <c r="V50" i="19"/>
  <c r="P50" i="19"/>
  <c r="AB10" i="19"/>
  <c r="AH30" i="19"/>
  <c r="AH40" i="19"/>
  <c r="J10" i="19"/>
  <c r="AB20" i="19"/>
  <c r="AH50" i="19"/>
  <c r="AH37" i="1"/>
  <c r="V10" i="19"/>
  <c r="P20" i="19"/>
  <c r="J20" i="19"/>
  <c r="P40" i="19"/>
  <c r="V40" i="19"/>
  <c r="AB30" i="19"/>
  <c r="J11" i="19"/>
  <c r="V11" i="19"/>
  <c r="AB21" i="19"/>
  <c r="P31" i="19"/>
  <c r="J31" i="19"/>
  <c r="AB41" i="19"/>
  <c r="AH43" i="1"/>
  <c r="AH41" i="19"/>
  <c r="P41" i="19"/>
  <c r="J21" i="19"/>
  <c r="AB31" i="19"/>
  <c r="AB51" i="19"/>
  <c r="P21" i="19"/>
  <c r="V41" i="19"/>
  <c r="V31" i="19"/>
  <c r="AH21" i="19"/>
  <c r="AB11" i="19"/>
  <c r="P51" i="19"/>
  <c r="V21" i="19"/>
  <c r="AH31" i="19"/>
  <c r="V51" i="19"/>
  <c r="J51" i="19"/>
  <c r="AH51" i="19"/>
  <c r="AH11" i="19"/>
  <c r="J41" i="19"/>
  <c r="P11" i="19"/>
  <c r="AB36" i="19"/>
  <c r="AH16" i="19"/>
  <c r="P16" i="19"/>
  <c r="V46" i="19"/>
  <c r="J6" i="19"/>
  <c r="AB16" i="19"/>
  <c r="V26" i="19"/>
  <c r="V16" i="19"/>
  <c r="AB6" i="19"/>
  <c r="J26" i="19"/>
  <c r="P6" i="19"/>
  <c r="AH46" i="19"/>
  <c r="P46" i="19"/>
  <c r="AH26" i="19"/>
  <c r="AH36" i="19"/>
  <c r="V36" i="19"/>
  <c r="P36" i="19"/>
  <c r="V6" i="19"/>
  <c r="AH6" i="19"/>
  <c r="AB46" i="19"/>
  <c r="AB26" i="19"/>
  <c r="J16" i="19"/>
  <c r="P26" i="19"/>
  <c r="J36" i="19"/>
  <c r="J46" i="19"/>
  <c r="V25" i="19"/>
  <c r="AH25" i="19"/>
  <c r="P45" i="19"/>
  <c r="AH45" i="19"/>
  <c r="AH15" i="19"/>
  <c r="AB55" i="19"/>
  <c r="J45" i="19"/>
  <c r="AH35" i="19"/>
  <c r="V45" i="19"/>
  <c r="AH55" i="19"/>
  <c r="V15" i="19"/>
  <c r="J25" i="19"/>
  <c r="V35" i="19"/>
  <c r="AH67" i="1"/>
  <c r="P25" i="19"/>
  <c r="V55" i="19"/>
  <c r="J15" i="19"/>
  <c r="AB15" i="19"/>
  <c r="J35" i="19"/>
  <c r="AB35" i="19"/>
  <c r="J55" i="19"/>
  <c r="AB25" i="19"/>
  <c r="P35" i="19"/>
  <c r="P55" i="19"/>
  <c r="AB45" i="19"/>
  <c r="P15" i="19"/>
  <c r="J47" i="19"/>
  <c r="V27" i="19"/>
  <c r="AH7" i="19"/>
  <c r="P47" i="19"/>
  <c r="AB27" i="19"/>
  <c r="J17" i="19"/>
  <c r="V47" i="19"/>
  <c r="J37" i="19"/>
  <c r="AH19" i="1"/>
  <c r="AB37" i="19"/>
  <c r="J27" i="19"/>
  <c r="V7" i="19"/>
  <c r="AH37" i="19"/>
  <c r="P27" i="19"/>
  <c r="AB7" i="19"/>
  <c r="P17" i="19"/>
  <c r="V17" i="19"/>
  <c r="AH47" i="19"/>
  <c r="P37" i="19"/>
  <c r="AB17" i="19"/>
  <c r="J7" i="19"/>
  <c r="V37" i="19"/>
  <c r="AH17" i="19"/>
  <c r="P7" i="19"/>
  <c r="AH27" i="19"/>
  <c r="AB47" i="19"/>
  <c r="AH55"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F61" i="1"/>
  <c r="AH31"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H25"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F45" i="1"/>
  <c r="V32" i="19"/>
  <c r="P42" i="19"/>
  <c r="J12" i="19"/>
  <c r="J32" i="19"/>
  <c r="AB52" i="19"/>
  <c r="AH49" i="1"/>
  <c r="J22" i="19"/>
  <c r="V22" i="19"/>
  <c r="J52" i="19"/>
  <c r="AH12" i="19"/>
  <c r="J42" i="19"/>
  <c r="AH42" i="19"/>
  <c r="P32" i="19"/>
  <c r="AB12" i="19"/>
  <c r="AH32" i="19"/>
  <c r="AB32" i="19"/>
  <c r="AB42" i="19"/>
  <c r="V42" i="19"/>
  <c r="V12" i="19"/>
  <c r="V52" i="19"/>
  <c r="AB22" i="19"/>
  <c r="AH52" i="19"/>
  <c r="AH22" i="19"/>
  <c r="P22" i="19"/>
  <c r="P12" i="19"/>
  <c r="P52" i="19"/>
  <c r="AF51" i="1"/>
  <c r="AF20" i="1"/>
  <c r="AF68" i="1" l="1"/>
  <c r="K45" i="19" s="1"/>
  <c r="AF52" i="1"/>
  <c r="S12" i="19" s="1"/>
  <c r="W37" i="19"/>
  <c r="AI7" i="19"/>
  <c r="W17" i="19"/>
  <c r="W27" i="19"/>
  <c r="Q47" i="19"/>
  <c r="W7" i="19"/>
  <c r="AI17" i="19"/>
  <c r="K47" i="19"/>
  <c r="AI47" i="19"/>
  <c r="Q27" i="19"/>
  <c r="AC27" i="19"/>
  <c r="AC47" i="19"/>
  <c r="AC37" i="19"/>
  <c r="AI37" i="19"/>
  <c r="AH20" i="1"/>
  <c r="AC17" i="19"/>
  <c r="K37" i="19"/>
  <c r="AC7" i="19"/>
  <c r="W47" i="19"/>
  <c r="Q37" i="19"/>
  <c r="AI27" i="19"/>
  <c r="Q7" i="19"/>
  <c r="K27" i="19"/>
  <c r="K17" i="19"/>
  <c r="K7" i="19"/>
  <c r="Q17" i="19"/>
  <c r="AC14" i="19"/>
  <c r="Q14" i="19"/>
  <c r="AI54" i="19"/>
  <c r="Q54" i="19"/>
  <c r="Q24" i="19"/>
  <c r="AI14" i="19"/>
  <c r="W24" i="19"/>
  <c r="AC44" i="19"/>
  <c r="K54" i="19"/>
  <c r="AI34" i="19"/>
  <c r="W14" i="19"/>
  <c r="K24" i="19"/>
  <c r="AC24" i="19"/>
  <c r="AI44" i="19"/>
  <c r="AI24" i="19"/>
  <c r="W44" i="19"/>
  <c r="Q44" i="19"/>
  <c r="AC54" i="19"/>
  <c r="AH62"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H44" i="1"/>
  <c r="P54" i="19"/>
  <c r="AH14" i="19"/>
  <c r="AB14" i="19"/>
  <c r="AH34" i="19"/>
  <c r="AB54" i="19"/>
  <c r="AH54" i="19"/>
  <c r="AH61"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H51" i="1"/>
  <c r="AD12" i="19"/>
  <c r="AD32" i="19"/>
  <c r="AD22" i="19"/>
  <c r="X52" i="19"/>
  <c r="AD52" i="19"/>
  <c r="L42" i="19"/>
  <c r="R42" i="19"/>
  <c r="AJ21" i="19"/>
  <c r="AD31" i="19"/>
  <c r="R21" i="19"/>
  <c r="AD41" i="19"/>
  <c r="AJ11" i="19"/>
  <c r="AJ51" i="19"/>
  <c r="AH45" i="1"/>
  <c r="L41" i="19"/>
  <c r="AD11" i="19"/>
  <c r="L21" i="19"/>
  <c r="L11" i="19"/>
  <c r="X51" i="19"/>
  <c r="X21" i="19"/>
  <c r="R11" i="19"/>
  <c r="R31" i="19"/>
  <c r="AJ41" i="19"/>
  <c r="L31" i="19"/>
  <c r="R51" i="19"/>
  <c r="X31" i="19"/>
  <c r="X11" i="19"/>
  <c r="X41" i="19"/>
  <c r="AJ31" i="19"/>
  <c r="AD51" i="19"/>
  <c r="R41" i="19"/>
  <c r="AD21" i="19"/>
  <c r="L51" i="19"/>
  <c r="AF21" i="1"/>
  <c r="AF33" i="1"/>
  <c r="AF57" i="1"/>
  <c r="K42" i="19"/>
  <c r="AC32" i="19"/>
  <c r="W42" i="19"/>
  <c r="AI52" i="19"/>
  <c r="K22" i="19"/>
  <c r="Q32" i="19"/>
  <c r="AI12" i="19"/>
  <c r="AC52" i="19"/>
  <c r="Q42" i="19"/>
  <c r="AC42" i="19"/>
  <c r="K12" i="19"/>
  <c r="Q22" i="19"/>
  <c r="W52" i="19"/>
  <c r="AI42" i="19"/>
  <c r="W32" i="19"/>
  <c r="AI22" i="19"/>
  <c r="W12" i="19"/>
  <c r="AI32" i="19"/>
  <c r="AC12" i="19"/>
  <c r="Q12" i="19"/>
  <c r="Q52" i="19"/>
  <c r="AH50" i="1"/>
  <c r="K32" i="19"/>
  <c r="W22" i="19"/>
  <c r="K52" i="19"/>
  <c r="AC22" i="19"/>
  <c r="AC40" i="19"/>
  <c r="W10" i="19"/>
  <c r="AC50" i="19"/>
  <c r="Q10" i="19"/>
  <c r="Q30" i="19"/>
  <c r="W50" i="19"/>
  <c r="K40" i="19"/>
  <c r="Q50" i="19"/>
  <c r="W20" i="19"/>
  <c r="AH38" i="1"/>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F63" i="1"/>
  <c r="K39" i="19"/>
  <c r="AC39" i="19"/>
  <c r="W29" i="19"/>
  <c r="AI49" i="19"/>
  <c r="W9" i="19"/>
  <c r="AC19" i="19"/>
  <c r="Q49" i="19"/>
  <c r="W49" i="19"/>
  <c r="AC9" i="19"/>
  <c r="AI9" i="19"/>
  <c r="Q29" i="19"/>
  <c r="W39" i="19"/>
  <c r="Q39" i="19"/>
  <c r="AH32"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H56" i="1"/>
  <c r="Q33" i="19"/>
  <c r="AI23" i="19"/>
  <c r="K53" i="19"/>
  <c r="AC23" i="19"/>
  <c r="AC13" i="19"/>
  <c r="W23" i="19"/>
  <c r="W33" i="19"/>
  <c r="Q13" i="19"/>
  <c r="W13" i="19"/>
  <c r="AI13" i="19"/>
  <c r="Q43" i="19"/>
  <c r="Q23" i="19"/>
  <c r="W53" i="19"/>
  <c r="M12" i="19"/>
  <c r="AK42" i="19"/>
  <c r="AE32" i="19"/>
  <c r="AH52" i="1"/>
  <c r="Y52" i="19"/>
  <c r="S22" i="19"/>
  <c r="AK52" i="19"/>
  <c r="M22" i="19"/>
  <c r="AK32" i="19"/>
  <c r="AE22" i="19"/>
  <c r="AE42" i="19"/>
  <c r="S42" i="19"/>
  <c r="AF46" i="1"/>
  <c r="AF48" i="1"/>
  <c r="AF47" i="1"/>
  <c r="AF39"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H26" i="1"/>
  <c r="S52" i="19" l="1"/>
  <c r="AK22" i="19"/>
  <c r="AK12" i="19"/>
  <c r="AE52" i="19"/>
  <c r="Y42" i="19"/>
  <c r="Q55" i="19"/>
  <c r="Y22" i="19"/>
  <c r="Y32" i="19"/>
  <c r="AE12" i="19"/>
  <c r="M52" i="19"/>
  <c r="Y12" i="19"/>
  <c r="S32" i="19"/>
  <c r="M32" i="19"/>
  <c r="M42" i="19"/>
  <c r="W45" i="19"/>
  <c r="K25" i="19"/>
  <c r="W55" i="19"/>
  <c r="AI25" i="19"/>
  <c r="AI45" i="19"/>
  <c r="Q25" i="19"/>
  <c r="AH68" i="1"/>
  <c r="AC35" i="19"/>
  <c r="AI15" i="19"/>
  <c r="Q35" i="19"/>
  <c r="W25" i="19"/>
  <c r="AC25" i="19"/>
  <c r="AI55" i="19"/>
  <c r="K15" i="19"/>
  <c r="Q15" i="19"/>
  <c r="K35" i="19"/>
  <c r="W35" i="19"/>
  <c r="W15" i="19"/>
  <c r="AC15" i="19"/>
  <c r="Q45" i="19"/>
  <c r="AC55" i="19"/>
  <c r="K55" i="19"/>
  <c r="AC45" i="19"/>
  <c r="AI35" i="19"/>
  <c r="AF69" i="1"/>
  <c r="AF27" i="1"/>
  <c r="R18" i="19" s="1"/>
  <c r="R40" i="19"/>
  <c r="AD10" i="19"/>
  <c r="X40" i="19"/>
  <c r="AJ10" i="19"/>
  <c r="R50" i="19"/>
  <c r="X10" i="19"/>
  <c r="R30" i="19"/>
  <c r="AH39" i="1"/>
  <c r="L10" i="19"/>
  <c r="L50" i="19"/>
  <c r="AJ20" i="19"/>
  <c r="AJ40" i="19"/>
  <c r="AD30" i="19"/>
  <c r="R20" i="19"/>
  <c r="AD50" i="19"/>
  <c r="AJ30" i="19"/>
  <c r="AJ50" i="19"/>
  <c r="X30" i="19"/>
  <c r="AD20" i="19"/>
  <c r="L40" i="19"/>
  <c r="X50" i="19"/>
  <c r="X20" i="19"/>
  <c r="AD40" i="19"/>
  <c r="R10" i="19"/>
  <c r="L30" i="19"/>
  <c r="L20" i="19"/>
  <c r="AF58" i="1"/>
  <c r="AF72" i="1"/>
  <c r="AD47" i="19"/>
  <c r="AJ27" i="19"/>
  <c r="AD27" i="19"/>
  <c r="AJ7" i="19"/>
  <c r="AJ37" i="19"/>
  <c r="L27" i="19"/>
  <c r="AD17" i="19"/>
  <c r="L37" i="19"/>
  <c r="R17" i="19"/>
  <c r="AJ17" i="19"/>
  <c r="X7" i="19"/>
  <c r="X47" i="19"/>
  <c r="L7" i="19"/>
  <c r="L17" i="19"/>
  <c r="R27" i="19"/>
  <c r="X27" i="19"/>
  <c r="R7" i="19"/>
  <c r="X17" i="19"/>
  <c r="AJ47" i="19"/>
  <c r="L47" i="19"/>
  <c r="R37" i="19"/>
  <c r="AD7" i="19"/>
  <c r="X37" i="19"/>
  <c r="AH21" i="1"/>
  <c r="R47" i="19"/>
  <c r="AD37" i="19"/>
  <c r="AF29" i="1"/>
  <c r="AF28" i="1"/>
  <c r="AF30" i="1"/>
  <c r="AJ43" i="19"/>
  <c r="AD33" i="19"/>
  <c r="X33" i="19"/>
  <c r="X13" i="19"/>
  <c r="AD43" i="19"/>
  <c r="L43" i="19"/>
  <c r="AH57" i="1"/>
  <c r="X23" i="19"/>
  <c r="R33" i="19"/>
  <c r="R43" i="19"/>
  <c r="AD53" i="19"/>
  <c r="AJ13" i="19"/>
  <c r="R23" i="19"/>
  <c r="R13" i="19"/>
  <c r="AJ53" i="19"/>
  <c r="L33" i="19"/>
  <c r="L23" i="19"/>
  <c r="X43" i="19"/>
  <c r="X53" i="19"/>
  <c r="AD13" i="19"/>
  <c r="L53" i="19"/>
  <c r="L13" i="19"/>
  <c r="AD23" i="19"/>
  <c r="AJ33" i="19"/>
  <c r="AJ23" i="19"/>
  <c r="R53" i="19"/>
  <c r="AF22" i="1"/>
  <c r="Z11" i="19"/>
  <c r="AF31" i="19"/>
  <c r="T51" i="19"/>
  <c r="N51" i="19"/>
  <c r="Z41" i="19"/>
  <c r="AF21" i="19"/>
  <c r="AL31" i="19"/>
  <c r="T31" i="19"/>
  <c r="Z31" i="19"/>
  <c r="N21" i="19"/>
  <c r="N31" i="19"/>
  <c r="AL11" i="19"/>
  <c r="T11" i="19"/>
  <c r="AF11" i="19"/>
  <c r="AL41" i="19"/>
  <c r="T21" i="19"/>
  <c r="Z21" i="19"/>
  <c r="AL51" i="19"/>
  <c r="N11" i="19"/>
  <c r="AF51" i="19"/>
  <c r="N41" i="19"/>
  <c r="Z51" i="19"/>
  <c r="AH47"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H48" i="1"/>
  <c r="AG11" i="19"/>
  <c r="AM41" i="19"/>
  <c r="AA21" i="19"/>
  <c r="AA51" i="19"/>
  <c r="U51" i="19"/>
  <c r="U31" i="19"/>
  <c r="AA11" i="19"/>
  <c r="AG21" i="19"/>
  <c r="O31" i="19"/>
  <c r="AF64" i="1"/>
  <c r="AF34" i="1"/>
  <c r="AF35" i="1"/>
  <c r="AF36" i="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F40" i="1"/>
  <c r="AE11" i="19"/>
  <c r="Y41" i="19"/>
  <c r="M41" i="19"/>
  <c r="Y21" i="19"/>
  <c r="AK41" i="19"/>
  <c r="S31" i="19"/>
  <c r="M31" i="19"/>
  <c r="M51" i="19"/>
  <c r="Y51" i="19"/>
  <c r="AK21" i="19"/>
  <c r="AK31" i="19"/>
  <c r="Y11" i="19"/>
  <c r="AE41" i="19"/>
  <c r="AE21" i="19"/>
  <c r="S51" i="19"/>
  <c r="AE51" i="19"/>
  <c r="AK51" i="19"/>
  <c r="M21" i="19"/>
  <c r="AE31" i="19"/>
  <c r="AH46" i="1"/>
  <c r="S41" i="19"/>
  <c r="AK11" i="19"/>
  <c r="S11" i="19"/>
  <c r="Y31" i="19"/>
  <c r="S21" i="19"/>
  <c r="M11" i="19"/>
  <c r="L54" i="19"/>
  <c r="AJ14" i="19"/>
  <c r="AD44" i="19"/>
  <c r="X54" i="19"/>
  <c r="R14" i="19"/>
  <c r="AD24" i="19"/>
  <c r="AD34" i="19"/>
  <c r="R54" i="19"/>
  <c r="L34" i="19"/>
  <c r="AJ34" i="19"/>
  <c r="X24" i="19"/>
  <c r="AJ24" i="19"/>
  <c r="X44" i="19"/>
  <c r="R24" i="19"/>
  <c r="AH63" i="1"/>
  <c r="X34" i="19"/>
  <c r="L14" i="19"/>
  <c r="AD14" i="19"/>
  <c r="L44" i="19"/>
  <c r="R44" i="19"/>
  <c r="AD54" i="19"/>
  <c r="X14" i="19"/>
  <c r="AJ44" i="19"/>
  <c r="R34" i="19"/>
  <c r="AJ54" i="19"/>
  <c r="L24" i="19"/>
  <c r="AD29" i="19"/>
  <c r="AD19" i="19"/>
  <c r="R39" i="19"/>
  <c r="R9" i="19"/>
  <c r="X49" i="19"/>
  <c r="X9" i="19"/>
  <c r="AD39" i="19"/>
  <c r="R29" i="19"/>
  <c r="L49" i="19"/>
  <c r="X19" i="19"/>
  <c r="X29" i="19"/>
  <c r="X39" i="19"/>
  <c r="L9" i="19"/>
  <c r="AH33" i="1"/>
  <c r="AD9" i="19"/>
  <c r="AJ49" i="19"/>
  <c r="L39" i="19"/>
  <c r="R19" i="19"/>
  <c r="AJ39" i="19"/>
  <c r="AJ29" i="19"/>
  <c r="AJ19" i="19"/>
  <c r="AJ9" i="19"/>
  <c r="AD49" i="19"/>
  <c r="L19" i="19"/>
  <c r="L29" i="19"/>
  <c r="R49" i="19"/>
  <c r="R15" i="19" l="1"/>
  <c r="R55" i="19"/>
  <c r="AD25" i="19"/>
  <c r="L55" i="19"/>
  <c r="AJ35" i="19"/>
  <c r="X55" i="19"/>
  <c r="X35" i="19"/>
  <c r="AH69" i="1"/>
  <c r="AD15" i="19"/>
  <c r="X25" i="19"/>
  <c r="X45" i="19"/>
  <c r="L35" i="19"/>
  <c r="R35" i="19"/>
  <c r="AJ15" i="19"/>
  <c r="L15" i="19"/>
  <c r="AJ25" i="19"/>
  <c r="AJ55" i="19"/>
  <c r="L45" i="19"/>
  <c r="AD35" i="19"/>
  <c r="R25" i="19"/>
  <c r="AD45" i="19"/>
  <c r="R45" i="19"/>
  <c r="AD55" i="19"/>
  <c r="X15" i="19"/>
  <c r="L25" i="19"/>
  <c r="AJ45" i="19"/>
  <c r="AF71" i="1"/>
  <c r="Z35" i="19" s="1"/>
  <c r="AF70" i="1"/>
  <c r="AJ48" i="19"/>
  <c r="L18" i="19"/>
  <c r="AD8" i="19"/>
  <c r="AJ8" i="19"/>
  <c r="AJ28" i="19"/>
  <c r="R48" i="19"/>
  <c r="X48" i="19"/>
  <c r="L8" i="19"/>
  <c r="AD28" i="19"/>
  <c r="X38" i="19"/>
  <c r="AH27" i="1"/>
  <c r="X8" i="19"/>
  <c r="L48" i="19"/>
  <c r="AD48" i="19"/>
  <c r="AD38" i="19"/>
  <c r="X18" i="19"/>
  <c r="R38" i="19"/>
  <c r="R8" i="19"/>
  <c r="L38" i="19"/>
  <c r="R28" i="19"/>
  <c r="AJ38" i="19"/>
  <c r="AD18" i="19"/>
  <c r="L28" i="19"/>
  <c r="AJ18" i="19"/>
  <c r="X28" i="19"/>
  <c r="AF41" i="1"/>
  <c r="AF42" i="1"/>
  <c r="AG39" i="19"/>
  <c r="AG29" i="19"/>
  <c r="AM19" i="19"/>
  <c r="O39" i="19"/>
  <c r="AH36"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H64" i="1"/>
  <c r="AE24" i="19"/>
  <c r="S14" i="19"/>
  <c r="AK17" i="19"/>
  <c r="S27" i="19"/>
  <c r="S37" i="19"/>
  <c r="AE27" i="19"/>
  <c r="Y47" i="19"/>
  <c r="S7" i="19"/>
  <c r="M17" i="19"/>
  <c r="AE17" i="19"/>
  <c r="AK27" i="19"/>
  <c r="Y7" i="19"/>
  <c r="Y37" i="19"/>
  <c r="AE37" i="19"/>
  <c r="Y27" i="19"/>
  <c r="M47" i="19"/>
  <c r="AH22"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H28" i="1"/>
  <c r="AE28" i="19"/>
  <c r="AA55" i="19"/>
  <c r="O45" i="19"/>
  <c r="AA15" i="19"/>
  <c r="AM55" i="19"/>
  <c r="O55" i="19"/>
  <c r="AG35" i="19"/>
  <c r="AM25" i="19"/>
  <c r="AM35" i="19"/>
  <c r="AA25" i="19"/>
  <c r="AM45" i="19"/>
  <c r="AG25" i="19"/>
  <c r="AA35" i="19"/>
  <c r="O25" i="19"/>
  <c r="U25" i="19"/>
  <c r="AG45" i="19"/>
  <c r="U35" i="19"/>
  <c r="AA45" i="19"/>
  <c r="AM15" i="19"/>
  <c r="U45" i="19"/>
  <c r="O35" i="19"/>
  <c r="O15" i="19"/>
  <c r="AH72" i="1"/>
  <c r="AG15" i="19"/>
  <c r="U15" i="19"/>
  <c r="AG55" i="19"/>
  <c r="U55" i="19"/>
  <c r="AE40" i="19"/>
  <c r="Y30" i="19"/>
  <c r="M20" i="19"/>
  <c r="AH40"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H35" i="1"/>
  <c r="T19" i="19"/>
  <c r="AL49" i="19"/>
  <c r="T29" i="19"/>
  <c r="AF29" i="19"/>
  <c r="T18" i="19"/>
  <c r="N48" i="19"/>
  <c r="N8" i="19"/>
  <c r="T28" i="19"/>
  <c r="AF38" i="19"/>
  <c r="Z28" i="19"/>
  <c r="Z18" i="19"/>
  <c r="AF8" i="19"/>
  <c r="AH29" i="1"/>
  <c r="AL8" i="19"/>
  <c r="Z48" i="19"/>
  <c r="AL48" i="19"/>
  <c r="AL28" i="19"/>
  <c r="N38" i="19"/>
  <c r="AL38" i="19"/>
  <c r="AF28" i="19"/>
  <c r="AF18" i="19"/>
  <c r="AL18" i="19"/>
  <c r="Z8" i="19"/>
  <c r="T48" i="19"/>
  <c r="T8" i="19"/>
  <c r="T38" i="19"/>
  <c r="Z38" i="19"/>
  <c r="AF48" i="19"/>
  <c r="N28" i="19"/>
  <c r="N18" i="19"/>
  <c r="S39" i="19"/>
  <c r="M49" i="19"/>
  <c r="AE19" i="19"/>
  <c r="S49" i="19"/>
  <c r="AK19" i="19"/>
  <c r="Y9" i="19"/>
  <c r="M29" i="19"/>
  <c r="AE49" i="19"/>
  <c r="Y39" i="19"/>
  <c r="AK49" i="19"/>
  <c r="AK29" i="19"/>
  <c r="AK39" i="19"/>
  <c r="S19" i="19"/>
  <c r="M19" i="19"/>
  <c r="AE9" i="19"/>
  <c r="AE39" i="19"/>
  <c r="M39" i="19"/>
  <c r="AK9" i="19"/>
  <c r="Y19" i="19"/>
  <c r="S29" i="19"/>
  <c r="S9" i="19"/>
  <c r="AE29" i="19"/>
  <c r="Y49" i="19"/>
  <c r="AH34" i="1"/>
  <c r="M9" i="19"/>
  <c r="Y29" i="19"/>
  <c r="AF59" i="1"/>
  <c r="AF60" i="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F65" i="1"/>
  <c r="AF66" i="1"/>
  <c r="AF24" i="1"/>
  <c r="AF23" i="1"/>
  <c r="O8" i="19"/>
  <c r="AA48" i="19"/>
  <c r="AM38" i="19"/>
  <c r="U48" i="19"/>
  <c r="AA18" i="19"/>
  <c r="AG18" i="19"/>
  <c r="AG48" i="19"/>
  <c r="AM18" i="19"/>
  <c r="AA28" i="19"/>
  <c r="AG28" i="19"/>
  <c r="AA8" i="19"/>
  <c r="U18" i="19"/>
  <c r="AG38" i="19"/>
  <c r="U38" i="19"/>
  <c r="AM8" i="19"/>
  <c r="AA38" i="19"/>
  <c r="AM48" i="19"/>
  <c r="U28" i="19"/>
  <c r="O38" i="19"/>
  <c r="U8" i="19"/>
  <c r="AG8" i="19"/>
  <c r="AH30"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H58"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L35" i="19" l="1"/>
  <c r="AH71" i="1"/>
  <c r="N25" i="19"/>
  <c r="AF15" i="19"/>
  <c r="AF25" i="19"/>
  <c r="N15" i="19"/>
  <c r="Z25" i="19"/>
  <c r="N45" i="19"/>
  <c r="Z55" i="19"/>
  <c r="N35" i="19"/>
  <c r="AF35" i="19"/>
  <c r="Z45" i="19"/>
  <c r="Z15" i="19"/>
  <c r="AL45" i="19"/>
  <c r="AL25" i="19"/>
  <c r="AL55" i="19"/>
  <c r="AF45" i="19"/>
  <c r="AL15" i="19"/>
  <c r="N55" i="19"/>
  <c r="T55" i="19"/>
  <c r="T45" i="19"/>
  <c r="T25" i="19"/>
  <c r="AF55" i="19"/>
  <c r="T15" i="19"/>
  <c r="T35" i="19"/>
  <c r="Y35" i="19"/>
  <c r="Y45" i="19"/>
  <c r="M25" i="19"/>
  <c r="AE55" i="19"/>
  <c r="AE35" i="19"/>
  <c r="S55" i="19"/>
  <c r="M35" i="19"/>
  <c r="AK25" i="19"/>
  <c r="AE25" i="19"/>
  <c r="S45" i="19"/>
  <c r="M45" i="19"/>
  <c r="Y55" i="19"/>
  <c r="M55" i="19"/>
  <c r="S15" i="19"/>
  <c r="AE45" i="19"/>
  <c r="S35" i="19"/>
  <c r="S25" i="19"/>
  <c r="AK15" i="19"/>
  <c r="M15" i="19"/>
  <c r="AK35" i="19"/>
  <c r="AK55" i="19"/>
  <c r="Y25" i="19"/>
  <c r="AH70" i="1"/>
  <c r="Y15" i="19"/>
  <c r="AE15" i="19"/>
  <c r="AK45" i="19"/>
  <c r="AG24" i="19"/>
  <c r="O44" i="19"/>
  <c r="O24" i="19"/>
  <c r="AM14" i="19"/>
  <c r="AG34" i="19"/>
  <c r="O34" i="19"/>
  <c r="AA44" i="19"/>
  <c r="O14" i="19"/>
  <c r="AA54" i="19"/>
  <c r="U14" i="19"/>
  <c r="AM44" i="19"/>
  <c r="AA34" i="19"/>
  <c r="AM24" i="19"/>
  <c r="AM54" i="19"/>
  <c r="AG14" i="19"/>
  <c r="AM34" i="19"/>
  <c r="U54" i="19"/>
  <c r="AG44" i="19"/>
  <c r="AA24" i="19"/>
  <c r="AG54" i="19"/>
  <c r="U34" i="19"/>
  <c r="U24" i="19"/>
  <c r="AH66" i="1"/>
  <c r="AA14" i="19"/>
  <c r="O54" i="19"/>
  <c r="U44" i="19"/>
  <c r="U43" i="19"/>
  <c r="U13" i="19"/>
  <c r="AM53" i="19"/>
  <c r="AA53" i="19"/>
  <c r="AA43" i="19"/>
  <c r="O53" i="19"/>
  <c r="O23" i="19"/>
  <c r="O13" i="19"/>
  <c r="AG43" i="19"/>
  <c r="U33" i="19"/>
  <c r="U23" i="19"/>
  <c r="AM13" i="19"/>
  <c r="AM23" i="19"/>
  <c r="AG13" i="19"/>
  <c r="AA23" i="19"/>
  <c r="AG33" i="19"/>
  <c r="AA33" i="19"/>
  <c r="AM33" i="19"/>
  <c r="AA13" i="19"/>
  <c r="AH60"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H65" i="1"/>
  <c r="AF53" i="19"/>
  <c r="T43" i="19"/>
  <c r="Z53" i="19"/>
  <c r="N43" i="19"/>
  <c r="T23" i="19"/>
  <c r="AF43" i="19"/>
  <c r="Z13" i="19"/>
  <c r="Z43" i="19"/>
  <c r="AF23" i="19"/>
  <c r="AL13" i="19"/>
  <c r="Z23" i="19"/>
  <c r="AL43" i="19"/>
  <c r="AF13" i="19"/>
  <c r="AL23" i="19"/>
  <c r="N13" i="19"/>
  <c r="T33" i="19"/>
  <c r="AL53" i="19"/>
  <c r="N23" i="19"/>
  <c r="N53" i="19"/>
  <c r="AF33" i="19"/>
  <c r="N33" i="19"/>
  <c r="AH59" i="1"/>
  <c r="T53" i="19"/>
  <c r="AL33" i="19"/>
  <c r="T13" i="19"/>
  <c r="Z33" i="19"/>
  <c r="Z47" i="19"/>
  <c r="T7" i="19"/>
  <c r="AL37" i="19"/>
  <c r="T17" i="19"/>
  <c r="Z17" i="19"/>
  <c r="AF7" i="19"/>
  <c r="AF37" i="19"/>
  <c r="N17" i="19"/>
  <c r="AF27" i="19"/>
  <c r="AH23"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H42"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H24" i="1"/>
  <c r="AA17" i="19"/>
  <c r="O7" i="19"/>
  <c r="AA37" i="19"/>
  <c r="AA27" i="19"/>
  <c r="AM27" i="19"/>
  <c r="U17" i="19"/>
  <c r="U47" i="19"/>
  <c r="AG17" i="19"/>
  <c r="O47" i="19"/>
  <c r="Z40" i="19"/>
  <c r="AH41" i="1"/>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<sst xmlns="http://schemas.openxmlformats.org/spreadsheetml/2006/main" count="701" uniqueCount="453">
  <si>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</si>
  <si>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</si>
  <si>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</si>
  <si>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t>
    </r>
    <r>
      <rPr>
        <b/>
        <sz val="11"/>
        <rFont val="Arial Narrow"/>
        <family val="2"/>
      </rPr>
      <t xml:space="preserve">DOFA </t>
    </r>
    <r>
      <rPr>
        <sz val="11"/>
        <rFont val="Arial Narrow"/>
        <family val="2"/>
      </rPr>
      <t xml:space="preserve">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</si>
  <si>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</si>
  <si>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</si>
  <si>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</si>
  <si>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</si>
  <si>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</si>
  <si>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</si>
  <si>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</si>
  <si>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</si>
  <si>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</si>
  <si>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</si>
  <si>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</si>
  <si>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</si>
  <si>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</si>
  <si>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</si>
  <si>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</si>
  <si>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</si>
  <si>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</si>
  <si>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</si>
  <si>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</si>
  <si>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</si>
  <si>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</si>
  <si>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</si>
  <si>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</si>
  <si>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</si>
  <si>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</si>
  <si>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</si>
  <si>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</si>
  <si>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</si>
  <si>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</si>
  <si>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</si>
  <si>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</si>
  <si>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</si>
  <si>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</si>
  <si>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</si>
  <si>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</si>
  <si>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</si>
  <si>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</si>
  <si>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</si>
  <si>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</si>
  <si>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</si>
  <si>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</si>
  <si>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</si>
  <si>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</si>
  <si>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</si>
  <si>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</si>
  <si>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</si>
  <si>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</si>
  <si>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</si>
  <si>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</si>
  <si>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</si>
  <si>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</si>
  <si>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</si>
  <si>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</si>
  <si>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</si>
  <si>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</si>
  <si>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</si>
  <si>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t>1. Direccionamiento estratégico e innovación</t>
  </si>
  <si>
    <t>2. Atención a partes interesadas y comunicaciones</t>
  </si>
  <si>
    <t>3. Estrategia y gobierno de TI</t>
  </si>
  <si>
    <t>4. Planificación de la intervención vial</t>
  </si>
  <si>
    <t>6. Intervención de la malla vial</t>
  </si>
  <si>
    <t>7. Gestión de servicios e infraestructura tecnológica</t>
  </si>
  <si>
    <t>8. Gestión de recursos físicos</t>
  </si>
  <si>
    <t>9. Gestión contractual</t>
  </si>
  <si>
    <t>10. Gestión financiera</t>
  </si>
  <si>
    <t>11. Gestión de laboratorio</t>
  </si>
  <si>
    <t>12. Gestión de talento humano</t>
  </si>
  <si>
    <t>13. Gestión ambiental</t>
  </si>
  <si>
    <t>14. Gestión documental</t>
  </si>
  <si>
    <t>15. Gestión jurídica</t>
  </si>
  <si>
    <t xml:space="preserve">16. Control, evaluación y mejora de la gestión  </t>
  </si>
  <si>
    <t>17. Control disciplinario interno</t>
  </si>
  <si>
    <t>FORMATO DEBILIDADES, OPORTUNIDADES, FORTALEZAS Y AMENAZAS -DOFA DE PROCESO</t>
  </si>
  <si>
    <t>CÓDIGO: DESI-FM-029</t>
  </si>
  <si>
    <t>PROCESO:</t>
  </si>
  <si>
    <t>DEPENDENCIA</t>
  </si>
  <si>
    <t>CONTEXTO  DE PROCESO</t>
  </si>
  <si>
    <t>FACTORES INTERNOS Y EXTERNOS</t>
  </si>
  <si>
    <t>ORIGEN</t>
  </si>
  <si>
    <t>FORTALEZAS Y/O OPORTUNIDADES</t>
  </si>
  <si>
    <t>DEBILIDADES Y/O AMENAZAS</t>
  </si>
  <si>
    <t>DISEÑO DEL PROCESO:</t>
  </si>
  <si>
    <t>INTERACCIONES CON OTROS PROCESOS:</t>
  </si>
  <si>
    <t>TRANSVERSALIDAD</t>
  </si>
  <si>
    <t>PROCEDIMIENTOS ASOCIADOS:</t>
  </si>
  <si>
    <t xml:space="preserve">RESPONSABLES DEL PROCESO: </t>
  </si>
  <si>
    <t>COMUNICACIÓN ENTRE LOS PROCESOS:</t>
  </si>
  <si>
    <t>ACTIVOS DE SEGURIDAD DIGITAL DEL PROCESO:</t>
  </si>
  <si>
    <t>Riesgo asociado</t>
  </si>
  <si>
    <t>FACTORES INTERNOS</t>
  </si>
  <si>
    <t>El proceso tiene un alcance con un objetivo claro que abarca el direccionamiento estratégico y el apoyo en la gestión para todos los procesos de la entidad.</t>
  </si>
  <si>
    <r>
      <rPr>
        <sz val="21"/>
        <color rgb="FF7030A0"/>
        <rFont val="Arial"/>
        <family val="2"/>
      </rPr>
      <t>El componente de</t>
    </r>
    <r>
      <rPr>
        <b/>
        <sz val="21"/>
        <color rgb="FF7030A0"/>
        <rFont val="Arial"/>
        <family val="2"/>
      </rPr>
      <t xml:space="preserve"> innovación y gestión del conocimiento</t>
    </r>
    <r>
      <rPr>
        <sz val="21"/>
        <color rgb="FF7030A0"/>
        <rFont val="Arial"/>
        <family val="2"/>
      </rPr>
      <t xml:space="preserve"> está por desarrollar dentro del proceso. La operatividad del banco de proyectos depende de la aplicación y la comprensión de la metodología de iniciativas de proyectos por parte de los procesos de la entidad.</t>
    </r>
    <r>
      <rPr>
        <sz val="21"/>
        <rFont val="Arial"/>
        <family val="2"/>
      </rPr>
      <t xml:space="preserve">
El proceso DESI al ser el que coordina la implementación del Sistema de Gestión de Calidad depende del compromiso y trabajo de los demás procesos para generar resultados y subsanar las no conformidades producto de las actividades internas.</t>
    </r>
  </si>
  <si>
    <t>R4</t>
  </si>
  <si>
    <r>
      <t>El proceso DESI  interactúa de manera eficaz con el resto de procesos de la entidad a través de los colaboradores designados por los directivos de la entidad como enlaces</t>
    </r>
    <r>
      <rPr>
        <sz val="21"/>
        <color rgb="FFFF0000"/>
        <rFont val="Arial"/>
        <family val="2"/>
      </rPr>
      <t>,</t>
    </r>
    <r>
      <rPr>
        <sz val="21"/>
        <rFont val="Arial"/>
        <family val="2"/>
      </rPr>
      <t xml:space="preserve"> pues da lineamientos y asesora la formulación programación actualización y seguimiento integral a proyectos de inversión,  la implementación del Modelo Integrado de Planeación y Gestión en todos los procesos y procedimientos de la entidad.
El proceso DESI se apoya en el proceso de Atención a Partes Interesadas y Comunicaciones para mantener una comunicación permanente con el resto de procesos, y con la línea estratégica de la entidad (el consejo directivo de la entidad).</t>
    </r>
  </si>
  <si>
    <r>
      <t>El proceso DESI, al ser el que consolida y analiza la información de gestión, seguimiento e indicadores de todos los procesos de la entidad puede llegar a fallar en la oportunidad de entrega de la información al C</t>
    </r>
    <r>
      <rPr>
        <b/>
        <sz val="21"/>
        <rFont val="Arial"/>
        <family val="2"/>
      </rPr>
      <t>omité Institucional de Gestión y Desempeño,</t>
    </r>
    <r>
      <rPr>
        <sz val="21"/>
        <rFont val="Arial"/>
        <family val="2"/>
      </rPr>
      <t xml:space="preserve"> pues depende de los colaboradores que sirven de enlaces con los procesos (en particular depende de sus compromisos de: efectividad, constancia y rigurosidad en la información).</t>
    </r>
  </si>
  <si>
    <t>R1</t>
  </si>
  <si>
    <t xml:space="preserve">El proceso DESI es transversal a todos los procesos de la entidad, la línea estratégica desplegada a través del comité directivo y la Oficina Asesora de Planeación  genera políticas, lineamientos y directrices que abarcan a todos los procesos y se articulan dentro del sistema integrado de gestión de la entidad.
El proceso DESI también se encarga de la administración del sistema de gestión de la calidad en la entidad, que involucra a todos los procesos y que bajo su liderazgo permite el aseguramiento de estándares de calidad en todos los procedimientos. </t>
  </si>
  <si>
    <t>Con el fin de cumplir  oportunamente en la entrega de los productos para la toma de decisiones de los directivos de la entidad se puede incurrir en la extralimitación de labores de la Oficina Asesora de Planeación y sus colaboradores. 
Pues por cumplir con los plazos se pueden empezar a adelantar labores que están incluidas en las herramientas de gestión de los procesos que deben ser realizadas y planificadas por ellos mismos.</t>
  </si>
  <si>
    <t>Los responsables del proceso DESI son: el director general,  el jefe de la oficina asesora de planeación y los subdirectores. Este sistema de responsabilidades permite un alto grado de  autoridad y autonomía para la toma de decisiones y desagregación de actividades.</t>
  </si>
  <si>
    <t xml:space="preserve">No se cuenta con los suficientes servidores públicos para realizar la gestión necesaria en el marco del cumplimiento de los objetivos institucionales relacionados con su campo de acción. 
En consecuencia, el proceso debe recurrir a la vinculación de contratistas </t>
  </si>
  <si>
    <t xml:space="preserve">Cuando el Comité directivo y el proceso DESI generan directrices, recomendaciones y solicitudes al resto de procesos de la entidad sus observaciones son tenidas en cuenta y se integran al accionar de los procesos. </t>
  </si>
  <si>
    <t xml:space="preserve">La comunicación puede ser dispendiosa si no se cuenta con la disposición y el compromiso de los responsables directivos.
</t>
  </si>
  <si>
    <t xml:space="preserve">El proceso cuenta con un repositorio de información documentada vigente en la intranet de la entidad llamado: SISGESTIÓN en la que se cuelgan los formatos y documentos del sistema integrado de gestión de la entidad. En este repositorio los colaboradores tienen facilidad para consultar la información actualizada.
Se cuenta con el aplicativo SAFIRO que sirve para hacer el seguimiento a las metas y proyectos de inversión de la entidad. </t>
  </si>
  <si>
    <t>El proceso está diseñado para funcionar apoyándose en sistemas de información, bases de datos y aplicativos, por lo que fallas en estos sistemas pueden afectar el normal flujo del proceso.
Los aplicativos informáticos del proceso están expuestos a una manipulación indebida de la información por parte de los administradores de las bases de datos.
Hace falta el desarrollo de una PMO (Project Management Office) una oficina o un software que permita el seguimiento a iniciativas de proyectos de innovación y de gestión del conocimiento.</t>
  </si>
  <si>
    <t>FORMATO MAPA RIESGOS DE PROCESO</t>
  </si>
  <si>
    <t>CÓDIGO: DESI-FM-018</t>
  </si>
  <si>
    <t>VERSIÓN: 10</t>
  </si>
  <si>
    <t xml:space="preserve">                CÓDIGO: DESI-FM-018</t>
  </si>
  <si>
    <t>Proceso:</t>
  </si>
  <si>
    <t>Objetivo:</t>
  </si>
  <si>
    <t>Alcance:</t>
  </si>
  <si>
    <t>Identificación del riesgo</t>
  </si>
  <si>
    <t>Análisis del riesgo inherente</t>
  </si>
  <si>
    <t>Evaluación del riesgo - Valoración de los controles</t>
  </si>
  <si>
    <t>Evaluación del riesgo - Nivel del riesgo residual</t>
  </si>
  <si>
    <t>Plan de Acción</t>
  </si>
  <si>
    <t>ACCION DE CONTINGENCIA</t>
  </si>
  <si>
    <t xml:space="preserve">Referencia </t>
  </si>
  <si>
    <t>Tipo de riesgo</t>
  </si>
  <si>
    <t>Tipo de activo</t>
  </si>
  <si>
    <t>Activo de información</t>
  </si>
  <si>
    <t>Tipo de amenaza</t>
  </si>
  <si>
    <t>Amenaza</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</si>
  <si>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</si>
  <si>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</si>
  <si>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</si>
  <si>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</si>
  <si>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</si>
  <si>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</si>
  <si>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</si>
  <si>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</si>
  <si>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</si>
  <si>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</si>
  <si>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</si>
  <si>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</si>
  <si>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Acción</t>
  </si>
  <si>
    <t>Responsable</t>
  </si>
  <si>
    <t>Producto</t>
  </si>
  <si>
    <t>Fecha Implementación</t>
  </si>
  <si>
    <t>ACCIÓN</t>
  </si>
  <si>
    <t>SOPORTE / PRODUCTO</t>
  </si>
  <si>
    <t>RESPONSABLE</t>
  </si>
  <si>
    <t>Tipo</t>
  </si>
  <si>
    <t>Implementación</t>
  </si>
  <si>
    <t>Calificación</t>
  </si>
  <si>
    <t>Documentación</t>
  </si>
  <si>
    <t>Frecuencia</t>
  </si>
  <si>
    <t>Evidencia</t>
  </si>
  <si>
    <t>Económico y Reputacional</t>
  </si>
  <si>
    <t>Gestión</t>
  </si>
  <si>
    <t>Ejecucion y Administracion de procesos</t>
  </si>
  <si>
    <t xml:space="preserve">     El riesgo afecta la imagen de la entidad con algunos usuarios de relevancia frente al logro de los objetivos</t>
  </si>
  <si>
    <t>Preventivo</t>
  </si>
  <si>
    <t>Manual</t>
  </si>
  <si>
    <t>Detectivo</t>
  </si>
  <si>
    <t>Reducir (mitigar)</t>
  </si>
  <si>
    <t>Documentado</t>
  </si>
  <si>
    <t>Continua</t>
  </si>
  <si>
    <t>Con Registro</t>
  </si>
  <si>
    <t>Reputacional</t>
  </si>
  <si>
    <t>Corrupción</t>
  </si>
  <si>
    <t>Fraude Interno</t>
  </si>
  <si>
    <t>Seguridad Digital</t>
  </si>
  <si>
    <t xml:space="preserve">Pérdida de la confidencialidad </t>
  </si>
  <si>
    <t>INFORMACIÓN</t>
  </si>
  <si>
    <t>Acciones no autorizadas </t>
  </si>
  <si>
    <t>Uso no autorizado del equipo </t>
  </si>
  <si>
    <t xml:space="preserve">Pérdida de la disponibilidad </t>
  </si>
  <si>
    <t>Fallas técnicas </t>
  </si>
  <si>
    <t>Económico</t>
  </si>
  <si>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</si>
  <si>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</si>
  <si>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</si>
  <si>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</si>
  <si>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</si>
  <si>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</si>
  <si>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</si>
  <si>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</si>
  <si>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</si>
  <si>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</si>
  <si>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</si>
  <si>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</si>
  <si>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</si>
  <si>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</si>
  <si>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</si>
  <si>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</si>
  <si>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</si>
  <si>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</si>
  <si>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</si>
  <si>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</si>
  <si>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</si>
  <si>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</si>
  <si>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</si>
  <si>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</si>
  <si>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</si>
  <si>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</si>
  <si>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</si>
  <si>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</si>
  <si>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</si>
  <si>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</si>
  <si>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</si>
  <si>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</si>
  <si>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</si>
  <si>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</si>
  <si>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</si>
  <si>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130 SMLMV </t>
  </si>
  <si>
    <t>El riesgo afecta la imagen de alguna área de la organización</t>
  </si>
  <si>
    <t>Menor</t>
  </si>
  <si>
    <t xml:space="preserve">Menor 40% </t>
  </si>
  <si>
    <t xml:space="preserve">Entre 130 y 650 SMLMV </t>
  </si>
  <si>
    <t>El riesgo afecta la imagen de la entidad internamente, de conocimiento general, nivel interno, de junta dircetiva y accionistas y/o de provedores</t>
  </si>
  <si>
    <t>Moderado 60%</t>
  </si>
  <si>
    <t xml:space="preserve">Entre 650 y 1300 SMLMV </t>
  </si>
  <si>
    <t>El riesgo afecta la imagen de la entidad con algunos usuarios de relevancia frente al logro de los objetivos</t>
  </si>
  <si>
    <t>Mayor</t>
  </si>
  <si>
    <t>Mayor 80%</t>
  </si>
  <si>
    <t xml:space="preserve">Entre 1300 y 6500 SMLMV </t>
  </si>
  <si>
    <r>
      <t>El riesgo afecta la imagen de</t>
    </r>
    <r>
      <rPr>
        <sz val="26"/>
        <color theme="9" tint="-0.249977111117893"/>
        <rFont val="Arial Narrow"/>
        <family val="2"/>
      </rPr>
      <t xml:space="preserve">  la entidad </t>
    </r>
    <r>
      <rPr>
        <sz val="26"/>
        <color rgb="FF000000"/>
        <rFont val="Arial Narrow"/>
        <family val="2"/>
      </rPr>
      <t>con efecto publicitario sostenido a nivel de sector administrativo, nivel departamental o municipal</t>
    </r>
  </si>
  <si>
    <t>Catastrófico</t>
  </si>
  <si>
    <t>Catastrófico 100%</t>
  </si>
  <si>
    <t xml:space="preserve">Mayor a 6500 SMLMV </t>
  </si>
  <si>
    <t>El riesgo afecta la imagen de la entidad a nivel nacional, con efecto publicitarios sostenible a nivel país</t>
  </si>
  <si>
    <t>Afectación_Económica_o_presupuestal</t>
  </si>
  <si>
    <t xml:space="preserve">     Afectación menor a 130 SMLMV .</t>
  </si>
  <si>
    <t xml:space="preserve">     El riesgo afecta la imagen de alguna área de la organización</t>
  </si>
  <si>
    <t>Pérdida_Reputacional</t>
  </si>
  <si>
    <t xml:space="preserve">     Entre 130 y 650 SMLMV </t>
  </si>
  <si>
    <t xml:space="preserve">     El riesgo afecta la imagen de la entidad internamente, de conocimiento general, nivel interno, de junta dircetiva y accionistas y/o de provedores</t>
  </si>
  <si>
    <t xml:space="preserve">     Entre 650 y 1300 SMLMV </t>
  </si>
  <si>
    <t xml:space="preserve">     Entre 1300 y 6500 SMLMV </t>
  </si>
  <si>
    <t xml:space="preserve">     El riesgo afecta la imagen de de la entidad con efecto publicitario sostenido a nivel de sector administrativo, nivel departamental o municipal</t>
  </si>
  <si>
    <t xml:space="preserve">     Mayor a 6500 SMLMV </t>
  </si>
  <si>
    <t xml:space="preserve">     El riesgo afecta la imagen de la entidad a nivel nacional, con efecto publicitarios sostenible a nivel país</t>
  </si>
  <si>
    <t>Criterios</t>
  </si>
  <si>
    <t>Subcriterios</t>
  </si>
  <si>
    <t>Catastrofico</t>
  </si>
  <si>
    <t>Afectación Económica o presupuestal</t>
  </si>
  <si>
    <t>Afectación menor a 130 SMLMV .</t>
  </si>
  <si>
    <t>El riesgo afecta la imagen de de la entidad con efecto publicitario sostenido a nivel de sector administrativo, nivel departamental o municipal</t>
  </si>
  <si>
    <t>❌</t>
  </si>
  <si>
    <t>✔</t>
  </si>
  <si>
    <t>IMPACTO CORRUPCIÓN</t>
  </si>
  <si>
    <t>No.</t>
  </si>
  <si>
    <t>SI EL RIESGO DE CORRUPCIÓN SE MATERIALIZA PODRÍA...</t>
  </si>
  <si>
    <t>RESPUESTA</t>
  </si>
  <si>
    <t>SI</t>
  </si>
  <si>
    <t>NO</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</si>
  <si>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</si>
  <si>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</si>
  <si>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</si>
  <si>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</si>
  <si>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</si>
  <si>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</si>
  <si>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</si>
  <si>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</si>
  <si>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</si>
  <si>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</si>
  <si>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</si>
  <si>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</si>
  <si>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</si>
  <si>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</si>
  <si>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</si>
  <si>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</si>
  <si>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</si>
  <si>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</si>
  <si>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</si>
  <si>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TOTAL RESPUESTAS AFIRMATIVAS </t>
  </si>
  <si>
    <r>
      <t>Responder afirmativamente de 1 a 5 pregunta(s) genera un impacto</t>
    </r>
    <r>
      <rPr>
        <b/>
        <sz val="10"/>
        <rFont val="Arial"/>
        <family val="2"/>
      </rPr>
      <t xml:space="preserve"> Moderado</t>
    </r>
    <r>
      <rPr>
        <sz val="11"/>
        <color theme="1"/>
        <rFont val="Arial"/>
        <family val="2"/>
      </rPr>
      <t xml:space="preserve">
Responder afirmativamente de 6 a 11 preguntas genera un impacto </t>
    </r>
    <r>
      <rPr>
        <b/>
        <sz val="10"/>
        <rFont val="Arial"/>
        <family val="2"/>
      </rPr>
      <t xml:space="preserve">Mayor </t>
    </r>
    <r>
      <rPr>
        <sz val="11"/>
        <color theme="1"/>
        <rFont val="Arial"/>
        <family val="2"/>
      </rPr>
      <t xml:space="preserve">
Responder afirmativamente de 12 a 19 preguntas genera un impacto </t>
    </r>
    <r>
      <rPr>
        <b/>
        <sz val="10"/>
        <rFont val="Arial"/>
        <family val="2"/>
      </rPr>
      <t>Catastrófico</t>
    </r>
    <r>
      <rPr>
        <sz val="11"/>
        <color theme="1"/>
        <rFont val="Arial"/>
        <family val="2"/>
      </rPr>
      <t>.</t>
    </r>
  </si>
  <si>
    <t>Ejecución y administración de procesos</t>
  </si>
  <si>
    <t>Pérdidas derivadas de errores en la ejecución y administración de procesos.</t>
  </si>
  <si>
    <t>Relaciones laborales</t>
  </si>
  <si>
    <t>Pérdidas que surgen de acciones contrarias a las leyes o acuerdos de empleo, salud o seguridad, del pago de demandas por  daños personales o de discriminación.</t>
  </si>
  <si>
    <t>Daños a activos fijos/ eventos externos</t>
  </si>
  <si>
    <t>Pérdida por daños o extravíos de los activos fijos por desastres naturales u otros riesgos/eventos externos como atentados, vandalismo, orden público.</t>
  </si>
  <si>
    <t>Fallas tecnológicas</t>
  </si>
  <si>
    <t>Errores en hardware, software, telecomunicaciones, interrupción de servicios básicos.</t>
  </si>
  <si>
    <t>Fraude externo</t>
  </si>
  <si>
    <t>Pérdida derivada de actos de fraude por personas ajenas a la organización (no participa personal de la entidad).</t>
  </si>
  <si>
    <t>Fraude interno</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</si>
  <si>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</si>
  <si>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Soborno</t>
  </si>
  <si>
    <t>Cuando una persona da u ofrece “dinero u otra utilidad para que se realice u omita un acto propio del cargo de un funcionario público, o para que se ejecute uno contrario a sus deberes oficiales”</t>
  </si>
  <si>
    <t>Determina que la información no esté disponible ni sea revelada a individuos, entidades o procesos no autorizados.</t>
  </si>
  <si>
    <t>Determina la exactitud y completitud de la información, permitiendo que la información sea precisa, coherente y completa desde su creación hasta su destrucción.</t>
  </si>
  <si>
    <t xml:space="preserve">Pérdida de la integridad </t>
  </si>
  <si>
    <t>Determina la accesibilidad y utilización de la información por solicitud de una persona entidad o proceso autorizada cuando así lo requiera esta, en el momento y en la forma que se requiere ahora y en el futuro, al igual que los recursos necesarios para su uso.</t>
  </si>
  <si>
    <t>TIPO DE ACTIVO</t>
  </si>
  <si>
    <t>EQUIPAMIENTO AUXILIAR</t>
  </si>
  <si>
    <t>TIPO</t>
  </si>
  <si>
    <t>AMENAZA</t>
  </si>
  <si>
    <t>HARDWARE</t>
  </si>
  <si>
    <t>Daño físico </t>
  </si>
  <si>
    <t>Fuego</t>
  </si>
  <si>
    <t>Agua</t>
  </si>
  <si>
    <t>INSTALACIONES</t>
  </si>
  <si>
    <t>Contaminación</t>
  </si>
  <si>
    <t>PROCESOS</t>
  </si>
  <si>
    <t>Accidente Importante</t>
  </si>
  <si>
    <t>RECURSOS HUMANOS</t>
  </si>
  <si>
    <t>Destrucción del equipo o medios </t>
  </si>
  <si>
    <t>RED</t>
  </si>
  <si>
    <t>Polvo, corrosión, congelamiento </t>
  </si>
  <si>
    <t>SERVICIOS</t>
  </si>
  <si>
    <t>Eventos naturales </t>
  </si>
  <si>
    <t>Fenómenos climáticos </t>
  </si>
  <si>
    <t>SOFTWARE</t>
  </si>
  <si>
    <t>Fenómenos sísmicos </t>
  </si>
  <si>
    <t>Fenómenos volcánicos </t>
  </si>
  <si>
    <t>Fenómenos meteorológicos </t>
  </si>
  <si>
    <t>Inundación </t>
  </si>
  <si>
    <t>Perdida de los servicios esenciales </t>
  </si>
  <si>
    <t>Fallas en el sistema de suministro de agua o aire acondicionado </t>
  </si>
  <si>
    <t>Perdida de suministro de energía </t>
  </si>
  <si>
    <t>Falla en equipo de telecomunicaciones </t>
  </si>
  <si>
    <t>Perturbación debida a la radiación </t>
  </si>
  <si>
    <t>Radiación electromagnética </t>
  </si>
  <si>
    <t>Radiación térmica </t>
  </si>
  <si>
    <t>Impulsos electromagnéticos </t>
  </si>
  <si>
    <t>Compromiso de la información </t>
  </si>
  <si>
    <t>Interceptación de señales de interferencia comprometida </t>
  </si>
  <si>
    <t>Espionaje remoto </t>
  </si>
  <si>
    <t>Escucha encubierta </t>
  </si>
  <si>
    <t>Hurto de medios o documentos </t>
  </si>
  <si>
    <t>Hurto de equipo </t>
  </si>
  <si>
    <t>Recuperación de medios reciclados o desechados </t>
  </si>
  <si>
    <t>Divulgación </t>
  </si>
  <si>
    <t>Datos provenientes de fuentes no confiables </t>
  </si>
  <si>
    <t>Manipulación con hardware </t>
  </si>
  <si>
    <t>Manipulación con software </t>
  </si>
  <si>
    <t>Detección de la posición </t>
  </si>
  <si>
    <t>Fallas del equipo </t>
  </si>
  <si>
    <t>Mal funcionamiento del equipo </t>
  </si>
  <si>
    <t>Saturación del sistema de información </t>
  </si>
  <si>
    <t>Mal funcionamiento del software </t>
  </si>
  <si>
    <t>Incumplimiento en el mantenimiento del sistema de información. </t>
  </si>
  <si>
    <t>Copia fraudulenta del software </t>
  </si>
  <si>
    <t>Uso de software falso o copiado </t>
  </si>
  <si>
    <t>Corrupción de los datos </t>
  </si>
  <si>
    <t>Procesamiento ilegal de datos </t>
  </si>
  <si>
    <t>Compromiso de las funciones </t>
  </si>
  <si>
    <t>Error en el uso </t>
  </si>
  <si>
    <t>Abuso de derechos </t>
  </si>
  <si>
    <t>Falsificación de derechos </t>
  </si>
  <si>
    <t>Negación de acciones </t>
  </si>
  <si>
    <t>Incumplimiento en la disponibilidad del personal </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</si>
  <si>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</si>
  <si>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</si>
  <si>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</si>
  <si>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</si>
  <si>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</si>
  <si>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</si>
  <si>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</si>
  <si>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</si>
  <si>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</si>
  <si>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</si>
  <si>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</si>
  <si>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</si>
  <si>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</si>
  <si>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</si>
  <si>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</si>
  <si>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</si>
  <si>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</si>
  <si>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</si>
  <si>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</si>
  <si>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</si>
  <si>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</si>
  <si>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</si>
  <si>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</si>
  <si>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</si>
  <si>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</si>
  <si>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Evitar</t>
  </si>
  <si>
    <t>Reducir (compartir)</t>
  </si>
  <si>
    <t>Plan de accion (solo para la opción reducir)</t>
  </si>
  <si>
    <t>Finalizado</t>
  </si>
  <si>
    <t>En curso</t>
  </si>
  <si>
    <t>Daños Activos Fisicos</t>
  </si>
  <si>
    <t>Fallas Tecnologicas</t>
  </si>
  <si>
    <t>Fraude Externo</t>
  </si>
  <si>
    <t>Relaciones Laborales</t>
  </si>
  <si>
    <t>Usuarios, productos y practicas , organizacionales</t>
  </si>
  <si>
    <t>Registro Sustancial</t>
  </si>
  <si>
    <t>Registro Material</t>
  </si>
  <si>
    <t>Sin registro</t>
  </si>
  <si>
    <t>Reducir</t>
  </si>
  <si>
    <t>ANALISIS</t>
  </si>
  <si>
    <t xml:space="preserve">CONTEXTO  DE PROCESO </t>
  </si>
  <si>
    <t>OTROS</t>
  </si>
  <si>
    <t>VERSIÓN: 2</t>
  </si>
  <si>
    <t>FECHA DE APLICACIÓN: DICIEMBRE 2021</t>
  </si>
  <si>
    <r>
      <rPr>
        <b/>
        <sz val="12"/>
        <rFont val="Arial"/>
        <family val="2"/>
      </rPr>
      <t xml:space="preserve">*Nota: </t>
    </r>
    <r>
      <rPr>
        <sz val="12"/>
        <rFont val="Arial"/>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</si>
  <si>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 xml:space="preserve">Equivalente </t>
  </si>
  <si>
    <t xml:space="preserve">                FECHA DE APLICACIÓN: DICIEMBRE 2021</t>
  </si>
  <si>
    <t>5. Producción de mezcla y provisión de maquinaria y equipos</t>
  </si>
  <si>
    <r>
      <t xml:space="preserve">Representar, asesorar y prestar apoyo a la UAERMV de manera </t>
    </r>
    <r>
      <rPr>
        <b/>
        <sz val="12"/>
        <color theme="1"/>
        <rFont val="Arial"/>
        <family val="2"/>
      </rPr>
      <t xml:space="preserve">oportuna y eficaz </t>
    </r>
    <r>
      <rPr>
        <sz val="12"/>
        <color theme="1"/>
        <rFont val="Arial"/>
        <family val="2"/>
      </rPr>
      <t>en los a</t>
    </r>
    <r>
      <rPr>
        <b/>
        <sz val="12"/>
        <color theme="1"/>
        <rFont val="Arial"/>
        <family val="2"/>
      </rPr>
      <t>suntos de orden legal y to</t>
    </r>
    <r>
      <rPr>
        <sz val="12"/>
        <color theme="1"/>
        <rFont val="Arial"/>
        <family val="2"/>
      </rPr>
      <t>dos aquellos procesos judiciales,</t>
    </r>
    <r>
      <rPr>
        <b/>
        <sz val="12"/>
        <color theme="1"/>
        <rFont val="Arial"/>
        <family val="2"/>
      </rPr>
      <t xml:space="preserve"> tramites extrajudiciales y administrativos</t>
    </r>
    <r>
      <rPr>
        <sz val="12"/>
        <color theme="1"/>
        <rFont val="Arial"/>
        <family val="2"/>
      </rPr>
      <t>, que se deriven de actos, hechos, omisiones y operaciones administrativas propias de la misionalidad de la Unidad, tramitando las correspondientes acciones judiciales para la defensa de sus intereses y adicionalmente e</t>
    </r>
    <r>
      <rPr>
        <b/>
        <sz val="12"/>
        <color theme="1"/>
        <rFont val="Arial"/>
        <family val="2"/>
      </rPr>
      <t xml:space="preserve">xpidiendo conceptos y tramitando </t>
    </r>
    <r>
      <rPr>
        <sz val="12"/>
        <color theme="1"/>
        <rFont val="Arial"/>
        <family val="2"/>
      </rPr>
      <t xml:space="preserve">los procesos coactivos a que haya lugar, todo lo anterior enmarcado en el cumplimento de las </t>
    </r>
    <r>
      <rPr>
        <b/>
        <sz val="12"/>
        <color rgb="FF00B050"/>
        <rFont val="Arial"/>
        <family val="2"/>
      </rPr>
      <t>normas legales vigentes.</t>
    </r>
  </si>
  <si>
    <t>Fuentes de información legal actualizada y asignacion de presupuesto.</t>
  </si>
  <si>
    <t>1. Insuficiencia de recursos humanos de planta para atender las funciones asignadas al proceso de Gestión Jurídica.
2.  Insuficiencia de recursos financieros para realizar los  tramites relacionados con el  secuestro de bienes dentro del proceso coactivo.</t>
  </si>
  <si>
    <t>Control efectivo de las respuestas y calidad de estas, generadas hacia nuestro clientes internos y externos.</t>
  </si>
  <si>
    <t>1.Las Decisiones del comité de Conciliación  son herramientas para la defensa de la entidad.  
2.Asesoría especializada y expedición de conceptos en oportunidad</t>
  </si>
  <si>
    <t>1. Cambio Normativo que incidan en las actuaciones en curso.
2. Incremento de condenas para la entidad relacionadas con demandas laborales de solidaridad en estado de fallo. 
3. Falta de unidad de criterio de los despachos judiciales para tramitar los procesos judiciales.</t>
  </si>
  <si>
    <t xml:space="preserve">1.Seguimiento oportuno a los Derechos de Petición radicados en la Entidad, con el respectivo alcance en las peticiones que no tienen respuesta a todas las áreas de la UMV.     
2.Oportunidad, diligencia y eficacia de la contestación de procesos judiciales y acciones constitucionales.                                                                        3.Recuperación de cartera en los procesos de cobro coactivo
</t>
  </si>
  <si>
    <t>1.Talento humano con experiencia, conocimiento y responsabilidad.                           2.Compromiso de los abogados de defensa judicial con los riesgos procesales.        
3.Trabajo en equipo.                                                                                              
4. Fortalecimiento del conocimiento y experiencia de los funcionarios y contratistas de la OAJ.                                                                                     
5.Aprovechamiento de las capacitaciones en tema jurídicos de la entidad y del Distrito Capital</t>
  </si>
  <si>
    <t>1.Apoyo al proceso de Gestión Ambiental en los temas administrativos sancionatorios.                                                                                                   2. Acompañamiento de la OAJ en la actualización que hace cada proceso del Normograma aplicable a cada uno de ellos.</t>
  </si>
  <si>
    <t xml:space="preserve">1.Acceso y manejo del Sistema de Procesos Judiciales de Distrito SIPROJ.
2.Portales de información jurídica adquiridos para revisión y consulta a través de Internet como multilegis
</t>
  </si>
  <si>
    <t>1. No diligenciamiento o diligenciamiento tardío de la informacion contenida en el SIPROJ  de manera adecuada por parte de los abogados que ejercen la defensa judicial de la Entidad.</t>
  </si>
  <si>
    <t>Ausencia de control de las actuaciones procesales 
Ausencia de controles respecto de las piezas procesales y su inclusión en el expediente</t>
  </si>
  <si>
    <t>Actualización del sistema de información  SIPROJ WEB y del expediente físico y digital.</t>
  </si>
  <si>
    <t>Colaboradores y Profesional Especializado del área.</t>
  </si>
  <si>
    <t>Reuniones de seguimiento  y control con abogados que tienen a cargo procesos judiciales en los que hace parte la entidad</t>
  </si>
  <si>
    <t>semanalmente durante toda la vigencia</t>
  </si>
  <si>
    <t>Solicitar investigación disciplinaria y remitir información al comité de conciliación</t>
  </si>
  <si>
    <t>Jefe Oficina Asesora Jurídica</t>
  </si>
  <si>
    <t>X</t>
  </si>
  <si>
    <t xml:space="preserve">Inapropiado manejo de las piezas documentales  que hacen parte de los expedientes a cargo de la OAJ con el interés de favorecer a un tercero  </t>
  </si>
  <si>
    <t xml:space="preserve">Condenas por falta de control y seguimiento a los términos procesales </t>
  </si>
  <si>
    <t>Falta de comunicación interna o inoportuna respecto de actividades procesales
Inoportunidad en la radicación de correspondencia externa o en la solicitud de información a otras dependencias de la entidad</t>
  </si>
  <si>
    <r>
      <t xml:space="preserve">El jefe de la OAJ o la persona que este designe, </t>
    </r>
    <r>
      <rPr>
        <b/>
        <sz val="12"/>
        <color theme="1"/>
        <rFont val="Arial"/>
        <family val="2"/>
      </rPr>
      <t>verificará trimestralmente</t>
    </r>
    <r>
      <rPr>
        <sz val="12"/>
        <color theme="1"/>
        <rFont val="Arial"/>
        <family val="2"/>
      </rPr>
      <t xml:space="preserve"> que los apoderados de la entidad tengan actualizado el Sistema de Información de Procesos Judiciales - SIPROJ WEB, a través de un informe de control y seguimiento en el que se dará cuenta del estado de cada proceso y la actualización por parte de los apoderados.  
</t>
    </r>
    <r>
      <rPr>
        <b/>
        <sz val="12"/>
        <color theme="1"/>
        <rFont val="Arial"/>
        <family val="2"/>
      </rPr>
      <t>En caso</t>
    </r>
    <r>
      <rPr>
        <sz val="12"/>
        <color theme="1"/>
        <rFont val="Arial"/>
        <family val="2"/>
      </rPr>
      <t xml:space="preserve"> de encontrar incumplimiento en el estado de actualización del SIPROJ WEB, se informará al/la Jede de la OAJ por medio de correo electrónico para que requiera al abogado  y adelante las actuaciones a que haya lugar. </t>
    </r>
    <r>
      <rPr>
        <b/>
        <sz val="12"/>
        <color theme="1"/>
        <rFont val="Arial"/>
        <family val="2"/>
      </rPr>
      <t>Como evidencia se tiene el informe trimestral de SIPROJ WEB.</t>
    </r>
  </si>
  <si>
    <r>
      <t xml:space="preserve">El jefe de la OAJ o la persona que este designe, </t>
    </r>
    <r>
      <rPr>
        <b/>
        <sz val="12"/>
        <color theme="1"/>
        <rFont val="Arial"/>
        <family val="2"/>
      </rPr>
      <t>revisará mensualment</t>
    </r>
    <r>
      <rPr>
        <sz val="12"/>
        <color theme="1"/>
        <rFont val="Arial"/>
        <family val="2"/>
      </rPr>
      <t xml:space="preserve">e el estado de la correspondencia interna y externa relacionada con solicitudes documentales o de información que se haya requerido como insumo para la defensa judicial de la entidad, a través de una matriz de control de correspondencia en la que se dará cuenta de la fecha de radicación y la fecha de respuesta (si la hay), así </t>
    </r>
    <r>
      <rPr>
        <u/>
        <sz val="12"/>
        <color theme="1"/>
        <rFont val="Arial"/>
        <family val="2"/>
      </rPr>
      <t>como la oportunidad</t>
    </r>
    <r>
      <rPr>
        <sz val="12"/>
        <color theme="1"/>
        <rFont val="Arial"/>
        <family val="2"/>
      </rPr>
      <t xml:space="preserve"> en la que dieron estas dos para el </t>
    </r>
    <r>
      <rPr>
        <u/>
        <sz val="12"/>
        <color theme="1"/>
        <rFont val="Arial"/>
        <family val="2"/>
      </rPr>
      <t xml:space="preserve">cumplimiento </t>
    </r>
    <r>
      <rPr>
        <sz val="12"/>
        <color theme="1"/>
        <rFont val="Arial"/>
        <family val="2"/>
      </rPr>
      <t>de la actividad procesal en la que se requirió.</t>
    </r>
    <r>
      <rPr>
        <b/>
        <sz val="12"/>
        <color theme="1"/>
        <rFont val="Arial"/>
        <family val="2"/>
      </rPr>
      <t xml:space="preserve"> En caso de encontrar</t>
    </r>
    <r>
      <rPr>
        <sz val="12"/>
        <color theme="1"/>
        <rFont val="Arial"/>
        <family val="2"/>
      </rPr>
      <t xml:space="preserve"> que la información y/o documentación no se requirió de manera oportuna por parte del apoderado, se informará al/la Jefe de la OAJ por medio de correo electrónico para que requiera al abogado  y se adelanten las actuaciones a que haya lugar. </t>
    </r>
    <r>
      <rPr>
        <b/>
        <sz val="12"/>
        <color theme="1"/>
        <rFont val="Arial"/>
        <family val="2"/>
      </rPr>
      <t>Como evidencia</t>
    </r>
    <r>
      <rPr>
        <sz val="12"/>
        <color theme="1"/>
        <rFont val="Arial"/>
        <family val="2"/>
      </rPr>
      <t xml:space="preserve"> se tiene la matriz de control de correspondencia.</t>
    </r>
  </si>
  <si>
    <t>Actualización  del sistema de información  SIPROJ WEB</t>
  </si>
  <si>
    <t>Informe sobre el estado de actualización del procesos en SIPROJ WEB</t>
  </si>
  <si>
    <t xml:space="preserve">Trimestralmente durante la vigencia </t>
  </si>
  <si>
    <t>Reiterar la solicitud por parte del jefe de la OAJ</t>
  </si>
  <si>
    <t>Memorando u oficio remisorio.</t>
  </si>
  <si>
    <t xml:space="preserve">Revisión de oportunidad en la solicitud de información para procesos judiciales </t>
  </si>
  <si>
    <t>Colaboradores y Auxiliar administrativo del área.</t>
  </si>
  <si>
    <t>Matriz de control de correspondencia</t>
  </si>
  <si>
    <t xml:space="preserve">Mensualmente durante la vigencia </t>
  </si>
  <si>
    <t xml:space="preserve">1. Reprocesos y demoras en la obtención de la información de otras áreas de la entidad para proyección de respuestas oportunas por parte del proceso de Gestión Jurídica.                                                                2.Falta de Inclusión de una Parametrización en el Orfeo para  control de términos procesales.                                                                           </t>
  </si>
  <si>
    <t xml:space="preserve">1.Remision tardía de los proyectos de respuesta a los entes de control para la firma del jefe del proceso de Gestión Jurídica en el marco de la delegación establecida en la Resolución No. 331 de 2017.                                                                                            
2. Retrasos en las respuestas a las solicitudes de liquidación de intereses  para los procesos coactivos y pago de sentencias tramitadas por el proceso .
</t>
  </si>
  <si>
    <t xml:space="preserve">1. Baja posibilidad de capacitación para abogados contratistas en temas jurídicos. 
2. Insuficientes puestos de trabajo para el  recurso humano del proceso. 
3. Ausencia de controles frente a posibles riesgos de corrupción en procesos judiciales que adelanta la entidad 
</t>
  </si>
  <si>
    <t>1. Desconocimiento institucional sobre las funciones que desempeña la Oficina Jurídica.           
2. Creencia errada de que es la OAJ la que debe diligenciar el normograma de todos los procesos.</t>
  </si>
  <si>
    <t xml:space="preserve"> Inicia con la formulación de las estrategia, planes y programas para la gestión jurídica de la entidad, continuando con el análisis jurídico del caso y finaliza con el concepto, acto administrativo, contestación, mandamiento o fallo debidamente ejecutoriado y/o el cumplimiento de la sentencia.</t>
  </si>
  <si>
    <r>
      <t xml:space="preserve">
</t>
    </r>
    <r>
      <rPr>
        <b/>
        <sz val="12"/>
        <color theme="1"/>
        <rFont val="Arial"/>
        <family val="2"/>
      </rPr>
      <t>Posibilidad</t>
    </r>
    <r>
      <rPr>
        <sz val="12"/>
        <color theme="1"/>
        <rFont val="Arial"/>
        <family val="2"/>
      </rPr>
      <t xml:space="preserve"> de afectación Reputacional </t>
    </r>
    <r>
      <rPr>
        <b/>
        <sz val="12"/>
        <color theme="1"/>
        <rFont val="Arial"/>
        <family val="2"/>
      </rPr>
      <t>por</t>
    </r>
    <r>
      <rPr>
        <sz val="12"/>
        <color theme="1"/>
        <rFont val="Arial"/>
        <family val="2"/>
      </rPr>
      <t xml:space="preserve"> inapropiado manejo de las piezas documentales  que hacen parte de los expedientes a cargo de la OAJ con el interés de favorecer a un tercero,</t>
    </r>
    <r>
      <rPr>
        <b/>
        <sz val="12"/>
        <color theme="1"/>
        <rFont val="Arial"/>
        <family val="2"/>
      </rPr>
      <t xml:space="preserve"> lo cual se debe </t>
    </r>
    <r>
      <rPr>
        <sz val="12"/>
        <color theme="1"/>
        <rFont val="Arial"/>
        <family val="2"/>
      </rPr>
      <t>a la ausencia de controles respecto de las actuaciones procesales  y las piezas documentales que se derivan de estas</t>
    </r>
  </si>
  <si>
    <r>
      <t xml:space="preserve">El profesional especializado de la OAJ </t>
    </r>
    <r>
      <rPr>
        <b/>
        <sz val="12"/>
        <rFont val="Arial"/>
        <family val="2"/>
      </rPr>
      <t>revisará</t>
    </r>
    <r>
      <rPr>
        <sz val="12"/>
        <rFont val="Arial"/>
        <family val="2"/>
      </rPr>
      <t xml:space="preserve"> </t>
    </r>
    <r>
      <rPr>
        <b/>
        <sz val="12"/>
        <rFont val="Arial"/>
        <family val="2"/>
      </rPr>
      <t>trimestralmente el cumplimiento</t>
    </r>
    <r>
      <rPr>
        <sz val="12"/>
        <rFont val="Arial"/>
        <family val="2"/>
      </rPr>
      <t xml:space="preserve">  de las actuaciones  procesales, a través de un informe de control y seguimiento, donde  se dará cuenta del monitoreo semanal a cada uno de los procesos judiciales en los que intervenga la UAERMV.  En caso de encontrar incumplimiento en las actuaciones procesales por parte de los apoderados, se informará al/la Jede de la OAJ por medio de correo electrónico, para que requiera al abogado  y adelante las actuaciones a que haya lugar.</t>
    </r>
    <r>
      <rPr>
        <b/>
        <sz val="12"/>
        <rFont val="Arial"/>
        <family val="2"/>
      </rPr>
      <t xml:space="preserve"> Como evidencia </t>
    </r>
    <r>
      <rPr>
        <sz val="12"/>
        <rFont val="Arial"/>
        <family val="2"/>
      </rPr>
      <t>se tiene el informe trimestral, el cual estará acompañado de una base de datos con los movimientos semanales de cada proceso y el agendamiento de las actuaciones procesales en un calendario virtual compartido por la oficina.</t>
    </r>
  </si>
  <si>
    <t>Memorando a la Secretaria General remitiendo el caso para la investigación a que haya lugar y la ficha  de Conciliación correspondiente.</t>
  </si>
  <si>
    <r>
      <t xml:space="preserve">El/la Jefe de la OAJ  o la persona que este delegue, </t>
    </r>
    <r>
      <rPr>
        <b/>
        <sz val="12"/>
        <color theme="1"/>
        <rFont val="Arial"/>
        <family val="2"/>
      </rPr>
      <t>revisará</t>
    </r>
    <r>
      <rPr>
        <sz val="12"/>
        <color theme="1"/>
        <rFont val="Arial"/>
        <family val="2"/>
      </rPr>
      <t xml:space="preserve"> </t>
    </r>
    <r>
      <rPr>
        <b/>
        <sz val="12"/>
        <color theme="1"/>
        <rFont val="Arial"/>
        <family val="2"/>
      </rPr>
      <t>semanalmente</t>
    </r>
    <r>
      <rPr>
        <sz val="12"/>
        <color theme="1"/>
        <rFont val="Arial"/>
        <family val="2"/>
      </rPr>
      <t xml:space="preserve"> que  se incorporen todas las piezas procesales en el expediente de cada proceso judicial en el que intervenga la UAERMV,  a través de la </t>
    </r>
    <r>
      <rPr>
        <b/>
        <sz val="12"/>
        <color theme="1"/>
        <rFont val="Arial"/>
        <family val="2"/>
      </rPr>
      <t>verificación</t>
    </r>
    <r>
      <rPr>
        <sz val="12"/>
        <color theme="1"/>
        <rFont val="Arial"/>
        <family val="2"/>
      </rPr>
      <t xml:space="preserve"> de los correos electrónicos que se remitan al auxiliar administrativo con las piezas procesales que se hayan generado durante la semana, para ser incorporadas en el expediente físico del proceso. Por su parte, el auxiliar administrativo de la OAJ diligenciará una lista de chequeo por cada expediente procesal abierto, a través de la cual se </t>
    </r>
    <r>
      <rPr>
        <b/>
        <sz val="12"/>
        <color theme="1"/>
        <rFont val="Arial"/>
        <family val="2"/>
      </rPr>
      <t>verificará</t>
    </r>
    <r>
      <rPr>
        <sz val="12"/>
        <color theme="1"/>
        <rFont val="Arial"/>
        <family val="2"/>
      </rPr>
      <t xml:space="preserve"> la inclusión de los documentos que deben reposar en el expediente físico. En caso de observar que en alguno de los procesos no se encuentra  la totalidad de piezas procesales,  se requerirá por correo electrónico al apoderado que corresponda , para que proceda a incorporar  a los expedientes las piezas procesales que hagan falta.</t>
    </r>
    <r>
      <rPr>
        <b/>
        <sz val="12"/>
        <color theme="1"/>
        <rFont val="Arial"/>
        <family val="2"/>
      </rPr>
      <t xml:space="preserve"> Como evidencia quedan las listas de chequeo diligenciadas</t>
    </r>
    <r>
      <rPr>
        <sz val="12"/>
        <color theme="1"/>
        <rFont val="Arial"/>
        <family val="2"/>
      </rPr>
      <t xml:space="preserve"> por cada expediente procesal abierto y los correos electrónicos mediante los cuales se remiten piezas procesales para ser incorporadas en el expediente.</t>
    </r>
  </si>
  <si>
    <r>
      <rPr>
        <b/>
        <sz val="12"/>
        <rFont val="Arial"/>
        <family val="2"/>
      </rPr>
      <t>Posibilidad</t>
    </r>
    <r>
      <rPr>
        <sz val="12"/>
        <rFont val="Arial"/>
        <family val="2"/>
      </rPr>
      <t xml:space="preserve"> de afectación Reputacional y económica</t>
    </r>
    <r>
      <rPr>
        <b/>
        <sz val="12"/>
        <rFont val="Arial"/>
        <family val="2"/>
      </rPr>
      <t xml:space="preserve"> por condenas</t>
    </r>
    <r>
      <rPr>
        <sz val="12"/>
        <rFont val="Arial"/>
        <family val="2"/>
      </rPr>
      <t xml:space="preserve"> que se derivan de  falta de control y seguimiento a los términos procesales, </t>
    </r>
    <r>
      <rPr>
        <b/>
        <sz val="12"/>
        <rFont val="Arial"/>
        <family val="2"/>
      </rPr>
      <t>debido</t>
    </r>
    <r>
      <rPr>
        <sz val="12"/>
        <rFont val="Arial"/>
        <family val="2"/>
      </rPr>
      <t xml:space="preserve"> a falta de comunicación interna o inoportuna respecto de actividades procesales, así como inoportunidad en la radicación de correspondencia externa o solicitudes de información a otras dependencias de la entidad</t>
    </r>
  </si>
  <si>
    <t>Ejecución y Administración de procesos</t>
  </si>
  <si>
    <t>R2: Es un riesgo en la medida que la información incompleta o inexacta puede generar responsabilidad. Igualmente, la demora en obtener información como insumo para respuestas, puede generar que se venzan términos.</t>
  </si>
  <si>
    <t>R1: No tener conocimientos actualizados puede generar problemas en el desarrollo de la gestión judicial</t>
  </si>
  <si>
    <t>R2: Esto puede ocasionar que los insumos para generar los reportes que se descargan de la plataforma. Contengan información que no corresponda a la realidad</t>
  </si>
  <si>
    <t xml:space="preserve">Actualización  del sistema ORFEO y del expediente físico </t>
  </si>
  <si>
    <t>Ausencia de controles en el proceso de elaboración y suscripción de las actas 
Ausencia de controles en el proceso de archivo y custodia</t>
  </si>
  <si>
    <t>Pérdida de confidencialidad de las actas de comité de conciliación</t>
  </si>
  <si>
    <r>
      <rPr>
        <b/>
        <sz val="12"/>
        <rFont val="Arial"/>
        <family val="2"/>
      </rPr>
      <t>Posibilidad</t>
    </r>
    <r>
      <rPr>
        <sz val="12"/>
        <rFont val="Arial"/>
        <family val="2"/>
      </rPr>
      <t xml:space="preserve"> de afectación Reputacional y económica</t>
    </r>
    <r>
      <rPr>
        <b/>
        <sz val="12"/>
        <rFont val="Arial"/>
        <family val="2"/>
      </rPr>
      <t xml:space="preserve"> por Pérdida de confidencialidad </t>
    </r>
    <r>
      <rPr>
        <sz val="12"/>
        <rFont val="Arial"/>
        <family val="2"/>
      </rPr>
      <t xml:space="preserve">de las actas de comité de conciliación, </t>
    </r>
    <r>
      <rPr>
        <b/>
        <sz val="12"/>
        <rFont val="Arial"/>
        <family val="2"/>
      </rPr>
      <t>debido</t>
    </r>
    <r>
      <rPr>
        <sz val="12"/>
        <rFont val="Arial"/>
        <family val="2"/>
      </rPr>
      <t xml:space="preserve"> a falta de controles en el proceso de elaboración y suscripción de las actas , así como en el proceso de archivo y custodia de estas</t>
    </r>
  </si>
  <si>
    <t>Acta de Comité de Conciliación</t>
  </si>
  <si>
    <r>
      <t xml:space="preserve">El Secretario Técnico del Comité de Conciliación </t>
    </r>
    <r>
      <rPr>
        <b/>
        <sz val="12"/>
        <rFont val="Arial"/>
        <family val="2"/>
      </rPr>
      <t>revisará</t>
    </r>
    <r>
      <rPr>
        <sz val="12"/>
        <rFont val="Arial"/>
        <family val="2"/>
      </rPr>
      <t xml:space="preserve"> </t>
    </r>
    <r>
      <rPr>
        <b/>
        <sz val="12"/>
        <rFont val="Arial"/>
        <family val="2"/>
      </rPr>
      <t xml:space="preserve">mensualmente </t>
    </r>
    <r>
      <rPr>
        <sz val="12"/>
        <rFont val="Arial"/>
        <family val="2"/>
      </rPr>
      <t>que las actas de comité de conciliación elaboradas en el periodo, se encuentren debidamente archivadas y custodiadas en la Oficina Asesora Jurídica.  En caso de encontrar que las actas no se encuentran debidamente custodiadas, se informará al/la Jede de la OAJ por medio de correo electrónico, para que requiera a la persona encargada de dicha custodia.</t>
    </r>
    <r>
      <rPr>
        <b/>
        <sz val="12"/>
        <rFont val="Arial"/>
        <family val="2"/>
      </rPr>
      <t xml:space="preserve"> Como evidencia </t>
    </r>
    <r>
      <rPr>
        <sz val="12"/>
        <rFont val="Arial"/>
        <family val="2"/>
      </rPr>
      <t xml:space="preserve">se tiene certificación emitida por el secretario Técnico, en donde se de cuenta de dicha revisión. </t>
    </r>
  </si>
  <si>
    <t>R3: Es un riesgo en la medida en que la información contenida en las actas de comité de conciliación es confidencial, de acuerdo con lo previsto en la Ley.</t>
  </si>
  <si>
    <t>Manipulación indebida de la información, debido a falta de controles en el proceso de elaboración, archivo y custodia de las actas</t>
  </si>
  <si>
    <r>
      <t xml:space="preserve">El Secretario Técnico del Comité de Conciliación </t>
    </r>
    <r>
      <rPr>
        <b/>
        <sz val="12"/>
        <rFont val="Arial"/>
        <family val="2"/>
      </rPr>
      <t xml:space="preserve">verificará </t>
    </r>
    <r>
      <rPr>
        <sz val="12"/>
        <rFont val="Arial"/>
        <family val="2"/>
      </rPr>
      <t xml:space="preserve">mensualmente que las actas sean recibidas por la persona designada para su archivo y custodia en la OAJ. En caso de encontrar que las actas no están siendo archivadas en el expdiente que corresponde, se informará al/la Jede de la OAJ por medio de correo electrónico, para que requiera a la persona encargada de esta actividad. </t>
    </r>
    <r>
      <rPr>
        <b/>
        <sz val="12"/>
        <rFont val="Arial"/>
        <family val="2"/>
      </rPr>
      <t xml:space="preserve">Como evidencia </t>
    </r>
    <r>
      <rPr>
        <sz val="12"/>
        <rFont val="Arial"/>
        <family val="2"/>
      </rPr>
      <t xml:space="preserve">se tiene acta de reunión donde se de cuenta de la entrega de las actas de comité de conciliación para su archivo y custodia en la OAJ.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</si>
</sst>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0.0%"/>
    <numFmt numFmtId="165" formatCode="_-&quot;$&quot;\ * #,##0_-;\-&quot;$&quot;\ * #,##0_-;_-&quot;$&quot;\ * &quot;-&quot;??_-;_-@_-"/>
    <numFmt numFmtId="166" formatCode="&quot;$&quot;\ #,##0.00"/>
  </numFmts>
  <fonts count="94" x14ac:knownFonts="1">
    <font>
      <sz val="11"/>
      <color theme="1"/>
      <name val="Calibri"/>
      <family val="2"/>
      <scheme val="minor"/>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18"/>
      <color theme="1"/>
      <name val="Calibri"/>
      <family val="2"/>
      <scheme val="minor"/>
    </font>
    <font>
      <sz val="11"/>
      <color rgb="FF002060"/>
      <name val="Calibri"/>
      <family val="2"/>
      <scheme val="minor"/>
    </font>
    <font>
      <sz val="16"/>
      <color rgb="FF002060"/>
      <name val="Arial Narrow"/>
      <family val="2"/>
    </font>
    <font>
      <b/>
      <sz val="11"/>
      <color rgb="FF002060"/>
      <name val="Arial Narrow"/>
      <family val="2"/>
    </font>
    <font>
      <sz val="14"/>
      <color theme="1"/>
      <name val="Arial"/>
      <family val="2"/>
    </font>
    <font>
      <sz val="20"/>
      <name val="Arial"/>
      <family val="2"/>
    </font>
    <font>
      <sz val="21"/>
      <color theme="1"/>
      <name val="Arial"/>
      <family val="2"/>
    </font>
    <font>
      <sz val="21"/>
      <name val="Arial"/>
      <family val="2"/>
    </font>
    <font>
      <b/>
      <sz val="20"/>
      <name val="Arial"/>
      <family val="2"/>
    </font>
    <font>
      <sz val="18"/>
      <color theme="1"/>
      <name val="Arial"/>
      <family val="2"/>
    </font>
    <font>
      <b/>
      <sz val="21"/>
      <color theme="1"/>
      <name val="Arial"/>
      <family val="2"/>
    </font>
    <font>
      <b/>
      <sz val="21"/>
      <name val="Arial"/>
      <family val="2"/>
    </font>
    <font>
      <sz val="21"/>
      <color rgb="FF7030A0"/>
      <name val="Arial"/>
      <family val="2"/>
    </font>
    <font>
      <b/>
      <sz val="21"/>
      <color rgb="FF7030A0"/>
      <name val="Arial"/>
      <family val="2"/>
    </font>
    <font>
      <sz val="21"/>
      <color rgb="FFFF0000"/>
      <name val="Arial"/>
      <family val="2"/>
    </font>
    <font>
      <sz val="22"/>
      <color theme="1"/>
      <name val="Arial"/>
      <family val="2"/>
    </font>
    <font>
      <b/>
      <sz val="22"/>
      <color theme="1"/>
      <name val="Arial"/>
      <family val="2"/>
    </font>
    <font>
      <b/>
      <sz val="22"/>
      <name val="Arial"/>
      <family val="2"/>
    </font>
    <font>
      <sz val="11"/>
      <color theme="1"/>
      <name val="Arial"/>
      <family val="2"/>
    </font>
    <font>
      <b/>
      <sz val="14"/>
      <name val="Arial"/>
      <family val="2"/>
    </font>
    <font>
      <b/>
      <sz val="10"/>
      <name val="Arial"/>
      <family val="2"/>
    </font>
    <font>
      <b/>
      <sz val="11"/>
      <color theme="1"/>
      <name val="Arial"/>
      <family val="2"/>
    </font>
    <font>
      <b/>
      <sz val="9"/>
      <color theme="1"/>
      <name val="Arial"/>
      <family val="2"/>
    </font>
    <font>
      <sz val="9"/>
      <color theme="1"/>
      <name val="Arial"/>
      <family val="2"/>
    </font>
    <font>
      <b/>
      <sz val="18"/>
      <color theme="1"/>
      <name val="Arial"/>
      <family val="2"/>
    </font>
    <font>
      <sz val="12"/>
      <color rgb="FF203764"/>
      <name val="Calibri"/>
      <family val="2"/>
      <scheme val="minor"/>
    </font>
    <font>
      <b/>
      <sz val="16"/>
      <name val="Arial"/>
      <family val="2"/>
    </font>
    <font>
      <sz val="12"/>
      <name val="Arial"/>
      <family val="2"/>
    </font>
    <font>
      <b/>
      <sz val="12"/>
      <name val="Arial"/>
      <family val="2"/>
    </font>
    <font>
      <sz val="26"/>
      <color theme="9" tint="-0.249977111117893"/>
      <name val="Arial Narrow"/>
      <family val="2"/>
    </font>
    <font>
      <b/>
      <sz val="11"/>
      <color theme="1"/>
      <name val="Calibri"/>
      <family val="2"/>
      <scheme val="minor"/>
    </font>
    <font>
      <b/>
      <sz val="11"/>
      <color rgb="FF000000"/>
      <name val="Calibri"/>
      <family val="2"/>
      <scheme val="minor"/>
    </font>
    <font>
      <b/>
      <sz val="11"/>
      <name val="Arial"/>
      <family val="2"/>
    </font>
    <font>
      <sz val="16"/>
      <name val="Arial"/>
      <family val="2"/>
    </font>
    <font>
      <sz val="12"/>
      <color theme="1"/>
      <name val="Arial"/>
      <family val="2"/>
    </font>
    <font>
      <b/>
      <sz val="12"/>
      <color theme="1"/>
      <name val="Arial"/>
      <family val="2"/>
    </font>
    <font>
      <b/>
      <sz val="12"/>
      <color rgb="FF00B050"/>
      <name val="Arial"/>
      <family val="2"/>
    </font>
    <font>
      <sz val="16"/>
      <color theme="1"/>
      <name val="Arial"/>
      <family val="2"/>
    </font>
    <font>
      <u/>
      <sz val="12"/>
      <color theme="1"/>
      <name val="Arial"/>
      <family val="2"/>
    </font>
  </fonts>
  <fills count="29">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rgb="FFBDD7EE"/>
        <bgColor rgb="FF000000"/>
      </patternFill>
    </fill>
    <fill>
      <patternFill patternType="solid">
        <fgColor rgb="FFFFF2CC"/>
        <bgColor rgb="FF000000"/>
      </patternFill>
    </fill>
    <fill>
      <patternFill patternType="solid">
        <fgColor theme="0" tint="-0.34998626667073579"/>
        <bgColor indexed="64"/>
      </patternFill>
    </fill>
    <fill>
      <patternFill patternType="solid">
        <fgColor theme="7" tint="0.59999389629810485"/>
        <bgColor indexed="64"/>
      </patternFill>
    </fill>
    <fill>
      <patternFill patternType="solid">
        <fgColor theme="8" tint="0.39997558519241921"/>
        <bgColor indexed="64"/>
      </patternFill>
    </fill>
  </fills>
  <borders count="120">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dotted">
        <color rgb="FFF79646"/>
      </left>
      <right/>
      <top/>
      <bottom style="dotted">
        <color rgb="FFF79646"/>
      </bottom>
      <diagonal/>
    </border>
    <border>
      <left style="dotted">
        <color rgb="FFF79646"/>
      </left>
      <right/>
      <top style="dotted">
        <color rgb="FFF79646"/>
      </top>
      <bottom style="dotted">
        <color rgb="FFF79646"/>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style="hair">
        <color theme="6" tint="-0.499984740745262"/>
      </left>
      <right style="hair">
        <color theme="6" tint="-0.499984740745262"/>
      </right>
      <top style="hair">
        <color theme="6" tint="-0.499984740745262"/>
      </top>
      <bottom style="hair">
        <color theme="6" tint="-0.499984740745262"/>
      </bottom>
      <diagonal/>
    </border>
    <border>
      <left style="hair">
        <color theme="6" tint="-0.499984740745262"/>
      </left>
      <right style="hair">
        <color theme="6" tint="-0.499984740745262"/>
      </right>
      <top style="hair">
        <color theme="6" tint="-0.499984740745262"/>
      </top>
      <bottom/>
      <diagonal/>
    </border>
    <border>
      <left style="hair">
        <color theme="6" tint="-0.499984740745262"/>
      </left>
      <right style="hair">
        <color theme="6" tint="-0.499984740745262"/>
      </right>
      <top/>
      <bottom style="hair">
        <color theme="6" tint="-0.499984740745262"/>
      </bottom>
      <diagonal/>
    </border>
    <border>
      <left/>
      <right style="hair">
        <color theme="6" tint="-0.499984740745262"/>
      </right>
      <top style="hair">
        <color theme="6" tint="-0.499984740745262"/>
      </top>
      <bottom/>
      <diagonal/>
    </border>
    <border>
      <left/>
      <right style="hair">
        <color theme="6" tint="-0.499984740745262"/>
      </right>
      <top style="hair">
        <color theme="6" tint="-0.499984740745262"/>
      </top>
      <bottom style="hair">
        <color theme="6" tint="-0.499984740745262"/>
      </bottom>
      <diagonal/>
    </border>
    <border>
      <left/>
      <right style="hair">
        <color theme="6" tint="-0.499984740745262"/>
      </right>
      <top/>
      <bottom/>
      <diagonal/>
    </border>
    <border>
      <left style="medium">
        <color theme="6" tint="-0.499984740745262"/>
      </left>
      <right style="hair">
        <color theme="6" tint="-0.499984740745262"/>
      </right>
      <top style="medium">
        <color theme="6" tint="-0.499984740745262"/>
      </top>
      <bottom style="hair">
        <color theme="6" tint="-0.499984740745262"/>
      </bottom>
      <diagonal/>
    </border>
    <border>
      <left style="hair">
        <color theme="6" tint="-0.499984740745262"/>
      </left>
      <right style="hair">
        <color theme="6" tint="-0.499984740745262"/>
      </right>
      <top style="medium">
        <color theme="6" tint="-0.499984740745262"/>
      </top>
      <bottom style="hair">
        <color theme="6" tint="-0.499984740745262"/>
      </bottom>
      <diagonal/>
    </border>
    <border>
      <left style="hair">
        <color theme="6" tint="-0.499984740745262"/>
      </left>
      <right style="medium">
        <color theme="6" tint="-0.499984740745262"/>
      </right>
      <top style="medium">
        <color theme="6" tint="-0.499984740745262"/>
      </top>
      <bottom style="hair">
        <color theme="6" tint="-0.499984740745262"/>
      </bottom>
      <diagonal/>
    </border>
    <border>
      <left style="medium">
        <color theme="6" tint="-0.499984740745262"/>
      </left>
      <right style="hair">
        <color theme="6" tint="-0.499984740745262"/>
      </right>
      <top style="hair">
        <color theme="6" tint="-0.499984740745262"/>
      </top>
      <bottom style="hair">
        <color theme="6" tint="-0.499984740745262"/>
      </bottom>
      <diagonal/>
    </border>
    <border>
      <left style="hair">
        <color theme="6" tint="-0.499984740745262"/>
      </left>
      <right style="medium">
        <color theme="6" tint="-0.499984740745262"/>
      </right>
      <top style="hair">
        <color theme="6" tint="-0.499984740745262"/>
      </top>
      <bottom style="hair">
        <color theme="6" tint="-0.499984740745262"/>
      </bottom>
      <diagonal/>
    </border>
    <border>
      <left style="hair">
        <color theme="6" tint="-0.499984740745262"/>
      </left>
      <right style="medium">
        <color theme="6" tint="-0.499984740745262"/>
      </right>
      <top style="hair">
        <color theme="6" tint="-0.499984740745262"/>
      </top>
      <bottom/>
      <diagonal/>
    </border>
    <border>
      <left style="medium">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medium">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bottom/>
      <diagonal/>
    </border>
    <border>
      <left style="hair">
        <color theme="6" tint="-0.499984740745262"/>
      </left>
      <right style="medium">
        <color theme="6" tint="-0.499984740745262"/>
      </right>
      <top/>
      <bottom/>
      <diagonal/>
    </border>
    <border>
      <left style="medium">
        <color theme="6" tint="-0.499984740745262"/>
      </left>
      <right style="hair">
        <color theme="6" tint="-0.499984740745262"/>
      </right>
      <top/>
      <bottom style="hair">
        <color theme="6" tint="-0.499984740745262"/>
      </bottom>
      <diagonal/>
    </border>
    <border>
      <left style="hair">
        <color theme="6" tint="-0.499984740745262"/>
      </left>
      <right style="medium">
        <color theme="6" tint="-0.499984740745262"/>
      </right>
      <top/>
      <bottom style="hair">
        <color theme="6" tint="-0.499984740745262"/>
      </bottom>
      <diagonal/>
    </border>
    <border>
      <left/>
      <right style="hair">
        <color theme="6" tint="-0.499984740745262"/>
      </right>
      <top style="medium">
        <color theme="6" tint="-0.499984740745262"/>
      </top>
      <bottom style="hair">
        <color theme="6" tint="-0.499984740745262"/>
      </bottom>
      <diagonal/>
    </border>
    <border>
      <left/>
      <right style="hair">
        <color theme="6" tint="-0.499984740745262"/>
      </right>
      <top style="hair">
        <color theme="6" tint="-0.499984740745262"/>
      </top>
      <bottom style="medium">
        <color theme="6" tint="-0.499984740745262"/>
      </bottom>
      <diagonal/>
    </border>
    <border>
      <left style="medium">
        <color theme="6" tint="-0.499984740745262"/>
      </left>
      <right style="hair">
        <color theme="6" tint="-0.499984740745262"/>
      </right>
      <top style="hair">
        <color theme="6" tint="-0.499984740745262"/>
      </top>
      <bottom/>
      <diagonal/>
    </border>
    <border>
      <left style="medium">
        <color indexed="64"/>
      </left>
      <right/>
      <top style="medium">
        <color rgb="FF000000"/>
      </top>
      <bottom/>
      <diagonal/>
    </border>
    <border>
      <left style="medium">
        <color indexed="64"/>
      </left>
      <right style="hair">
        <color theme="6" tint="-0.499984740745262"/>
      </right>
      <top style="medium">
        <color indexed="64"/>
      </top>
      <bottom style="hair">
        <color theme="6" tint="-0.499984740745262"/>
      </bottom>
      <diagonal/>
    </border>
    <border>
      <left style="hair">
        <color theme="6" tint="-0.499984740745262"/>
      </left>
      <right style="medium">
        <color indexed="64"/>
      </right>
      <top style="medium">
        <color indexed="64"/>
      </top>
      <bottom style="hair">
        <color theme="6" tint="-0.499984740745262"/>
      </bottom>
      <diagonal/>
    </border>
    <border>
      <left style="medium">
        <color indexed="64"/>
      </left>
      <right style="hair">
        <color theme="6" tint="-0.499984740745262"/>
      </right>
      <top style="hair">
        <color theme="6" tint="-0.499984740745262"/>
      </top>
      <bottom style="hair">
        <color theme="6" tint="-0.499984740745262"/>
      </bottom>
      <diagonal/>
    </border>
    <border>
      <left style="hair">
        <color theme="6" tint="-0.499984740745262"/>
      </left>
      <right style="medium">
        <color indexed="64"/>
      </right>
      <top style="hair">
        <color theme="6" tint="-0.499984740745262"/>
      </top>
      <bottom style="hair">
        <color theme="6" tint="-0.499984740745262"/>
      </bottom>
      <diagonal/>
    </border>
    <border>
      <left style="medium">
        <color indexed="64"/>
      </left>
      <right style="hair">
        <color theme="6" tint="-0.499984740745262"/>
      </right>
      <top style="hair">
        <color theme="6" tint="-0.499984740745262"/>
      </top>
      <bottom style="medium">
        <color indexed="64"/>
      </bottom>
      <diagonal/>
    </border>
    <border>
      <left style="hair">
        <color theme="6" tint="-0.499984740745262"/>
      </left>
      <right style="medium">
        <color indexed="64"/>
      </right>
      <top style="hair">
        <color theme="6" tint="-0.499984740745262"/>
      </top>
      <bottom style="medium">
        <color indexed="64"/>
      </bottom>
      <diagonal/>
    </border>
    <border>
      <left style="thin">
        <color indexed="64"/>
      </left>
      <right/>
      <top style="medium">
        <color indexed="64"/>
      </top>
      <bottom style="medium">
        <color indexed="64"/>
      </bottom>
      <diagonal/>
    </border>
  </borders>
  <cellStyleXfs count="6">
    <xf numFmtId="0" fontId="0" fillId="0" borderId="0"/>
    <xf numFmtId="9" fontId="12" fillId="0" borderId="0" applyFont="0" applyFill="0" applyBorder="0" applyAlignment="0" applyProtection="0"/>
    <xf numFmtId="0" fontId="44" fillId="0" borderId="0"/>
    <xf numFmtId="0" fontId="45" fillId="0" borderId="0"/>
    <xf numFmtId="0" fontId="4" fillId="0" borderId="0"/>
    <xf numFmtId="44" fontId="12" fillId="0" borderId="0" applyFont="0" applyFill="0" applyBorder="0" applyAlignment="0" applyProtection="0"/>
  </cellStyleXfs>
  <cellXfs count="593">
    <xf numFmtId="0" fontId="0" fillId="0" borderId="0" xfId="0"/>
    <xf numFmtId="0" fontId="4" fillId="0" borderId="0" xfId="0" applyFont="1"/>
    <xf numFmtId="0" fontId="2" fillId="0" borderId="1" xfId="0" applyFont="1" applyBorder="1" applyAlignment="1">
      <alignment horizontal="left" vertical="center" wrapText="1" indent="1" readingOrder="1"/>
    </xf>
    <xf numFmtId="0" fontId="6" fillId="0" borderId="0" xfId="0" applyFont="1" applyAlignment="1">
      <alignment horizontal="center" vertical="center" wrapText="1"/>
    </xf>
    <xf numFmtId="0" fontId="7" fillId="6" borderId="0" xfId="0" applyFont="1" applyFill="1" applyAlignment="1">
      <alignment horizontal="center" vertical="center" wrapText="1" readingOrder="1"/>
    </xf>
    <xf numFmtId="0" fontId="8" fillId="5" borderId="4" xfId="0" applyFont="1" applyFill="1" applyBorder="1" applyAlignment="1">
      <alignment horizontal="center" vertical="center" wrapText="1" readingOrder="1"/>
    </xf>
    <xf numFmtId="0" fontId="8" fillId="0" borderId="4" xfId="0" applyFont="1" applyBorder="1" applyAlignment="1">
      <alignment horizontal="justify" vertical="center" wrapText="1" readingOrder="1"/>
    </xf>
    <xf numFmtId="9" fontId="8" fillId="0" borderId="4" xfId="0" applyNumberFormat="1" applyFont="1" applyBorder="1" applyAlignment="1">
      <alignment horizontal="center" vertical="center" wrapText="1" readingOrder="1"/>
    </xf>
    <xf numFmtId="0" fontId="8" fillId="7" borderId="1" xfId="0" applyFont="1" applyFill="1" applyBorder="1" applyAlignment="1">
      <alignment horizontal="center" vertical="center" wrapText="1" readingOrder="1"/>
    </xf>
    <xf numFmtId="0" fontId="8" fillId="0" borderId="1" xfId="0" applyFont="1" applyBorder="1" applyAlignment="1">
      <alignment horizontal="justify" vertical="center" wrapText="1" readingOrder="1"/>
    </xf>
    <xf numFmtId="9" fontId="8" fillId="0" borderId="1" xfId="0" applyNumberFormat="1" applyFont="1" applyBorder="1" applyAlignment="1">
      <alignment horizontal="center" vertical="center" wrapText="1" readingOrder="1"/>
    </xf>
    <xf numFmtId="0" fontId="8" fillId="4" borderId="1" xfId="0" applyFont="1" applyFill="1" applyBorder="1" applyAlignment="1">
      <alignment horizontal="center" vertical="center" wrapText="1" readingOrder="1"/>
    </xf>
    <xf numFmtId="0" fontId="8" fillId="8" borderId="1" xfId="0" applyFont="1" applyFill="1" applyBorder="1" applyAlignment="1">
      <alignment horizontal="center" vertical="center" wrapText="1" readingOrder="1"/>
    </xf>
    <xf numFmtId="0" fontId="9" fillId="9" borderId="1" xfId="0" applyFont="1" applyFill="1" applyBorder="1" applyAlignment="1">
      <alignment horizontal="center" vertical="center" wrapText="1" readingOrder="1"/>
    </xf>
    <xf numFmtId="0" fontId="13" fillId="0" borderId="0" xfId="0" applyFont="1"/>
    <xf numFmtId="0" fontId="11" fillId="0" borderId="0" xfId="0" applyFont="1"/>
    <xf numFmtId="0" fontId="25" fillId="0" borderId="0" xfId="0" applyFont="1" applyAlignment="1">
      <alignment vertical="center"/>
    </xf>
    <xf numFmtId="0" fontId="26" fillId="0" borderId="0" xfId="0" applyFont="1"/>
    <xf numFmtId="0" fontId="24" fillId="0" borderId="0" xfId="0" applyFont="1"/>
    <xf numFmtId="0" fontId="0" fillId="0" borderId="0" xfId="0" pivotButton="1"/>
    <xf numFmtId="0" fontId="10" fillId="0" borderId="0" xfId="0" applyFont="1" applyAlignment="1">
      <alignment horizontal="justify" vertical="center" wrapText="1" readingOrder="1"/>
    </xf>
    <xf numFmtId="0" fontId="29" fillId="6" borderId="0" xfId="0" applyFont="1" applyFill="1" applyAlignment="1">
      <alignment horizontal="center" vertical="center" wrapText="1" readingOrder="1"/>
    </xf>
    <xf numFmtId="0" fontId="30" fillId="5" borderId="4" xfId="0" applyFont="1" applyFill="1" applyBorder="1" applyAlignment="1">
      <alignment horizontal="center" vertical="center" wrapText="1" readingOrder="1"/>
    </xf>
    <xf numFmtId="0" fontId="30" fillId="7" borderId="1" xfId="0" applyFont="1" applyFill="1" applyBorder="1" applyAlignment="1">
      <alignment horizontal="center" vertical="center" wrapText="1" readingOrder="1"/>
    </xf>
    <xf numFmtId="0" fontId="30" fillId="4" borderId="1" xfId="0" applyFont="1" applyFill="1" applyBorder="1" applyAlignment="1">
      <alignment horizontal="center" vertical="center" wrapText="1" readingOrder="1"/>
    </xf>
    <xf numFmtId="0" fontId="30" fillId="8" borderId="1" xfId="0" applyFont="1" applyFill="1" applyBorder="1" applyAlignment="1">
      <alignment horizontal="center" vertical="center" wrapText="1" readingOrder="1"/>
    </xf>
    <xf numFmtId="0" fontId="31" fillId="9" borderId="1" xfId="0" applyFont="1" applyFill="1" applyBorder="1" applyAlignment="1">
      <alignment horizontal="center" vertical="center" wrapText="1" readingOrder="1"/>
    </xf>
    <xf numFmtId="0" fontId="30" fillId="0" borderId="4" xfId="0" applyFont="1" applyBorder="1" applyAlignment="1">
      <alignment horizontal="center" vertical="center" wrapText="1" readingOrder="1"/>
    </xf>
    <xf numFmtId="0" fontId="30" fillId="0" borderId="1" xfId="0" applyFont="1" applyBorder="1" applyAlignment="1">
      <alignment horizontal="center" vertical="center" wrapText="1" readingOrder="1"/>
    </xf>
    <xf numFmtId="0" fontId="17" fillId="11" borderId="5" xfId="0" applyFont="1" applyFill="1" applyBorder="1" applyAlignment="1" applyProtection="1">
      <alignment horizontal="center" vertical="center" wrapText="1" readingOrder="1"/>
      <protection hidden="1"/>
    </xf>
    <xf numFmtId="0" fontId="17" fillId="11" borderId="12" xfId="0" applyFont="1" applyFill="1" applyBorder="1" applyAlignment="1" applyProtection="1">
      <alignment horizontal="center" vertical="center" wrapText="1" readingOrder="1"/>
      <protection hidden="1"/>
    </xf>
    <xf numFmtId="0" fontId="17" fillId="11" borderId="6" xfId="0" applyFont="1" applyFill="1" applyBorder="1" applyAlignment="1" applyProtection="1">
      <alignment horizontal="center" vertical="center" wrapText="1" readingOrder="1"/>
      <protection hidden="1"/>
    </xf>
    <xf numFmtId="0" fontId="17" fillId="12" borderId="5" xfId="0" applyFont="1" applyFill="1" applyBorder="1" applyAlignment="1" applyProtection="1">
      <alignment horizontal="center" wrapText="1" readingOrder="1"/>
      <protection hidden="1"/>
    </xf>
    <xf numFmtId="0" fontId="17" fillId="12" borderId="12" xfId="0" applyFont="1" applyFill="1" applyBorder="1" applyAlignment="1" applyProtection="1">
      <alignment horizontal="center" wrapText="1" readingOrder="1"/>
      <protection hidden="1"/>
    </xf>
    <xf numFmtId="0" fontId="17" fillId="12" borderId="6" xfId="0" applyFont="1" applyFill="1" applyBorder="1" applyAlignment="1" applyProtection="1">
      <alignment horizontal="center" wrapText="1" readingOrder="1"/>
      <protection hidden="1"/>
    </xf>
    <xf numFmtId="0" fontId="17" fillId="11" borderId="7" xfId="0" applyFont="1" applyFill="1" applyBorder="1" applyAlignment="1" applyProtection="1">
      <alignment horizontal="center" vertical="center" wrapText="1" readingOrder="1"/>
      <protection hidden="1"/>
    </xf>
    <xf numFmtId="0" fontId="17" fillId="11" borderId="0" xfId="0" applyFont="1" applyFill="1" applyAlignment="1" applyProtection="1">
      <alignment horizontal="center" vertical="center" wrapText="1" readingOrder="1"/>
      <protection hidden="1"/>
    </xf>
    <xf numFmtId="0" fontId="17" fillId="11" borderId="8" xfId="0" applyFont="1" applyFill="1" applyBorder="1" applyAlignment="1" applyProtection="1">
      <alignment horizontal="center" vertical="center" wrapText="1" readingOrder="1"/>
      <protection hidden="1"/>
    </xf>
    <xf numFmtId="0" fontId="17" fillId="12" borderId="7" xfId="0" applyFont="1" applyFill="1" applyBorder="1" applyAlignment="1" applyProtection="1">
      <alignment horizontal="center" wrapText="1" readingOrder="1"/>
      <protection hidden="1"/>
    </xf>
    <xf numFmtId="0" fontId="17" fillId="12" borderId="0" xfId="0" applyFont="1" applyFill="1" applyAlignment="1" applyProtection="1">
      <alignment horizontal="center" wrapText="1" readingOrder="1"/>
      <protection hidden="1"/>
    </xf>
    <xf numFmtId="0" fontId="17" fillId="12" borderId="8" xfId="0" applyFont="1" applyFill="1" applyBorder="1" applyAlignment="1" applyProtection="1">
      <alignment horizontal="center" wrapText="1" readingOrder="1"/>
      <protection hidden="1"/>
    </xf>
    <xf numFmtId="0" fontId="17" fillId="11" borderId="9" xfId="0" applyFont="1" applyFill="1" applyBorder="1" applyAlignment="1" applyProtection="1">
      <alignment horizontal="center" vertical="center" wrapText="1" readingOrder="1"/>
      <protection hidden="1"/>
    </xf>
    <xf numFmtId="0" fontId="17" fillId="11" borderId="11" xfId="0" applyFont="1" applyFill="1" applyBorder="1" applyAlignment="1" applyProtection="1">
      <alignment horizontal="center" vertical="center" wrapText="1" readingOrder="1"/>
      <protection hidden="1"/>
    </xf>
    <xf numFmtId="0" fontId="17" fillId="11" borderId="10" xfId="0" applyFont="1" applyFill="1" applyBorder="1" applyAlignment="1" applyProtection="1">
      <alignment horizontal="center" vertical="center" wrapText="1" readingOrder="1"/>
      <protection hidden="1"/>
    </xf>
    <xf numFmtId="0" fontId="17" fillId="12" borderId="9" xfId="0" applyFont="1" applyFill="1" applyBorder="1" applyAlignment="1" applyProtection="1">
      <alignment horizontal="center" wrapText="1" readingOrder="1"/>
      <protection hidden="1"/>
    </xf>
    <xf numFmtId="0" fontId="17" fillId="12" borderId="11" xfId="0" applyFont="1" applyFill="1" applyBorder="1" applyAlignment="1" applyProtection="1">
      <alignment horizontal="center" wrapText="1" readingOrder="1"/>
      <protection hidden="1"/>
    </xf>
    <xf numFmtId="0" fontId="17" fillId="12" borderId="10" xfId="0" applyFont="1" applyFill="1" applyBorder="1" applyAlignment="1" applyProtection="1">
      <alignment horizontal="center" wrapText="1" readingOrder="1"/>
      <protection hidden="1"/>
    </xf>
    <xf numFmtId="0" fontId="17" fillId="13" borderId="5" xfId="0" applyFont="1" applyFill="1" applyBorder="1" applyAlignment="1" applyProtection="1">
      <alignment horizontal="center" wrapText="1" readingOrder="1"/>
      <protection hidden="1"/>
    </xf>
    <xf numFmtId="0" fontId="17" fillId="13" borderId="12" xfId="0" applyFont="1" applyFill="1" applyBorder="1" applyAlignment="1" applyProtection="1">
      <alignment horizontal="center" wrapText="1" readingOrder="1"/>
      <protection hidden="1"/>
    </xf>
    <xf numFmtId="0" fontId="17" fillId="13" borderId="6" xfId="0" applyFont="1" applyFill="1" applyBorder="1" applyAlignment="1" applyProtection="1">
      <alignment horizontal="center" wrapText="1" readingOrder="1"/>
      <protection hidden="1"/>
    </xf>
    <xf numFmtId="0" fontId="17" fillId="13" borderId="7" xfId="0" applyFont="1" applyFill="1" applyBorder="1" applyAlignment="1" applyProtection="1">
      <alignment horizontal="center" wrapText="1" readingOrder="1"/>
      <protection hidden="1"/>
    </xf>
    <xf numFmtId="0" fontId="17" fillId="13" borderId="0" xfId="0" applyFont="1" applyFill="1" applyAlignment="1" applyProtection="1">
      <alignment horizontal="center" wrapText="1" readingOrder="1"/>
      <protection hidden="1"/>
    </xf>
    <xf numFmtId="0" fontId="17" fillId="13" borderId="8" xfId="0" applyFont="1" applyFill="1" applyBorder="1" applyAlignment="1" applyProtection="1">
      <alignment horizontal="center" wrapText="1" readingOrder="1"/>
      <protection hidden="1"/>
    </xf>
    <xf numFmtId="0" fontId="17" fillId="13" borderId="9" xfId="0" applyFont="1" applyFill="1" applyBorder="1" applyAlignment="1" applyProtection="1">
      <alignment horizontal="center" wrapText="1" readingOrder="1"/>
      <protection hidden="1"/>
    </xf>
    <xf numFmtId="0" fontId="17" fillId="13" borderId="11" xfId="0" applyFont="1" applyFill="1" applyBorder="1" applyAlignment="1" applyProtection="1">
      <alignment horizontal="center" wrapText="1" readingOrder="1"/>
      <protection hidden="1"/>
    </xf>
    <xf numFmtId="0" fontId="17" fillId="13" borderId="10" xfId="0" applyFont="1" applyFill="1" applyBorder="1" applyAlignment="1" applyProtection="1">
      <alignment horizontal="center" wrapText="1" readingOrder="1"/>
      <protection hidden="1"/>
    </xf>
    <xf numFmtId="0" fontId="17" fillId="5" borderId="5" xfId="0" applyFont="1" applyFill="1" applyBorder="1" applyAlignment="1" applyProtection="1">
      <alignment horizontal="center" wrapText="1" readingOrder="1"/>
      <protection hidden="1"/>
    </xf>
    <xf numFmtId="0" fontId="17" fillId="5" borderId="12" xfId="0" applyFont="1" applyFill="1" applyBorder="1" applyAlignment="1" applyProtection="1">
      <alignment horizontal="center" wrapText="1" readingOrder="1"/>
      <protection hidden="1"/>
    </xf>
    <xf numFmtId="0" fontId="17" fillId="5" borderId="6" xfId="0" applyFont="1" applyFill="1" applyBorder="1" applyAlignment="1" applyProtection="1">
      <alignment horizontal="center" wrapText="1" readingOrder="1"/>
      <protection hidden="1"/>
    </xf>
    <xf numFmtId="0" fontId="17" fillId="5" borderId="7" xfId="0" applyFont="1" applyFill="1" applyBorder="1" applyAlignment="1" applyProtection="1">
      <alignment horizontal="center" wrapText="1" readingOrder="1"/>
      <protection hidden="1"/>
    </xf>
    <xf numFmtId="0" fontId="17" fillId="5" borderId="0" xfId="0" applyFont="1" applyFill="1" applyAlignment="1" applyProtection="1">
      <alignment horizontal="center" wrapText="1" readingOrder="1"/>
      <protection hidden="1"/>
    </xf>
    <xf numFmtId="0" fontId="17" fillId="5" borderId="8" xfId="0" applyFont="1" applyFill="1" applyBorder="1" applyAlignment="1" applyProtection="1">
      <alignment horizontal="center" wrapText="1" readingOrder="1"/>
      <protection hidden="1"/>
    </xf>
    <xf numFmtId="0" fontId="17" fillId="5" borderId="9" xfId="0" applyFont="1" applyFill="1" applyBorder="1" applyAlignment="1" applyProtection="1">
      <alignment horizontal="center" wrapText="1" readingOrder="1"/>
      <protection hidden="1"/>
    </xf>
    <xf numFmtId="0" fontId="17" fillId="5" borderId="11" xfId="0" applyFont="1" applyFill="1" applyBorder="1" applyAlignment="1" applyProtection="1">
      <alignment horizontal="center" wrapText="1" readingOrder="1"/>
      <protection hidden="1"/>
    </xf>
    <xf numFmtId="0" fontId="17" fillId="5" borderId="10"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0" fillId="3" borderId="0" xfId="0" applyFill="1"/>
    <xf numFmtId="0" fontId="46" fillId="3" borderId="40" xfId="2" applyFont="1" applyFill="1" applyBorder="1"/>
    <xf numFmtId="0" fontId="46" fillId="3" borderId="41" xfId="2" applyFont="1" applyFill="1" applyBorder="1"/>
    <xf numFmtId="0" fontId="46" fillId="3" borderId="42" xfId="2" applyFont="1" applyFill="1" applyBorder="1"/>
    <xf numFmtId="0" fontId="14" fillId="3" borderId="0" xfId="0" applyFont="1" applyFill="1" applyAlignment="1">
      <alignment vertical="center"/>
    </xf>
    <xf numFmtId="0" fontId="4" fillId="3" borderId="0" xfId="0" applyFont="1" applyFill="1"/>
    <xf numFmtId="0" fontId="33" fillId="3" borderId="0" xfId="0" applyFont="1" applyFill="1"/>
    <xf numFmtId="0" fontId="34" fillId="3" borderId="23" xfId="0" applyFont="1" applyFill="1" applyBorder="1" applyAlignment="1">
      <alignment horizontal="center" vertical="center" wrapText="1" readingOrder="1"/>
    </xf>
    <xf numFmtId="0" fontId="35" fillId="3" borderId="23" xfId="0" applyFont="1" applyFill="1" applyBorder="1" applyAlignment="1">
      <alignment horizontal="justify" vertical="center" wrapText="1" readingOrder="1"/>
    </xf>
    <xf numFmtId="9" fontId="34" fillId="3" borderId="32" xfId="0" applyNumberFormat="1" applyFont="1" applyFill="1" applyBorder="1" applyAlignment="1">
      <alignment horizontal="center" vertical="center" wrapText="1" readingOrder="1"/>
    </xf>
    <xf numFmtId="0" fontId="34" fillId="3" borderId="22" xfId="0" applyFont="1" applyFill="1" applyBorder="1" applyAlignment="1">
      <alignment horizontal="center" vertical="center" wrapText="1" readingOrder="1"/>
    </xf>
    <xf numFmtId="0" fontId="35" fillId="3" borderId="22" xfId="0" applyFont="1" applyFill="1" applyBorder="1" applyAlignment="1">
      <alignment horizontal="justify" vertical="center" wrapText="1" readingOrder="1"/>
    </xf>
    <xf numFmtId="9" fontId="34" fillId="3" borderId="27" xfId="0" applyNumberFormat="1" applyFont="1" applyFill="1" applyBorder="1" applyAlignment="1">
      <alignment horizontal="center" vertical="center" wrapText="1" readingOrder="1"/>
    </xf>
    <xf numFmtId="0" fontId="35" fillId="3" borderId="27" xfId="0" applyFont="1" applyFill="1" applyBorder="1" applyAlignment="1">
      <alignment horizontal="center" vertical="center" wrapText="1" readingOrder="1"/>
    </xf>
    <xf numFmtId="0" fontId="34" fillId="3" borderId="29" xfId="0" applyFont="1" applyFill="1" applyBorder="1" applyAlignment="1">
      <alignment horizontal="center" vertical="center" wrapText="1" readingOrder="1"/>
    </xf>
    <xf numFmtId="0" fontId="35" fillId="3" borderId="29" xfId="0" applyFont="1" applyFill="1" applyBorder="1" applyAlignment="1">
      <alignment horizontal="justify" vertical="center" wrapText="1" readingOrder="1"/>
    </xf>
    <xf numFmtId="0" fontId="35" fillId="3" borderId="30" xfId="0" applyFont="1" applyFill="1" applyBorder="1" applyAlignment="1">
      <alignment horizontal="center" vertical="center" wrapText="1" readingOrder="1"/>
    </xf>
    <xf numFmtId="0" fontId="43" fillId="3" borderId="0" xfId="0" applyFont="1" applyFill="1"/>
    <xf numFmtId="0" fontId="34" fillId="15" borderId="34" xfId="0" applyFont="1" applyFill="1" applyBorder="1" applyAlignment="1">
      <alignment horizontal="center" vertical="center" wrapText="1" readingOrder="1"/>
    </xf>
    <xf numFmtId="0" fontId="34" fillId="15" borderId="35" xfId="0" applyFont="1" applyFill="1" applyBorder="1" applyAlignment="1">
      <alignment horizontal="center" vertical="center" wrapText="1" readingOrder="1"/>
    </xf>
    <xf numFmtId="0" fontId="11" fillId="3" borderId="0" xfId="0" applyFont="1" applyFill="1"/>
    <xf numFmtId="0" fontId="10" fillId="3" borderId="0" xfId="0" applyFont="1" applyFill="1" applyAlignment="1">
      <alignment horizontal="justify" vertical="center" wrapText="1" readingOrder="1"/>
    </xf>
    <xf numFmtId="0" fontId="13" fillId="3" borderId="0" xfId="0" applyFont="1" applyFill="1"/>
    <xf numFmtId="0" fontId="3" fillId="3" borderId="0" xfId="0" applyFont="1" applyFill="1" applyAlignment="1">
      <alignment horizontal="left" vertical="center"/>
    </xf>
    <xf numFmtId="0" fontId="46" fillId="3" borderId="7" xfId="2" applyFont="1" applyFill="1" applyBorder="1"/>
    <xf numFmtId="0" fontId="51" fillId="3" borderId="0" xfId="0" applyFont="1" applyFill="1" applyAlignment="1">
      <alignment horizontal="left" vertical="center" wrapText="1"/>
    </xf>
    <xf numFmtId="0" fontId="52" fillId="3" borderId="0" xfId="0" applyFont="1" applyFill="1" applyAlignment="1">
      <alignment horizontal="left" vertical="top" wrapText="1"/>
    </xf>
    <xf numFmtId="0" fontId="46" fillId="3" borderId="0" xfId="2" applyFont="1" applyFill="1"/>
    <xf numFmtId="0" fontId="46" fillId="3" borderId="8" xfId="2" applyFont="1" applyFill="1" applyBorder="1"/>
    <xf numFmtId="0" fontId="46" fillId="3" borderId="9" xfId="2" applyFont="1" applyFill="1" applyBorder="1"/>
    <xf numFmtId="0" fontId="46" fillId="3" borderId="11" xfId="2" applyFont="1" applyFill="1" applyBorder="1"/>
    <xf numFmtId="0" fontId="46" fillId="3" borderId="10" xfId="2" applyFont="1" applyFill="1" applyBorder="1"/>
    <xf numFmtId="0" fontId="50" fillId="3" borderId="0" xfId="2" applyFont="1" applyFill="1" applyAlignment="1">
      <alignment horizontal="left" vertical="center" wrapText="1"/>
    </xf>
    <xf numFmtId="0" fontId="46" fillId="3" borderId="0" xfId="2" applyFont="1" applyFill="1" applyAlignment="1">
      <alignment horizontal="left" vertical="center" wrapText="1"/>
    </xf>
    <xf numFmtId="0" fontId="46" fillId="3" borderId="0" xfId="2" quotePrefix="1" applyFont="1" applyFill="1" applyAlignment="1">
      <alignment horizontal="left" vertical="center" wrapText="1"/>
    </xf>
    <xf numFmtId="0" fontId="48" fillId="3" borderId="7" xfId="2" quotePrefix="1" applyFont="1" applyFill="1" applyBorder="1" applyAlignment="1">
      <alignment horizontal="left" vertical="top" wrapText="1"/>
    </xf>
    <xf numFmtId="0" fontId="49" fillId="3" borderId="0" xfId="2" quotePrefix="1" applyFont="1" applyFill="1" applyAlignment="1">
      <alignment horizontal="left" vertical="top" wrapText="1"/>
    </xf>
    <xf numFmtId="0" fontId="49" fillId="3" borderId="8" xfId="2" quotePrefix="1" applyFont="1" applyFill="1" applyBorder="1" applyAlignment="1">
      <alignment horizontal="left" vertical="top" wrapText="1"/>
    </xf>
    <xf numFmtId="0" fontId="30" fillId="0" borderId="64" xfId="0" applyFont="1" applyBorder="1" applyAlignment="1">
      <alignment horizontal="justify" vertical="center" wrapText="1" readingOrder="1"/>
    </xf>
    <xf numFmtId="0" fontId="30" fillId="0" borderId="65" xfId="0" applyFont="1" applyBorder="1" applyAlignment="1">
      <alignment horizontal="justify" vertical="center" wrapText="1" readingOrder="1"/>
    </xf>
    <xf numFmtId="165" fontId="28" fillId="3" borderId="0" xfId="5" applyNumberFormat="1" applyFont="1" applyFill="1" applyAlignment="1">
      <alignment horizontal="center" vertical="center" wrapText="1"/>
    </xf>
    <xf numFmtId="165" fontId="0" fillId="3" borderId="0" xfId="5" applyNumberFormat="1" applyFont="1" applyFill="1" applyAlignment="1">
      <alignment horizontal="center" vertical="center"/>
    </xf>
    <xf numFmtId="0" fontId="56" fillId="3" borderId="0" xfId="0" applyFont="1" applyFill="1"/>
    <xf numFmtId="0" fontId="57" fillId="3" borderId="0" xfId="0" applyFont="1" applyFill="1" applyAlignment="1">
      <alignment horizontal="justify" vertical="center" wrapText="1" readingOrder="1"/>
    </xf>
    <xf numFmtId="0" fontId="56" fillId="0" borderId="0" xfId="0" applyFont="1"/>
    <xf numFmtId="0" fontId="58" fillId="3" borderId="0" xfId="0" applyFont="1" applyFill="1" applyAlignment="1">
      <alignment vertical="center"/>
    </xf>
    <xf numFmtId="44" fontId="0" fillId="3" borderId="0" xfId="5" applyFont="1" applyFill="1" applyAlignment="1">
      <alignment horizontal="left" vertical="center"/>
    </xf>
    <xf numFmtId="44" fontId="56" fillId="3" borderId="0" xfId="5" applyFont="1" applyFill="1" applyAlignment="1">
      <alignment horizontal="left" vertical="center"/>
    </xf>
    <xf numFmtId="44" fontId="0" fillId="0" borderId="0" xfId="5" applyFont="1" applyAlignment="1">
      <alignment horizontal="left" vertical="center"/>
    </xf>
    <xf numFmtId="44" fontId="27" fillId="0" borderId="0" xfId="5" applyFont="1" applyAlignment="1">
      <alignment horizontal="left" vertical="center"/>
    </xf>
    <xf numFmtId="0" fontId="0" fillId="0" borderId="0" xfId="0" applyAlignment="1">
      <alignment wrapText="1"/>
    </xf>
    <xf numFmtId="0" fontId="26" fillId="0" borderId="0" xfId="0" applyFont="1" applyAlignment="1">
      <alignment wrapText="1"/>
    </xf>
    <xf numFmtId="0" fontId="0" fillId="0" borderId="0" xfId="0" applyAlignment="1">
      <alignment vertical="center" wrapText="1"/>
    </xf>
    <xf numFmtId="0" fontId="59" fillId="0" borderId="0" xfId="0" applyFont="1"/>
    <xf numFmtId="0" fontId="60" fillId="0" borderId="0" xfId="0" applyFont="1"/>
    <xf numFmtId="0" fontId="61" fillId="0" borderId="0" xfId="0" applyFont="1"/>
    <xf numFmtId="0" fontId="62" fillId="0" borderId="0" xfId="0" applyFont="1" applyAlignment="1">
      <alignment wrapText="1"/>
    </xf>
    <xf numFmtId="0" fontId="61" fillId="0" borderId="0" xfId="0" applyFont="1" applyAlignment="1">
      <alignment wrapText="1"/>
    </xf>
    <xf numFmtId="0" fontId="59" fillId="0" borderId="8" xfId="0" applyFont="1" applyBorder="1"/>
    <xf numFmtId="0" fontId="64" fillId="0" borderId="8" xfId="0" applyFont="1" applyBorder="1"/>
    <xf numFmtId="0" fontId="65" fillId="19" borderId="69" xfId="0" applyFont="1" applyFill="1" applyBorder="1" applyAlignment="1">
      <alignment horizontal="center" vertical="center" wrapText="1"/>
    </xf>
    <xf numFmtId="0" fontId="66" fillId="19" borderId="10" xfId="0" applyFont="1" applyFill="1" applyBorder="1" applyAlignment="1">
      <alignment horizontal="center" vertical="center" wrapText="1"/>
    </xf>
    <xf numFmtId="0" fontId="65" fillId="19" borderId="33" xfId="0" applyFont="1" applyFill="1" applyBorder="1" applyAlignment="1">
      <alignment horizontal="center" vertical="center" wrapText="1"/>
    </xf>
    <xf numFmtId="0" fontId="64" fillId="0" borderId="0" xfId="0" applyFont="1"/>
    <xf numFmtId="0" fontId="65" fillId="19" borderId="69" xfId="0" applyFont="1" applyFill="1" applyBorder="1" applyAlignment="1">
      <alignment horizontal="center" vertical="center" textRotation="90" wrapText="1"/>
    </xf>
    <xf numFmtId="0" fontId="62" fillId="0" borderId="6" xfId="0" applyFont="1" applyBorder="1" applyAlignment="1">
      <alignment horizontal="justify" vertical="center" wrapText="1"/>
    </xf>
    <xf numFmtId="0" fontId="65" fillId="19" borderId="68" xfId="0" applyFont="1" applyFill="1" applyBorder="1" applyAlignment="1">
      <alignment horizontal="center" vertical="center" textRotation="90" wrapText="1"/>
    </xf>
    <xf numFmtId="0" fontId="62" fillId="0" borderId="68" xfId="0" applyFont="1" applyBorder="1" applyAlignment="1">
      <alignment horizontal="left" vertical="center" wrapText="1"/>
    </xf>
    <xf numFmtId="0" fontId="65" fillId="19" borderId="71" xfId="0" applyFont="1" applyFill="1" applyBorder="1" applyAlignment="1">
      <alignment horizontal="center" vertical="center" textRotation="90" wrapText="1"/>
    </xf>
    <xf numFmtId="0" fontId="62" fillId="0" borderId="69" xfId="0" applyFont="1" applyBorder="1" applyAlignment="1">
      <alignment horizontal="left" vertical="center" wrapText="1"/>
    </xf>
    <xf numFmtId="0" fontId="65" fillId="19" borderId="6" xfId="0" applyFont="1" applyFill="1" applyBorder="1" applyAlignment="1">
      <alignment horizontal="center" vertical="center" textRotation="90" wrapText="1"/>
    </xf>
    <xf numFmtId="0" fontId="69" fillId="0" borderId="68" xfId="0" applyFont="1" applyBorder="1" applyAlignment="1">
      <alignment horizontal="left" vertical="center" wrapText="1"/>
    </xf>
    <xf numFmtId="0" fontId="65" fillId="19" borderId="36" xfId="0" applyFont="1" applyFill="1" applyBorder="1" applyAlignment="1">
      <alignment horizontal="center" vertical="center" textRotation="90" wrapText="1"/>
    </xf>
    <xf numFmtId="0" fontId="70" fillId="0" borderId="8" xfId="0" applyFont="1" applyBorder="1"/>
    <xf numFmtId="0" fontId="71" fillId="20" borderId="6" xfId="0" applyFont="1" applyFill="1" applyBorder="1" applyAlignment="1">
      <alignment horizontal="center" vertical="center" textRotation="90" wrapText="1"/>
    </xf>
    <xf numFmtId="0" fontId="70" fillId="0" borderId="0" xfId="0" applyFont="1"/>
    <xf numFmtId="0" fontId="70" fillId="20" borderId="36" xfId="0" applyFont="1" applyFill="1" applyBorder="1"/>
    <xf numFmtId="0" fontId="72" fillId="20" borderId="69" xfId="0" applyFont="1" applyFill="1" applyBorder="1" applyAlignment="1">
      <alignment horizontal="center" vertical="center" wrapText="1"/>
    </xf>
    <xf numFmtId="0" fontId="71" fillId="20" borderId="69" xfId="0" applyFont="1" applyFill="1" applyBorder="1" applyAlignment="1">
      <alignment horizontal="center" vertical="center" wrapText="1"/>
    </xf>
    <xf numFmtId="0" fontId="66" fillId="0" borderId="0" xfId="0" applyFont="1" applyAlignment="1">
      <alignment horizontal="center" vertical="center"/>
    </xf>
    <xf numFmtId="0" fontId="65" fillId="0" borderId="0" xfId="0" applyFont="1" applyAlignment="1">
      <alignment horizontal="center" vertical="center"/>
    </xf>
    <xf numFmtId="0" fontId="62" fillId="0" borderId="0" xfId="0" applyFont="1"/>
    <xf numFmtId="0" fontId="73" fillId="0" borderId="0" xfId="0" applyFont="1" applyAlignment="1">
      <alignment vertical="center" wrapText="1"/>
    </xf>
    <xf numFmtId="0" fontId="73" fillId="0" borderId="73" xfId="0" applyFont="1" applyBorder="1" applyAlignment="1">
      <alignment horizontal="center" vertical="center" wrapText="1"/>
    </xf>
    <xf numFmtId="0" fontId="73" fillId="0" borderId="26" xfId="0" applyFont="1" applyBorder="1" applyAlignment="1">
      <alignment horizontal="center" vertical="center" wrapText="1"/>
    </xf>
    <xf numFmtId="0" fontId="78" fillId="0" borderId="77" xfId="0" applyFont="1" applyBorder="1" applyAlignment="1">
      <alignment horizontal="justify" vertical="center" wrapText="1"/>
    </xf>
    <xf numFmtId="0" fontId="78" fillId="0" borderId="79" xfId="0" applyFont="1" applyBorder="1" applyAlignment="1">
      <alignment horizontal="justify" vertical="center" wrapText="1"/>
    </xf>
    <xf numFmtId="0" fontId="77" fillId="16" borderId="77" xfId="0" applyFont="1" applyFill="1" applyBorder="1" applyAlignment="1">
      <alignment horizontal="center" vertical="center" wrapText="1"/>
    </xf>
    <xf numFmtId="0" fontId="77" fillId="16" borderId="79" xfId="0" applyFont="1" applyFill="1" applyBorder="1" applyAlignment="1">
      <alignment horizontal="center" vertical="center" wrapText="1"/>
    </xf>
    <xf numFmtId="0" fontId="77" fillId="16" borderId="81" xfId="0" applyFont="1" applyFill="1" applyBorder="1" applyAlignment="1">
      <alignment horizontal="center" vertical="center" wrapText="1"/>
    </xf>
    <xf numFmtId="0" fontId="75" fillId="16" borderId="29" xfId="0" applyFont="1" applyFill="1" applyBorder="1" applyAlignment="1">
      <alignment horizontal="center" vertical="center" wrapText="1"/>
    </xf>
    <xf numFmtId="0" fontId="75" fillId="16" borderId="30" xfId="0" applyFont="1" applyFill="1" applyBorder="1" applyAlignment="1">
      <alignment horizontal="center" vertical="center" wrapText="1"/>
    </xf>
    <xf numFmtId="0" fontId="77" fillId="19" borderId="69" xfId="0" applyFont="1" applyFill="1" applyBorder="1" applyAlignment="1">
      <alignment horizontal="center" vertical="center" wrapText="1"/>
    </xf>
    <xf numFmtId="0" fontId="77" fillId="19" borderId="36" xfId="0" applyFont="1" applyFill="1" applyBorder="1" applyAlignment="1">
      <alignment horizontal="center" vertical="center" wrapText="1"/>
    </xf>
    <xf numFmtId="0" fontId="78" fillId="0" borderId="10" xfId="0" applyFont="1" applyBorder="1" applyAlignment="1">
      <alignment horizontal="justify" vertical="center" wrapText="1"/>
    </xf>
    <xf numFmtId="0" fontId="62" fillId="0" borderId="5" xfId="0" applyFont="1" applyBorder="1" applyAlignment="1">
      <alignment horizontal="justify" vertical="center" wrapText="1"/>
    </xf>
    <xf numFmtId="0" fontId="62" fillId="0" borderId="5" xfId="0" applyFont="1" applyBorder="1" applyAlignment="1">
      <alignment horizontal="left" vertical="center" wrapText="1"/>
    </xf>
    <xf numFmtId="0" fontId="61" fillId="0" borderId="24" xfId="0" applyFont="1" applyBorder="1" applyAlignment="1">
      <alignment horizontal="left" vertical="center" wrapText="1"/>
    </xf>
    <xf numFmtId="0" fontId="61" fillId="0" borderId="5" xfId="0" applyFont="1" applyBorder="1" applyAlignment="1">
      <alignment horizontal="justify" vertical="center" wrapText="1"/>
    </xf>
    <xf numFmtId="0" fontId="64" fillId="0" borderId="85" xfId="0" applyFont="1" applyBorder="1" applyAlignment="1">
      <alignment horizontal="center" vertical="center"/>
    </xf>
    <xf numFmtId="0" fontId="64" fillId="0" borderId="84" xfId="0" applyFont="1" applyBorder="1" applyAlignment="1">
      <alignment horizontal="center" vertical="center"/>
    </xf>
    <xf numFmtId="0" fontId="70" fillId="0" borderId="86" xfId="0" applyFont="1" applyBorder="1" applyAlignment="1">
      <alignment horizontal="center" vertical="center"/>
    </xf>
    <xf numFmtId="0" fontId="80" fillId="24" borderId="89" xfId="0" applyFont="1" applyFill="1" applyBorder="1" applyAlignment="1">
      <alignment horizontal="left" vertical="center" wrapText="1" readingOrder="1"/>
    </xf>
    <xf numFmtId="0" fontId="80" fillId="25" borderId="89" xfId="0" applyFont="1" applyFill="1" applyBorder="1" applyAlignment="1">
      <alignment horizontal="left" vertical="center" wrapText="1" readingOrder="1"/>
    </xf>
    <xf numFmtId="0" fontId="75" fillId="0" borderId="22" xfId="0" applyFont="1" applyBorder="1" applyAlignment="1">
      <alignment horizontal="left" vertical="center" wrapText="1"/>
    </xf>
    <xf numFmtId="0" fontId="65" fillId="19" borderId="5" xfId="0" applyFont="1" applyFill="1" applyBorder="1" applyAlignment="1">
      <alignment horizontal="center" vertical="center" textRotation="90" wrapText="1"/>
    </xf>
    <xf numFmtId="0" fontId="65" fillId="19" borderId="112" xfId="0" applyFont="1" applyFill="1" applyBorder="1" applyAlignment="1">
      <alignment horizontal="center" vertical="center" textRotation="90" wrapText="1"/>
    </xf>
    <xf numFmtId="0" fontId="65" fillId="19" borderId="12" xfId="0" applyFont="1" applyFill="1" applyBorder="1" applyAlignment="1">
      <alignment horizontal="center" vertical="center" textRotation="90" wrapText="1"/>
    </xf>
    <xf numFmtId="0" fontId="65" fillId="19" borderId="25" xfId="0" applyFont="1" applyFill="1" applyBorder="1" applyAlignment="1">
      <alignment horizontal="center" vertical="center" textRotation="90" wrapText="1"/>
    </xf>
    <xf numFmtId="0" fontId="86" fillId="0" borderId="84" xfId="0" applyFont="1" applyBorder="1" applyAlignment="1">
      <alignment vertical="center" wrapText="1"/>
    </xf>
    <xf numFmtId="0" fontId="85" fillId="0" borderId="84" xfId="0" applyFont="1" applyBorder="1" applyAlignment="1">
      <alignment vertical="center"/>
    </xf>
    <xf numFmtId="0" fontId="85" fillId="0" borderId="84" xfId="0" applyFont="1" applyBorder="1" applyAlignment="1">
      <alignment vertical="center" wrapText="1"/>
    </xf>
    <xf numFmtId="0" fontId="85" fillId="27" borderId="0" xfId="0" applyFont="1" applyFill="1" applyAlignment="1">
      <alignment horizontal="center" vertical="center"/>
    </xf>
    <xf numFmtId="0" fontId="77" fillId="27" borderId="69" xfId="0" applyFont="1" applyFill="1" applyBorder="1" applyAlignment="1">
      <alignment horizontal="center" vertical="center" wrapText="1"/>
    </xf>
    <xf numFmtId="0" fontId="77" fillId="27" borderId="36" xfId="0" applyFont="1" applyFill="1" applyBorder="1" applyAlignment="1">
      <alignment horizontal="center" vertical="center" wrapText="1"/>
    </xf>
    <xf numFmtId="0" fontId="0" fillId="3" borderId="0" xfId="0" applyFill="1" applyAlignment="1">
      <alignment vertical="top"/>
    </xf>
    <xf numFmtId="44" fontId="0" fillId="3" borderId="0" xfId="5" applyFont="1" applyFill="1" applyAlignment="1">
      <alignment horizontal="left" vertical="top"/>
    </xf>
    <xf numFmtId="0" fontId="0" fillId="0" borderId="0" xfId="0" applyAlignment="1">
      <alignment vertical="top"/>
    </xf>
    <xf numFmtId="44" fontId="55" fillId="3" borderId="0" xfId="5" applyFont="1" applyFill="1" applyAlignment="1">
      <alignment vertical="top"/>
    </xf>
    <xf numFmtId="0" fontId="65" fillId="28" borderId="69" xfId="0" applyFont="1" applyFill="1" applyBorder="1" applyAlignment="1">
      <alignment horizontal="center" vertical="center" wrapText="1"/>
    </xf>
    <xf numFmtId="0" fontId="66" fillId="28" borderId="6" xfId="0" applyFont="1" applyFill="1" applyBorder="1" applyAlignment="1">
      <alignment horizontal="center" vertical="center" wrapText="1"/>
    </xf>
    <xf numFmtId="0" fontId="65" fillId="28" borderId="68" xfId="0" applyFont="1" applyFill="1" applyBorder="1" applyAlignment="1">
      <alignment horizontal="center" vertical="center" wrapText="1"/>
    </xf>
    <xf numFmtId="0" fontId="60" fillId="0" borderId="0" xfId="0" applyFont="1" applyFill="1" applyBorder="1"/>
    <xf numFmtId="0" fontId="61" fillId="0" borderId="0" xfId="0" applyFont="1" applyFill="1" applyBorder="1"/>
    <xf numFmtId="0" fontId="62" fillId="0" borderId="0" xfId="0" applyFont="1" applyFill="1" applyBorder="1"/>
    <xf numFmtId="0" fontId="65" fillId="0" borderId="0" xfId="0" applyFont="1" applyFill="1" applyBorder="1" applyAlignment="1">
      <alignment horizontal="center" vertical="center" wrapText="1"/>
    </xf>
    <xf numFmtId="0" fontId="65" fillId="0" borderId="0" xfId="0" applyFont="1" applyFill="1" applyBorder="1" applyAlignment="1">
      <alignment horizontal="center" vertical="center" textRotation="90" wrapText="1"/>
    </xf>
    <xf numFmtId="0" fontId="61" fillId="0" borderId="0" xfId="0" applyFont="1" applyFill="1" applyBorder="1" applyAlignment="1">
      <alignment horizontal="justify" vertical="center" wrapText="1"/>
    </xf>
    <xf numFmtId="0" fontId="61" fillId="0" borderId="0" xfId="0" applyFont="1" applyFill="1" applyBorder="1" applyAlignment="1">
      <alignment horizontal="left" vertical="center" wrapText="1"/>
    </xf>
    <xf numFmtId="0" fontId="71" fillId="0" borderId="0" xfId="0" applyFont="1" applyFill="1" applyBorder="1" applyAlignment="1">
      <alignment horizontal="center" vertical="center" textRotation="90" wrapText="1"/>
    </xf>
    <xf numFmtId="0" fontId="70" fillId="0" borderId="0" xfId="0" applyFont="1" applyFill="1" applyBorder="1"/>
    <xf numFmtId="0" fontId="71" fillId="0" borderId="0" xfId="0" applyFont="1" applyFill="1" applyBorder="1" applyAlignment="1">
      <alignment horizontal="center" vertical="center" wrapText="1"/>
    </xf>
    <xf numFmtId="0" fontId="71" fillId="20" borderId="12" xfId="0" applyFont="1" applyFill="1" applyBorder="1" applyAlignment="1">
      <alignment horizontal="center" vertical="center" textRotation="90" wrapText="1"/>
    </xf>
    <xf numFmtId="0" fontId="71" fillId="20" borderId="24" xfId="0" applyFont="1" applyFill="1" applyBorder="1" applyAlignment="1">
      <alignment horizontal="center" vertical="center" textRotation="90" wrapText="1"/>
    </xf>
    <xf numFmtId="0" fontId="66" fillId="0" borderId="34" xfId="0" applyFont="1" applyBorder="1" applyAlignment="1">
      <alignment horizontal="center" vertical="center"/>
    </xf>
    <xf numFmtId="0" fontId="65" fillId="0" borderId="119" xfId="0" applyFont="1" applyBorder="1" applyAlignment="1">
      <alignment horizontal="center" vertical="center"/>
    </xf>
    <xf numFmtId="0" fontId="59" fillId="0" borderId="86" xfId="0" applyFont="1" applyBorder="1"/>
    <xf numFmtId="0" fontId="82" fillId="0" borderId="90" xfId="0" applyFont="1" applyFill="1" applyBorder="1" applyAlignment="1" applyProtection="1">
      <alignment horizontal="center" vertical="center" wrapText="1"/>
      <protection locked="0"/>
    </xf>
    <xf numFmtId="0" fontId="82" fillId="0" borderId="90" xfId="0" applyFont="1" applyFill="1" applyBorder="1" applyAlignment="1" applyProtection="1">
      <alignment horizontal="justify" vertical="center" wrapText="1"/>
      <protection locked="0"/>
    </xf>
    <xf numFmtId="0" fontId="82" fillId="0" borderId="90" xfId="0" applyFont="1" applyFill="1" applyBorder="1" applyAlignment="1" applyProtection="1">
      <alignment horizontal="justify" vertical="center"/>
      <protection locked="0"/>
    </xf>
    <xf numFmtId="0" fontId="82" fillId="0" borderId="90" xfId="0" applyFont="1" applyFill="1" applyBorder="1" applyAlignment="1" applyProtection="1">
      <alignment horizontal="center" vertical="center"/>
      <protection hidden="1"/>
    </xf>
    <xf numFmtId="0" fontId="82" fillId="0" borderId="90" xfId="0" applyFont="1" applyFill="1" applyBorder="1" applyAlignment="1" applyProtection="1">
      <alignment horizontal="center" vertical="center" textRotation="90"/>
      <protection locked="0"/>
    </xf>
    <xf numFmtId="9" fontId="82" fillId="0" borderId="90" xfId="0" applyNumberFormat="1" applyFont="1" applyFill="1" applyBorder="1" applyAlignment="1" applyProtection="1">
      <alignment horizontal="center" vertical="center"/>
      <protection hidden="1"/>
    </xf>
    <xf numFmtId="164" fontId="82" fillId="0" borderId="90" xfId="1" applyNumberFormat="1" applyFont="1" applyFill="1" applyBorder="1" applyAlignment="1">
      <alignment horizontal="center" vertical="center"/>
    </xf>
    <xf numFmtId="0" fontId="83" fillId="0" borderId="90" xfId="0" applyFont="1" applyFill="1" applyBorder="1" applyAlignment="1" applyProtection="1">
      <alignment horizontal="center" vertical="center" textRotation="90" wrapText="1"/>
      <protection hidden="1"/>
    </xf>
    <xf numFmtId="0" fontId="83" fillId="0" borderId="90" xfId="0" applyFont="1" applyFill="1" applyBorder="1" applyAlignment="1" applyProtection="1">
      <alignment horizontal="center" vertical="center" textRotation="90"/>
      <protection hidden="1"/>
    </xf>
    <xf numFmtId="0" fontId="82" fillId="0" borderId="90" xfId="0" applyFont="1" applyFill="1" applyBorder="1" applyAlignment="1" applyProtection="1">
      <alignment horizontal="center" vertical="center" textRotation="90" wrapText="1"/>
      <protection locked="0"/>
    </xf>
    <xf numFmtId="0" fontId="82" fillId="0" borderId="90" xfId="0" applyFont="1" applyFill="1" applyBorder="1" applyAlignment="1" applyProtection="1">
      <alignment horizontal="center" vertical="center"/>
      <protection locked="0"/>
    </xf>
    <xf numFmtId="14" fontId="82" fillId="0" borderId="90" xfId="0" applyNumberFormat="1" applyFont="1" applyFill="1" applyBorder="1" applyAlignment="1" applyProtection="1">
      <alignment horizontal="center" vertical="center"/>
      <protection locked="0"/>
    </xf>
    <xf numFmtId="0" fontId="82" fillId="0" borderId="0" xfId="0" applyFont="1" applyFill="1"/>
    <xf numFmtId="0" fontId="82" fillId="0" borderId="90" xfId="0" applyFont="1" applyFill="1" applyBorder="1" applyAlignment="1" applyProtection="1">
      <alignment horizontal="justify" vertical="top" wrapText="1"/>
      <protection locked="0"/>
    </xf>
    <xf numFmtId="0" fontId="81" fillId="0" borderId="0" xfId="0" applyFont="1" applyAlignment="1">
      <alignment vertical="center"/>
    </xf>
    <xf numFmtId="0" fontId="88" fillId="3" borderId="0" xfId="0" applyFont="1" applyFill="1"/>
    <xf numFmtId="0" fontId="88" fillId="0" borderId="0" xfId="0" applyFont="1"/>
    <xf numFmtId="0" fontId="81" fillId="0" borderId="93" xfId="0" applyFont="1" applyBorder="1" applyAlignment="1">
      <alignment vertical="center"/>
    </xf>
    <xf numFmtId="0" fontId="81" fillId="0" borderId="91" xfId="0" applyFont="1" applyBorder="1" applyAlignment="1">
      <alignment vertical="center"/>
    </xf>
    <xf numFmtId="0" fontId="82" fillId="3" borderId="0" xfId="0" applyFont="1" applyFill="1" applyAlignment="1">
      <alignment horizontal="center" vertical="center"/>
    </xf>
    <xf numFmtId="0" fontId="82" fillId="3" borderId="0" xfId="0" applyFont="1" applyFill="1" applyAlignment="1">
      <alignment horizontal="left" vertical="center"/>
    </xf>
    <xf numFmtId="0" fontId="82" fillId="3" borderId="0" xfId="0" applyFont="1" applyFill="1"/>
    <xf numFmtId="0" fontId="82" fillId="3" borderId="0" xfId="0" applyFont="1" applyFill="1" applyAlignment="1">
      <alignment horizontal="center"/>
    </xf>
    <xf numFmtId="0" fontId="82" fillId="3" borderId="0" xfId="0" applyFont="1" applyFill="1" applyAlignment="1">
      <alignment wrapText="1"/>
    </xf>
    <xf numFmtId="0" fontId="82" fillId="0" borderId="0" xfId="0" applyFont="1"/>
    <xf numFmtId="0" fontId="83" fillId="3" borderId="99" xfId="0" applyFont="1" applyFill="1" applyBorder="1"/>
    <xf numFmtId="0" fontId="83" fillId="3" borderId="90" xfId="0" applyFont="1" applyFill="1" applyBorder="1"/>
    <xf numFmtId="0" fontId="83" fillId="3" borderId="100" xfId="0" applyFont="1" applyFill="1" applyBorder="1"/>
    <xf numFmtId="0" fontId="83" fillId="3" borderId="111" xfId="0" applyFont="1" applyFill="1" applyBorder="1"/>
    <xf numFmtId="0" fontId="83" fillId="3" borderId="91" xfId="0" applyFont="1" applyFill="1" applyBorder="1"/>
    <xf numFmtId="0" fontId="83" fillId="3" borderId="101" xfId="0" applyFont="1" applyFill="1" applyBorder="1"/>
    <xf numFmtId="0" fontId="83" fillId="0" borderId="0" xfId="0" applyFont="1" applyAlignment="1">
      <alignment horizontal="left" vertical="center"/>
    </xf>
    <xf numFmtId="0" fontId="82" fillId="0" borderId="0" xfId="0" applyFont="1" applyAlignment="1" applyProtection="1">
      <alignment horizontal="left" vertical="center" wrapText="1"/>
      <protection locked="0"/>
    </xf>
    <xf numFmtId="0" fontId="83" fillId="0" borderId="0" xfId="0" applyFont="1"/>
    <xf numFmtId="0" fontId="82" fillId="0" borderId="0" xfId="0" applyFont="1" applyAlignment="1">
      <alignment horizontal="left" wrapText="1"/>
    </xf>
    <xf numFmtId="0" fontId="83" fillId="16" borderId="90" xfId="0" applyFont="1" applyFill="1" applyBorder="1" applyAlignment="1">
      <alignment horizontal="center" vertical="center" textRotation="90"/>
    </xf>
    <xf numFmtId="0" fontId="83" fillId="3" borderId="0" xfId="0" applyFont="1" applyFill="1" applyAlignment="1">
      <alignment horizontal="center" vertical="center"/>
    </xf>
    <xf numFmtId="0" fontId="83" fillId="0" borderId="0" xfId="0" applyFont="1" applyAlignment="1">
      <alignment horizontal="center" vertical="center"/>
    </xf>
    <xf numFmtId="0" fontId="83" fillId="2" borderId="0" xfId="0" applyFont="1" applyFill="1" applyAlignment="1">
      <alignment horizontal="center" vertical="center"/>
    </xf>
    <xf numFmtId="0" fontId="82" fillId="0" borderId="90" xfId="0" applyFont="1" applyFill="1" applyBorder="1" applyAlignment="1">
      <alignment horizontal="center" vertical="center"/>
    </xf>
    <xf numFmtId="0" fontId="82" fillId="0" borderId="0" xfId="0" applyFont="1" applyFill="1" applyAlignment="1">
      <alignment vertical="center"/>
    </xf>
    <xf numFmtId="0" fontId="82" fillId="0" borderId="3" xfId="0" applyFont="1" applyBorder="1" applyAlignment="1">
      <alignment horizontal="center" vertical="center"/>
    </xf>
    <xf numFmtId="0" fontId="82" fillId="0" borderId="0" xfId="0" applyFont="1" applyAlignment="1">
      <alignment wrapText="1"/>
    </xf>
    <xf numFmtId="0" fontId="82" fillId="0" borderId="0" xfId="0" applyFont="1" applyAlignment="1">
      <alignment horizontal="center" vertical="center"/>
    </xf>
    <xf numFmtId="0" fontId="82" fillId="0" borderId="0" xfId="0" applyFont="1" applyAlignment="1">
      <alignment horizontal="center"/>
    </xf>
    <xf numFmtId="166" fontId="30" fillId="0" borderId="64" xfId="0" applyNumberFormat="1" applyFont="1" applyBorder="1" applyAlignment="1">
      <alignment horizontal="center" vertical="center" wrapText="1" readingOrder="1"/>
    </xf>
    <xf numFmtId="0" fontId="92" fillId="0" borderId="35" xfId="0" applyFont="1" applyBorder="1" applyAlignment="1">
      <alignment horizontal="justify" vertical="center" wrapText="1"/>
    </xf>
    <xf numFmtId="0" fontId="92" fillId="0" borderId="68" xfId="0" applyFont="1" applyBorder="1" applyAlignment="1">
      <alignment horizontal="left" vertical="center" wrapText="1"/>
    </xf>
    <xf numFmtId="0" fontId="92" fillId="0" borderId="69" xfId="0" applyFont="1" applyBorder="1" applyAlignment="1">
      <alignment horizontal="left" vertical="center" wrapText="1"/>
    </xf>
    <xf numFmtId="0" fontId="64" fillId="0" borderId="0" xfId="0" applyFont="1" applyAlignment="1">
      <alignment vertical="center"/>
    </xf>
    <xf numFmtId="0" fontId="92" fillId="0" borderId="84" xfId="0" applyFont="1" applyBorder="1" applyAlignment="1">
      <alignment horizontal="left" vertical="center" wrapText="1"/>
    </xf>
    <xf numFmtId="0" fontId="89" fillId="0" borderId="90" xfId="0" applyFont="1" applyFill="1" applyBorder="1" applyAlignment="1" applyProtection="1">
      <alignment horizontal="justify" vertical="center" wrapText="1"/>
      <protection locked="0"/>
    </xf>
    <xf numFmtId="0" fontId="89" fillId="0" borderId="90" xfId="0" applyFont="1" applyFill="1" applyBorder="1" applyAlignment="1" applyProtection="1">
      <alignment horizontal="center" vertical="center" wrapText="1"/>
      <protection locked="0"/>
    </xf>
    <xf numFmtId="14" fontId="89" fillId="0" borderId="90" xfId="0" applyNumberFormat="1" applyFont="1" applyFill="1" applyBorder="1" applyAlignment="1" applyProtection="1">
      <alignment horizontal="center" vertical="center" wrapText="1"/>
      <protection locked="0"/>
    </xf>
    <xf numFmtId="0" fontId="89" fillId="0" borderId="90" xfId="0" applyFont="1" applyFill="1" applyBorder="1" applyAlignment="1" applyProtection="1">
      <alignment horizontal="center" vertical="center"/>
      <protection locked="0"/>
    </xf>
    <xf numFmtId="14" fontId="89" fillId="0" borderId="90" xfId="0" applyNumberFormat="1" applyFont="1" applyFill="1" applyBorder="1" applyAlignment="1" applyProtection="1">
      <alignment horizontal="center" vertical="center"/>
      <protection locked="0"/>
    </xf>
    <xf numFmtId="0" fontId="73" fillId="0" borderId="74" xfId="0" applyFont="1" applyBorder="1" applyAlignment="1" applyProtection="1">
      <alignment horizontal="center" vertical="center" wrapText="1"/>
    </xf>
    <xf numFmtId="0" fontId="73" fillId="0" borderId="75" xfId="0" applyFont="1" applyBorder="1" applyAlignment="1" applyProtection="1">
      <alignment horizontal="center" vertical="center" wrapText="1"/>
    </xf>
    <xf numFmtId="0" fontId="73" fillId="0" borderId="22" xfId="0" applyFont="1" applyBorder="1" applyAlignment="1" applyProtection="1">
      <alignment horizontal="center" vertical="center" wrapText="1"/>
    </xf>
    <xf numFmtId="0" fontId="73" fillId="0" borderId="27" xfId="0" applyFont="1" applyBorder="1" applyAlignment="1" applyProtection="1">
      <alignment horizontal="center" vertical="center" wrapText="1"/>
    </xf>
    <xf numFmtId="0" fontId="73" fillId="0" borderId="22" xfId="0" applyFont="1" applyBorder="1" applyAlignment="1" applyProtection="1">
      <alignment vertical="center" wrapText="1"/>
    </xf>
    <xf numFmtId="0" fontId="73" fillId="0" borderId="27" xfId="0" applyFont="1" applyBorder="1" applyAlignment="1" applyProtection="1">
      <alignment vertical="center" wrapText="1"/>
    </xf>
    <xf numFmtId="0" fontId="89" fillId="0" borderId="90" xfId="0" applyFont="1" applyFill="1" applyBorder="1" applyAlignment="1" applyProtection="1">
      <alignment horizontal="justify" vertical="top" wrapText="1"/>
      <protection locked="0"/>
    </xf>
    <xf numFmtId="0" fontId="82" fillId="0" borderId="90" xfId="0" applyFont="1" applyFill="1" applyBorder="1" applyAlignment="1" applyProtection="1">
      <alignment horizontal="center" vertical="center" wrapText="1"/>
      <protection locked="0"/>
    </xf>
    <xf numFmtId="0" fontId="89" fillId="0" borderId="90" xfId="0" applyFont="1" applyFill="1" applyBorder="1" applyAlignment="1" applyProtection="1">
      <alignment horizontal="center" vertical="center" wrapText="1"/>
      <protection locked="0"/>
    </xf>
    <xf numFmtId="0" fontId="92" fillId="0" borderId="0" xfId="0" applyFont="1" applyAlignment="1">
      <alignment horizontal="center" vertical="center" wrapText="1"/>
    </xf>
    <xf numFmtId="0" fontId="59" fillId="0" borderId="0" xfId="0" applyFont="1" applyAlignment="1">
      <alignment horizontal="center" vertical="center" wrapText="1"/>
    </xf>
    <xf numFmtId="0" fontId="82" fillId="0" borderId="90" xfId="0" applyFont="1" applyFill="1" applyBorder="1" applyAlignment="1" applyProtection="1">
      <alignment vertical="center"/>
      <protection locked="0"/>
    </xf>
    <xf numFmtId="0" fontId="47" fillId="23" borderId="37" xfId="2" applyFont="1" applyFill="1" applyBorder="1" applyAlignment="1">
      <alignment horizontal="center" vertical="center" wrapText="1"/>
    </xf>
    <xf numFmtId="0" fontId="47" fillId="23" borderId="38" xfId="2" applyFont="1" applyFill="1" applyBorder="1" applyAlignment="1">
      <alignment horizontal="center" vertical="center" wrapText="1"/>
    </xf>
    <xf numFmtId="0" fontId="47" fillId="23" borderId="39" xfId="2" applyFont="1" applyFill="1" applyBorder="1" applyAlignment="1">
      <alignment horizontal="center" vertical="center" wrapText="1"/>
    </xf>
    <xf numFmtId="0" fontId="46" fillId="0" borderId="7" xfId="2" quotePrefix="1" applyFont="1" applyBorder="1" applyAlignment="1">
      <alignment horizontal="left" vertical="center" wrapText="1"/>
    </xf>
    <xf numFmtId="0" fontId="46" fillId="0" borderId="0" xfId="2" quotePrefix="1" applyFont="1" applyAlignment="1">
      <alignment horizontal="left" vertical="center" wrapText="1"/>
    </xf>
    <xf numFmtId="0" fontId="46" fillId="0" borderId="8" xfId="2" quotePrefix="1" applyFont="1" applyBorder="1" applyAlignment="1">
      <alignment horizontal="left" vertical="center" wrapText="1"/>
    </xf>
    <xf numFmtId="0" fontId="46" fillId="0" borderId="57" xfId="2" quotePrefix="1" applyFont="1" applyBorder="1" applyAlignment="1">
      <alignment horizontal="left" vertical="center" wrapText="1"/>
    </xf>
    <xf numFmtId="0" fontId="46" fillId="0" borderId="58" xfId="2" quotePrefix="1" applyFont="1" applyBorder="1" applyAlignment="1">
      <alignment horizontal="left" vertical="center" wrapText="1"/>
    </xf>
    <xf numFmtId="0" fontId="46" fillId="0" borderId="59" xfId="2" quotePrefix="1" applyFont="1" applyBorder="1" applyAlignment="1">
      <alignment horizontal="left" vertical="center" wrapText="1"/>
    </xf>
    <xf numFmtId="0" fontId="48" fillId="3" borderId="40" xfId="2" quotePrefix="1" applyFont="1" applyFill="1" applyBorder="1" applyAlignment="1">
      <alignment horizontal="left" vertical="top" wrapText="1"/>
    </xf>
    <xf numFmtId="0" fontId="49" fillId="3" borderId="41" xfId="2" quotePrefix="1" applyFont="1" applyFill="1" applyBorder="1" applyAlignment="1">
      <alignment horizontal="left" vertical="top" wrapText="1"/>
    </xf>
    <xf numFmtId="0" fontId="49" fillId="3" borderId="42" xfId="2" quotePrefix="1" applyFont="1" applyFill="1" applyBorder="1" applyAlignment="1">
      <alignment horizontal="left" vertical="top" wrapText="1"/>
    </xf>
    <xf numFmtId="0" fontId="46" fillId="0" borderId="7" xfId="2" quotePrefix="1" applyFont="1" applyBorder="1" applyAlignment="1">
      <alignment horizontal="left" vertical="top" wrapText="1"/>
    </xf>
    <xf numFmtId="0" fontId="46" fillId="0" borderId="0" xfId="2" quotePrefix="1" applyFont="1" applyAlignment="1">
      <alignment horizontal="left" vertical="top" wrapText="1"/>
    </xf>
    <xf numFmtId="0" fontId="46" fillId="0" borderId="8" xfId="2" quotePrefix="1" applyFont="1" applyBorder="1" applyAlignment="1">
      <alignment horizontal="left" vertical="top" wrapText="1"/>
    </xf>
    <xf numFmtId="0" fontId="51" fillId="14" borderId="43" xfId="3" applyFont="1" applyFill="1" applyBorder="1" applyAlignment="1">
      <alignment horizontal="center" vertical="center" wrapText="1"/>
    </xf>
    <xf numFmtId="0" fontId="51" fillId="14" borderId="44" xfId="3" applyFont="1" applyFill="1" applyBorder="1" applyAlignment="1">
      <alignment horizontal="center" vertical="center" wrapText="1"/>
    </xf>
    <xf numFmtId="0" fontId="51" fillId="14" borderId="45" xfId="2" applyFont="1" applyFill="1" applyBorder="1" applyAlignment="1">
      <alignment horizontal="center" vertical="center"/>
    </xf>
    <xf numFmtId="0" fontId="51" fillId="14" borderId="46" xfId="2" applyFont="1" applyFill="1" applyBorder="1" applyAlignment="1">
      <alignment horizontal="center" vertical="center"/>
    </xf>
    <xf numFmtId="0" fontId="1" fillId="3" borderId="57" xfId="2" quotePrefix="1" applyFont="1" applyFill="1" applyBorder="1" applyAlignment="1">
      <alignment horizontal="justify" vertical="center" wrapText="1"/>
    </xf>
    <xf numFmtId="0" fontId="1" fillId="3" borderId="58" xfId="2" quotePrefix="1" applyFont="1" applyFill="1" applyBorder="1" applyAlignment="1">
      <alignment horizontal="justify" vertical="center" wrapText="1"/>
    </xf>
    <xf numFmtId="0" fontId="1" fillId="3" borderId="59" xfId="2" quotePrefix="1" applyFont="1" applyFill="1" applyBorder="1" applyAlignment="1">
      <alignment horizontal="justify" vertical="center" wrapText="1"/>
    </xf>
    <xf numFmtId="0" fontId="51" fillId="3" borderId="47" xfId="3" applyFont="1" applyFill="1" applyBorder="1" applyAlignment="1">
      <alignment horizontal="left" vertical="top" wrapText="1" readingOrder="1"/>
    </xf>
    <xf numFmtId="0" fontId="51" fillId="3" borderId="48" xfId="3" applyFont="1" applyFill="1" applyBorder="1" applyAlignment="1">
      <alignment horizontal="left" vertical="top" wrapText="1" readingOrder="1"/>
    </xf>
    <xf numFmtId="0" fontId="52" fillId="3" borderId="49" xfId="2" applyFont="1" applyFill="1" applyBorder="1" applyAlignment="1">
      <alignment horizontal="justify" vertical="center" wrapText="1"/>
    </xf>
    <xf numFmtId="0" fontId="52" fillId="3" borderId="50" xfId="2" applyFont="1" applyFill="1" applyBorder="1" applyAlignment="1">
      <alignment horizontal="justify" vertical="center" wrapText="1"/>
    </xf>
    <xf numFmtId="0" fontId="51" fillId="3" borderId="51" xfId="0" applyFont="1" applyFill="1" applyBorder="1" applyAlignment="1">
      <alignment horizontal="left" vertical="center" wrapText="1"/>
    </xf>
    <xf numFmtId="0" fontId="51" fillId="3" borderId="52" xfId="0" applyFont="1" applyFill="1" applyBorder="1" applyAlignment="1">
      <alignment horizontal="left" vertical="center" wrapText="1"/>
    </xf>
    <xf numFmtId="0" fontId="52" fillId="3" borderId="53" xfId="2" applyFont="1" applyFill="1" applyBorder="1" applyAlignment="1">
      <alignment horizontal="justify" vertical="center" wrapText="1"/>
    </xf>
    <xf numFmtId="0" fontId="52" fillId="3" borderId="54" xfId="2" applyFont="1" applyFill="1" applyBorder="1" applyAlignment="1">
      <alignment horizontal="justify" vertical="center" wrapText="1"/>
    </xf>
    <xf numFmtId="0" fontId="46" fillId="3" borderId="7" xfId="2" applyFont="1" applyFill="1" applyBorder="1" applyAlignment="1">
      <alignment horizontal="left" vertical="top" wrapText="1"/>
    </xf>
    <xf numFmtId="0" fontId="46" fillId="3" borderId="0" xfId="2" applyFont="1" applyFill="1" applyAlignment="1">
      <alignment horizontal="left" vertical="top" wrapText="1"/>
    </xf>
    <xf numFmtId="0" fontId="46" fillId="3" borderId="8" xfId="2" applyFont="1" applyFill="1" applyBorder="1" applyAlignment="1">
      <alignment horizontal="left" vertical="top" wrapText="1"/>
    </xf>
    <xf numFmtId="0" fontId="51" fillId="3" borderId="60" xfId="0" applyFont="1" applyFill="1" applyBorder="1" applyAlignment="1">
      <alignment horizontal="left" vertical="center" wrapText="1"/>
    </xf>
    <xf numFmtId="0" fontId="51" fillId="3" borderId="61" xfId="0" applyFont="1" applyFill="1" applyBorder="1" applyAlignment="1">
      <alignment horizontal="left" vertical="center" wrapText="1"/>
    </xf>
    <xf numFmtId="0" fontId="51" fillId="3" borderId="62" xfId="0" applyFont="1" applyFill="1" applyBorder="1" applyAlignment="1">
      <alignment horizontal="left" vertical="center" wrapText="1"/>
    </xf>
    <xf numFmtId="0" fontId="51" fillId="3" borderId="63" xfId="0" applyFont="1" applyFill="1" applyBorder="1" applyAlignment="1">
      <alignment horizontal="left" vertical="center" wrapText="1"/>
    </xf>
    <xf numFmtId="0" fontId="52" fillId="3" borderId="55" xfId="0" applyFont="1" applyFill="1" applyBorder="1" applyAlignment="1">
      <alignment horizontal="justify" vertical="center" wrapText="1"/>
    </xf>
    <xf numFmtId="0" fontId="52" fillId="3" borderId="56" xfId="0" applyFont="1" applyFill="1" applyBorder="1" applyAlignment="1">
      <alignment horizontal="justify" vertical="center" wrapText="1"/>
    </xf>
    <xf numFmtId="0" fontId="87" fillId="21" borderId="22" xfId="0" applyFont="1" applyFill="1" applyBorder="1" applyAlignment="1">
      <alignment horizontal="center" vertical="center" wrapText="1"/>
    </xf>
    <xf numFmtId="0" fontId="0" fillId="0" borderId="22" xfId="0" applyBorder="1" applyAlignment="1">
      <alignment horizontal="center"/>
    </xf>
    <xf numFmtId="0" fontId="81" fillId="0" borderId="22" xfId="0" applyFont="1" applyBorder="1" applyAlignment="1">
      <alignment horizontal="center" vertical="center" wrapText="1"/>
    </xf>
    <xf numFmtId="0" fontId="75" fillId="0" borderId="22" xfId="0" applyFont="1" applyBorder="1" applyAlignment="1">
      <alignment horizontal="left" vertical="center" wrapText="1"/>
    </xf>
    <xf numFmtId="0" fontId="75" fillId="0" borderId="22" xfId="0" applyFont="1" applyBorder="1" applyAlignment="1">
      <alignment horizontal="left" vertical="center" wrapText="1" indent="1"/>
    </xf>
    <xf numFmtId="0" fontId="76" fillId="0" borderId="87" xfId="0" applyFont="1" applyBorder="1" applyAlignment="1">
      <alignment horizontal="left"/>
    </xf>
    <xf numFmtId="0" fontId="76" fillId="0" borderId="0" xfId="0" applyFont="1" applyBorder="1" applyAlignment="1">
      <alignment horizontal="left"/>
    </xf>
    <xf numFmtId="0" fontId="73" fillId="0" borderId="87" xfId="0" applyFont="1" applyBorder="1" applyAlignment="1">
      <alignment horizontal="center"/>
    </xf>
    <xf numFmtId="0" fontId="73" fillId="0" borderId="0" xfId="0" applyFont="1" applyBorder="1" applyAlignment="1">
      <alignment horizontal="center"/>
    </xf>
    <xf numFmtId="0" fontId="63" fillId="0" borderId="0" xfId="0" applyFont="1" applyFill="1" applyBorder="1" applyAlignment="1">
      <alignment horizontal="center" vertical="center" wrapText="1"/>
    </xf>
    <xf numFmtId="0" fontId="63" fillId="0" borderId="0" xfId="0" applyFont="1" applyFill="1" applyBorder="1" applyAlignment="1">
      <alignment horizontal="center" vertical="center" textRotation="90"/>
    </xf>
    <xf numFmtId="15" fontId="79" fillId="6" borderId="68" xfId="0" applyNumberFormat="1" applyFont="1" applyFill="1" applyBorder="1" applyAlignment="1">
      <alignment horizontal="center" vertical="center"/>
    </xf>
    <xf numFmtId="15" fontId="79" fillId="6" borderId="72" xfId="0" applyNumberFormat="1" applyFont="1" applyFill="1" applyBorder="1" applyAlignment="1">
      <alignment horizontal="center" vertical="center"/>
    </xf>
    <xf numFmtId="0" fontId="63" fillId="26" borderId="24" xfId="0" applyFont="1" applyFill="1" applyBorder="1" applyAlignment="1">
      <alignment horizontal="center" vertical="center" wrapText="1"/>
    </xf>
    <xf numFmtId="0" fontId="63" fillId="26" borderId="25" xfId="0" applyFont="1" applyFill="1" applyBorder="1" applyAlignment="1">
      <alignment horizontal="center" vertical="center" wrapText="1"/>
    </xf>
    <xf numFmtId="0" fontId="63" fillId="26" borderId="36" xfId="0" applyFont="1" applyFill="1" applyBorder="1" applyAlignment="1">
      <alignment horizontal="center" vertical="center" wrapText="1"/>
    </xf>
    <xf numFmtId="0" fontId="63" fillId="26" borderId="12" xfId="0" applyFont="1" applyFill="1" applyBorder="1" applyAlignment="1">
      <alignment horizontal="center" vertical="center" textRotation="90"/>
    </xf>
    <xf numFmtId="0" fontId="63" fillId="26" borderId="0" xfId="0" applyFont="1" applyFill="1" applyBorder="1" applyAlignment="1">
      <alignment horizontal="center" vertical="center" textRotation="90"/>
    </xf>
    <xf numFmtId="0" fontId="63" fillId="17" borderId="66" xfId="0" applyFont="1" applyFill="1" applyBorder="1" applyAlignment="1">
      <alignment horizontal="center" vertical="center" wrapText="1"/>
    </xf>
    <xf numFmtId="0" fontId="63" fillId="17" borderId="67" xfId="0" applyFont="1" applyFill="1" applyBorder="1" applyAlignment="1">
      <alignment horizontal="center" vertical="center" wrapText="1"/>
    </xf>
    <xf numFmtId="0" fontId="63" fillId="18" borderId="68" xfId="0" applyFont="1" applyFill="1" applyBorder="1" applyAlignment="1">
      <alignment horizontal="center" vertical="center" textRotation="90"/>
    </xf>
    <xf numFmtId="0" fontId="63" fillId="18" borderId="70" xfId="0" applyFont="1" applyFill="1" applyBorder="1" applyAlignment="1">
      <alignment horizontal="center" vertical="center" textRotation="90"/>
    </xf>
    <xf numFmtId="0" fontId="63" fillId="18" borderId="72" xfId="0" applyFont="1" applyFill="1" applyBorder="1" applyAlignment="1">
      <alignment horizontal="center" vertical="center" textRotation="90"/>
    </xf>
    <xf numFmtId="0" fontId="79" fillId="22" borderId="87" xfId="0" applyFont="1" applyFill="1" applyBorder="1" applyAlignment="1">
      <alignment horizontal="center" vertical="center"/>
    </xf>
    <xf numFmtId="0" fontId="79" fillId="22" borderId="88" xfId="0" applyFont="1" applyFill="1" applyBorder="1" applyAlignment="1">
      <alignment horizontal="center" vertical="center"/>
    </xf>
    <xf numFmtId="0" fontId="82" fillId="0" borderId="90" xfId="0" applyFont="1" applyFill="1" applyBorder="1" applyAlignment="1" applyProtection="1">
      <alignment horizontal="center" vertical="center" wrapText="1"/>
      <protection locked="0"/>
    </xf>
    <xf numFmtId="0" fontId="83" fillId="23" borderId="91" xfId="0" applyFont="1" applyFill="1" applyBorder="1" applyAlignment="1">
      <alignment horizontal="center" vertical="center" wrapText="1"/>
    </xf>
    <xf numFmtId="0" fontId="83" fillId="23" borderId="92" xfId="0" applyFont="1" applyFill="1" applyBorder="1" applyAlignment="1">
      <alignment horizontal="center" vertical="center" wrapText="1"/>
    </xf>
    <xf numFmtId="0" fontId="82" fillId="0" borderId="90" xfId="0" applyFont="1" applyFill="1" applyBorder="1" applyAlignment="1" applyProtection="1">
      <alignment horizontal="center" vertical="center"/>
      <protection locked="0"/>
    </xf>
    <xf numFmtId="0" fontId="83" fillId="16" borderId="90" xfId="0" applyFont="1" applyFill="1" applyBorder="1" applyAlignment="1">
      <alignment horizontal="center" vertical="center"/>
    </xf>
    <xf numFmtId="0" fontId="83" fillId="16" borderId="90" xfId="0" applyFont="1" applyFill="1" applyBorder="1" applyAlignment="1">
      <alignment horizontal="center" vertical="center" wrapText="1"/>
    </xf>
    <xf numFmtId="9" fontId="82" fillId="0" borderId="90" xfId="0" applyNumberFormat="1" applyFont="1" applyFill="1" applyBorder="1" applyAlignment="1" applyProtection="1">
      <alignment horizontal="center" vertical="center" wrapText="1"/>
      <protection locked="0"/>
    </xf>
    <xf numFmtId="9" fontId="82" fillId="0" borderId="90" xfId="0" applyNumberFormat="1" applyFont="1" applyFill="1" applyBorder="1" applyAlignment="1" applyProtection="1">
      <alignment horizontal="center" vertical="center" wrapText="1"/>
      <protection hidden="1"/>
    </xf>
    <xf numFmtId="0" fontId="83" fillId="0" borderId="90" xfId="0" applyFont="1" applyFill="1" applyBorder="1" applyAlignment="1" applyProtection="1">
      <alignment horizontal="center" vertical="center" wrapText="1"/>
      <protection hidden="1"/>
    </xf>
    <xf numFmtId="0" fontId="83" fillId="0" borderId="90" xfId="0" applyFont="1" applyFill="1" applyBorder="1" applyAlignment="1" applyProtection="1">
      <alignment horizontal="center" vertical="center"/>
      <protection hidden="1"/>
    </xf>
    <xf numFmtId="0" fontId="82" fillId="21" borderId="90" xfId="0" applyFont="1" applyFill="1" applyBorder="1" applyAlignment="1" applyProtection="1">
      <alignment horizontal="center" vertical="center" wrapText="1"/>
      <protection locked="0"/>
    </xf>
    <xf numFmtId="0" fontId="82" fillId="0" borderId="91" xfId="0" applyFont="1" applyFill="1" applyBorder="1" applyAlignment="1" applyProtection="1">
      <alignment horizontal="center" vertical="center"/>
      <protection locked="0"/>
    </xf>
    <xf numFmtId="0" fontId="82" fillId="0" borderId="92" xfId="0" applyFont="1" applyFill="1" applyBorder="1" applyAlignment="1" applyProtection="1">
      <alignment horizontal="center" vertical="center"/>
      <protection locked="0"/>
    </xf>
    <xf numFmtId="0" fontId="83" fillId="16" borderId="92" xfId="0" applyFont="1" applyFill="1" applyBorder="1" applyAlignment="1">
      <alignment horizontal="center" vertical="center"/>
    </xf>
    <xf numFmtId="0" fontId="83" fillId="23" borderId="90" xfId="0" applyFont="1" applyFill="1" applyBorder="1" applyAlignment="1">
      <alignment horizontal="center" vertical="center" wrapText="1"/>
    </xf>
    <xf numFmtId="0" fontId="83" fillId="16" borderId="90" xfId="0" applyFont="1" applyFill="1" applyBorder="1" applyAlignment="1">
      <alignment horizontal="center" vertical="center" textRotation="90" wrapText="1"/>
    </xf>
    <xf numFmtId="0" fontId="83" fillId="0" borderId="90" xfId="0" applyFont="1" applyFill="1" applyBorder="1" applyAlignment="1">
      <alignment horizontal="center" vertical="center"/>
    </xf>
    <xf numFmtId="0" fontId="89" fillId="0" borderId="90" xfId="0" applyFont="1" applyFill="1" applyBorder="1" applyAlignment="1" applyProtection="1">
      <alignment horizontal="center" vertical="center" wrapText="1"/>
      <protection locked="0"/>
    </xf>
    <xf numFmtId="0" fontId="82" fillId="0" borderId="90" xfId="0" applyFont="1" applyFill="1" applyBorder="1" applyAlignment="1" applyProtection="1">
      <alignment horizontal="justify" vertical="center" wrapText="1"/>
      <protection locked="0"/>
    </xf>
    <xf numFmtId="0" fontId="89" fillId="3" borderId="94" xfId="0" applyFont="1" applyFill="1" applyBorder="1" applyAlignment="1" applyProtection="1">
      <alignment horizontal="left" vertical="center" wrapText="1"/>
      <protection locked="0"/>
    </xf>
    <xf numFmtId="0" fontId="89" fillId="3" borderId="90" xfId="0" applyFont="1" applyFill="1" applyBorder="1" applyAlignment="1" applyProtection="1">
      <alignment horizontal="left" vertical="center" wrapText="1"/>
      <protection locked="0"/>
    </xf>
    <xf numFmtId="0" fontId="89" fillId="3" borderId="100" xfId="0" applyFont="1" applyFill="1" applyBorder="1" applyAlignment="1" applyProtection="1">
      <alignment horizontal="left" vertical="center" wrapText="1"/>
      <protection locked="0"/>
    </xf>
    <xf numFmtId="0" fontId="89" fillId="3" borderId="110" xfId="0" applyFont="1" applyFill="1" applyBorder="1" applyAlignment="1" applyProtection="1">
      <alignment horizontal="left" vertical="center" wrapText="1"/>
      <protection locked="0"/>
    </xf>
    <xf numFmtId="0" fontId="89" fillId="3" borderId="103" xfId="0" applyFont="1" applyFill="1" applyBorder="1" applyAlignment="1" applyProtection="1">
      <alignment horizontal="left" vertical="center" wrapText="1"/>
      <protection locked="0"/>
    </xf>
    <xf numFmtId="0" fontId="89" fillId="3" borderId="104" xfId="0" applyFont="1" applyFill="1" applyBorder="1" applyAlignment="1" applyProtection="1">
      <alignment horizontal="left" vertical="center" wrapText="1"/>
      <protection locked="0"/>
    </xf>
    <xf numFmtId="0" fontId="89" fillId="0" borderId="91" xfId="0" applyFont="1" applyFill="1" applyBorder="1" applyAlignment="1" applyProtection="1">
      <alignment horizontal="center" vertical="center" wrapText="1"/>
      <protection locked="0"/>
    </xf>
    <xf numFmtId="0" fontId="89" fillId="0" borderId="105" xfId="0" applyFont="1" applyFill="1" applyBorder="1" applyAlignment="1" applyProtection="1">
      <alignment horizontal="center" vertical="center" wrapText="1"/>
      <protection locked="0"/>
    </xf>
    <xf numFmtId="0" fontId="89" fillId="0" borderId="92" xfId="0" applyFont="1" applyFill="1" applyBorder="1" applyAlignment="1" applyProtection="1">
      <alignment horizontal="center" vertical="center" wrapText="1"/>
      <protection locked="0"/>
    </xf>
    <xf numFmtId="0" fontId="83" fillId="16" borderId="90" xfId="0" applyFont="1" applyFill="1" applyBorder="1" applyAlignment="1">
      <alignment horizontal="center" vertical="center" textRotation="90"/>
    </xf>
    <xf numFmtId="0" fontId="82" fillId="0" borderId="91" xfId="0" applyFont="1" applyFill="1" applyBorder="1" applyAlignment="1" applyProtection="1">
      <alignment horizontal="center" vertical="center" wrapText="1"/>
      <protection locked="0"/>
    </xf>
    <xf numFmtId="0" fontId="82" fillId="0" borderId="105" xfId="0" applyFont="1" applyFill="1" applyBorder="1" applyAlignment="1" applyProtection="1">
      <alignment horizontal="center" vertical="center" wrapText="1"/>
      <protection locked="0"/>
    </xf>
    <xf numFmtId="0" fontId="82" fillId="0" borderId="92" xfId="0" applyFont="1" applyFill="1" applyBorder="1" applyAlignment="1" applyProtection="1">
      <alignment horizontal="center" vertical="center" wrapText="1"/>
      <protection locked="0"/>
    </xf>
    <xf numFmtId="0" fontId="82" fillId="0" borderId="90" xfId="0" applyFont="1" applyFill="1" applyBorder="1" applyAlignment="1" applyProtection="1">
      <alignment horizontal="left" vertical="center" wrapText="1"/>
      <protection locked="0"/>
    </xf>
    <xf numFmtId="0" fontId="82" fillId="0" borderId="2" xfId="0" applyFont="1" applyBorder="1" applyAlignment="1">
      <alignment horizontal="left" vertical="center" wrapText="1"/>
    </xf>
    <xf numFmtId="0" fontId="82" fillId="0" borderId="21" xfId="0" applyFont="1" applyBorder="1" applyAlignment="1">
      <alignment horizontal="left" vertical="center" wrapText="1"/>
    </xf>
    <xf numFmtId="0" fontId="82" fillId="3" borderId="109" xfId="0" applyFont="1" applyFill="1" applyBorder="1" applyAlignment="1" applyProtection="1">
      <alignment horizontal="left" vertical="center"/>
      <protection locked="0"/>
    </xf>
    <xf numFmtId="0" fontId="82" fillId="3" borderId="97" xfId="0" applyFont="1" applyFill="1" applyBorder="1" applyAlignment="1" applyProtection="1">
      <alignment horizontal="left" vertical="center"/>
      <protection locked="0"/>
    </xf>
    <xf numFmtId="0" fontId="82" fillId="3" borderId="98" xfId="0" applyFont="1" applyFill="1" applyBorder="1" applyAlignment="1" applyProtection="1">
      <alignment horizontal="left" vertical="center"/>
      <protection locked="0"/>
    </xf>
    <xf numFmtId="0" fontId="83" fillId="3" borderId="96" xfId="0" applyFont="1" applyFill="1" applyBorder="1" applyAlignment="1">
      <alignment horizontal="left" vertical="center"/>
    </xf>
    <xf numFmtId="0" fontId="83" fillId="3" borderId="97" xfId="0" applyFont="1" applyFill="1" applyBorder="1" applyAlignment="1">
      <alignment horizontal="left" vertical="center"/>
    </xf>
    <xf numFmtId="0" fontId="83" fillId="3" borderId="98" xfId="0" applyFont="1" applyFill="1" applyBorder="1" applyAlignment="1">
      <alignment horizontal="left" vertical="center"/>
    </xf>
    <xf numFmtId="0" fontId="88" fillId="0" borderId="96" xfId="0" applyFont="1" applyBorder="1" applyAlignment="1">
      <alignment horizontal="center" vertical="center"/>
    </xf>
    <xf numFmtId="0" fontId="88" fillId="0" borderId="97" xfId="0" applyFont="1" applyBorder="1" applyAlignment="1">
      <alignment horizontal="center" vertical="center"/>
    </xf>
    <xf numFmtId="0" fontId="88" fillId="0" borderId="98" xfId="0" applyFont="1" applyBorder="1" applyAlignment="1">
      <alignment horizontal="center" vertical="center"/>
    </xf>
    <xf numFmtId="0" fontId="88" fillId="0" borderId="99" xfId="0" applyFont="1" applyBorder="1" applyAlignment="1">
      <alignment horizontal="center" vertical="center"/>
    </xf>
    <xf numFmtId="0" fontId="88" fillId="0" borderId="90" xfId="0" applyFont="1" applyBorder="1" applyAlignment="1">
      <alignment horizontal="center" vertical="center"/>
    </xf>
    <xf numFmtId="0" fontId="88" fillId="0" borderId="100" xfId="0" applyFont="1" applyBorder="1" applyAlignment="1">
      <alignment horizontal="center" vertical="center"/>
    </xf>
    <xf numFmtId="0" fontId="88" fillId="0" borderId="102" xfId="0" applyFont="1" applyBorder="1" applyAlignment="1">
      <alignment horizontal="center" vertical="center"/>
    </xf>
    <xf numFmtId="0" fontId="88" fillId="0" borderId="103" xfId="0" applyFont="1" applyBorder="1" applyAlignment="1">
      <alignment horizontal="center" vertical="center"/>
    </xf>
    <xf numFmtId="0" fontId="88" fillId="0" borderId="104" xfId="0" applyFont="1" applyBorder="1" applyAlignment="1">
      <alignment horizontal="center" vertical="center"/>
    </xf>
    <xf numFmtId="0" fontId="81" fillId="0" borderId="109" xfId="0" applyFont="1" applyBorder="1" applyAlignment="1">
      <alignment horizontal="center" vertical="center"/>
    </xf>
    <xf numFmtId="0" fontId="81" fillId="0" borderId="97" xfId="0" applyFont="1" applyBorder="1" applyAlignment="1">
      <alignment horizontal="center" vertical="center"/>
    </xf>
    <xf numFmtId="0" fontId="81" fillId="0" borderId="98" xfId="0" applyFont="1" applyBorder="1" applyAlignment="1">
      <alignment horizontal="center" vertical="center"/>
    </xf>
    <xf numFmtId="0" fontId="81" fillId="0" borderId="110" xfId="0" applyFont="1" applyBorder="1" applyAlignment="1">
      <alignment horizontal="center" vertical="center"/>
    </xf>
    <xf numFmtId="0" fontId="81" fillId="0" borderId="103" xfId="0" applyFont="1" applyBorder="1" applyAlignment="1">
      <alignment horizontal="center" vertical="center"/>
    </xf>
    <xf numFmtId="0" fontId="81" fillId="0" borderId="104" xfId="0" applyFont="1" applyBorder="1" applyAlignment="1">
      <alignment horizontal="center" vertical="center"/>
    </xf>
    <xf numFmtId="0" fontId="81" fillId="0" borderId="95" xfId="0" applyFont="1" applyBorder="1" applyAlignment="1">
      <alignment horizontal="left" vertical="center"/>
    </xf>
    <xf numFmtId="0" fontId="81" fillId="0" borderId="105" xfId="0" applyFont="1" applyBorder="1" applyAlignment="1">
      <alignment horizontal="left" vertical="center"/>
    </xf>
    <xf numFmtId="0" fontId="81" fillId="0" borderId="106" xfId="0" applyFont="1" applyBorder="1" applyAlignment="1">
      <alignment horizontal="left" vertical="center"/>
    </xf>
    <xf numFmtId="0" fontId="81" fillId="0" borderId="110" xfId="0" applyFont="1" applyBorder="1" applyAlignment="1">
      <alignment horizontal="left" vertical="center"/>
    </xf>
    <xf numFmtId="0" fontId="81" fillId="0" borderId="103" xfId="0" applyFont="1" applyBorder="1" applyAlignment="1">
      <alignment horizontal="left" vertical="center"/>
    </xf>
    <xf numFmtId="0" fontId="81" fillId="0" borderId="104" xfId="0" applyFont="1" applyBorder="1" applyAlignment="1">
      <alignment horizontal="left" vertical="center"/>
    </xf>
    <xf numFmtId="0" fontId="82" fillId="3" borderId="109" xfId="0" applyFont="1" applyFill="1" applyBorder="1" applyAlignment="1">
      <alignment horizontal="left" wrapText="1"/>
    </xf>
    <xf numFmtId="0" fontId="82" fillId="3" borderId="97" xfId="0" applyFont="1" applyFill="1" applyBorder="1" applyAlignment="1">
      <alignment horizontal="left" wrapText="1"/>
    </xf>
    <xf numFmtId="0" fontId="82" fillId="3" borderId="98" xfId="0" applyFont="1" applyFill="1" applyBorder="1" applyAlignment="1">
      <alignment horizontal="left" wrapText="1"/>
    </xf>
    <xf numFmtId="0" fontId="82" fillId="3" borderId="94" xfId="0" applyFont="1" applyFill="1" applyBorder="1" applyAlignment="1">
      <alignment horizontal="left" wrapText="1"/>
    </xf>
    <xf numFmtId="0" fontId="82" fillId="3" borderId="90" xfId="0" applyFont="1" applyFill="1" applyBorder="1" applyAlignment="1">
      <alignment horizontal="left" wrapText="1"/>
    </xf>
    <xf numFmtId="0" fontId="82" fillId="3" borderId="100" xfId="0" applyFont="1" applyFill="1" applyBorder="1" applyAlignment="1">
      <alignment horizontal="left" wrapText="1"/>
    </xf>
    <xf numFmtId="0" fontId="82" fillId="3" borderId="93" xfId="0" applyFont="1" applyFill="1" applyBorder="1" applyAlignment="1">
      <alignment horizontal="left" wrapText="1"/>
    </xf>
    <xf numFmtId="0" fontId="82" fillId="3" borderId="91" xfId="0" applyFont="1" applyFill="1" applyBorder="1" applyAlignment="1">
      <alignment horizontal="left" wrapText="1"/>
    </xf>
    <xf numFmtId="0" fontId="82" fillId="3" borderId="101" xfId="0" applyFont="1" applyFill="1" applyBorder="1" applyAlignment="1">
      <alignment horizontal="left" wrapText="1"/>
    </xf>
    <xf numFmtId="0" fontId="81" fillId="0" borderId="96" xfId="0" applyFont="1" applyBorder="1" applyAlignment="1">
      <alignment horizontal="center" vertical="center"/>
    </xf>
    <xf numFmtId="0" fontId="81" fillId="0" borderId="102" xfId="0" applyFont="1" applyBorder="1" applyAlignment="1">
      <alignment horizontal="center" vertical="center"/>
    </xf>
    <xf numFmtId="0" fontId="81" fillId="0" borderId="107" xfId="0" applyFont="1" applyBorder="1" applyAlignment="1">
      <alignment horizontal="left" vertical="center"/>
    </xf>
    <xf numFmtId="0" fontId="81" fillId="0" borderId="92" xfId="0" applyFont="1" applyBorder="1" applyAlignment="1">
      <alignment horizontal="left" vertical="center"/>
    </xf>
    <xf numFmtId="0" fontId="81" fillId="0" borderId="102" xfId="0" applyFont="1" applyBorder="1" applyAlignment="1">
      <alignment horizontal="left" vertical="center"/>
    </xf>
    <xf numFmtId="0" fontId="81" fillId="0" borderId="108" xfId="0" applyFont="1" applyBorder="1" applyAlignment="1">
      <alignment horizontal="left" vertical="center"/>
    </xf>
    <xf numFmtId="0" fontId="83" fillId="16" borderId="113" xfId="0" applyFont="1" applyFill="1" applyBorder="1" applyAlignment="1">
      <alignment horizontal="left" vertical="center"/>
    </xf>
    <xf numFmtId="0" fontId="83" fillId="16" borderId="114" xfId="0" applyFont="1" applyFill="1" applyBorder="1" applyAlignment="1">
      <alignment horizontal="left" vertical="center"/>
    </xf>
    <xf numFmtId="0" fontId="83" fillId="16" borderId="115" xfId="0" applyFont="1" applyFill="1" applyBorder="1" applyAlignment="1">
      <alignment horizontal="left" vertical="center"/>
    </xf>
    <xf numFmtId="0" fontId="83" fillId="16" borderId="116" xfId="0" applyFont="1" applyFill="1" applyBorder="1" applyAlignment="1">
      <alignment horizontal="left" vertical="center"/>
    </xf>
    <xf numFmtId="0" fontId="83" fillId="16" borderId="117" xfId="0" applyFont="1" applyFill="1" applyBorder="1" applyAlignment="1">
      <alignment horizontal="left" vertical="center"/>
    </xf>
    <xf numFmtId="0" fontId="83" fillId="16" borderId="118" xfId="0" applyFont="1" applyFill="1" applyBorder="1" applyAlignment="1">
      <alignment horizontal="left" vertical="center"/>
    </xf>
    <xf numFmtId="0" fontId="23" fillId="0" borderId="0" xfId="0" applyFont="1" applyAlignment="1">
      <alignment horizontal="center" vertical="center" wrapText="1"/>
    </xf>
    <xf numFmtId="0" fontId="18" fillId="5" borderId="7" xfId="0" applyFont="1" applyFill="1" applyBorder="1" applyAlignment="1" applyProtection="1">
      <alignment horizontal="center" wrapText="1" readingOrder="1"/>
      <protection hidden="1"/>
    </xf>
    <xf numFmtId="0" fontId="18" fillId="5" borderId="0" xfId="0" applyFont="1" applyFill="1" applyAlignment="1" applyProtection="1">
      <alignment horizontal="center" wrapText="1" readingOrder="1"/>
      <protection hidden="1"/>
    </xf>
    <xf numFmtId="0" fontId="18" fillId="5" borderId="8" xfId="0" applyFont="1" applyFill="1" applyBorder="1" applyAlignment="1" applyProtection="1">
      <alignment horizontal="center" wrapText="1" readingOrder="1"/>
      <protection hidden="1"/>
    </xf>
    <xf numFmtId="0" fontId="18" fillId="5" borderId="9" xfId="0" applyFont="1" applyFill="1" applyBorder="1" applyAlignment="1" applyProtection="1">
      <alignment horizontal="center" wrapText="1" readingOrder="1"/>
      <protection hidden="1"/>
    </xf>
    <xf numFmtId="0" fontId="18" fillId="5" borderId="11" xfId="0" applyFont="1" applyFill="1" applyBorder="1" applyAlignment="1" applyProtection="1">
      <alignment horizontal="center" wrapText="1" readingOrder="1"/>
      <protection hidden="1"/>
    </xf>
    <xf numFmtId="0" fontId="18" fillId="5" borderId="10" xfId="0" applyFont="1" applyFill="1" applyBorder="1" applyAlignment="1" applyProtection="1">
      <alignment horizontal="center" wrapText="1" readingOrder="1"/>
      <protection hidden="1"/>
    </xf>
    <xf numFmtId="0" fontId="18" fillId="5" borderId="5" xfId="0" applyFont="1" applyFill="1" applyBorder="1" applyAlignment="1" applyProtection="1">
      <alignment horizontal="center" wrapText="1" readingOrder="1"/>
      <protection hidden="1"/>
    </xf>
    <xf numFmtId="0" fontId="18" fillId="5" borderId="12" xfId="0" applyFont="1" applyFill="1" applyBorder="1" applyAlignment="1" applyProtection="1">
      <alignment horizontal="center" wrapText="1" readingOrder="1"/>
      <protection hidden="1"/>
    </xf>
    <xf numFmtId="0" fontId="18" fillId="5" borderId="6" xfId="0" applyFont="1" applyFill="1" applyBorder="1" applyAlignment="1" applyProtection="1">
      <alignment horizontal="center" wrapText="1" readingOrder="1"/>
      <protection hidden="1"/>
    </xf>
    <xf numFmtId="0" fontId="18" fillId="13" borderId="7" xfId="0" applyFont="1" applyFill="1" applyBorder="1" applyAlignment="1" applyProtection="1">
      <alignment horizontal="center" wrapText="1" readingOrder="1"/>
      <protection hidden="1"/>
    </xf>
    <xf numFmtId="0" fontId="18" fillId="13" borderId="0" xfId="0" applyFont="1" applyFill="1" applyAlignment="1" applyProtection="1">
      <alignment horizontal="center" wrapText="1" readingOrder="1"/>
      <protection hidden="1"/>
    </xf>
    <xf numFmtId="0" fontId="18" fillId="13" borderId="8" xfId="0" applyFont="1" applyFill="1" applyBorder="1" applyAlignment="1" applyProtection="1">
      <alignment horizontal="center" wrapText="1" readingOrder="1"/>
      <protection hidden="1"/>
    </xf>
    <xf numFmtId="0" fontId="18" fillId="13" borderId="9" xfId="0" applyFont="1" applyFill="1" applyBorder="1" applyAlignment="1" applyProtection="1">
      <alignment horizontal="center" wrapText="1" readingOrder="1"/>
      <protection hidden="1"/>
    </xf>
    <xf numFmtId="0" fontId="18" fillId="13" borderId="11" xfId="0" applyFont="1" applyFill="1" applyBorder="1" applyAlignment="1" applyProtection="1">
      <alignment horizontal="center" wrapText="1" readingOrder="1"/>
      <protection hidden="1"/>
    </xf>
    <xf numFmtId="0" fontId="18" fillId="13" borderId="10" xfId="0" applyFont="1" applyFill="1" applyBorder="1" applyAlignment="1" applyProtection="1">
      <alignment horizontal="center" wrapText="1" readingOrder="1"/>
      <protection hidden="1"/>
    </xf>
    <xf numFmtId="0" fontId="18" fillId="13" borderId="5" xfId="0" applyFont="1" applyFill="1" applyBorder="1" applyAlignment="1" applyProtection="1">
      <alignment horizontal="center" wrapText="1" readingOrder="1"/>
      <protection hidden="1"/>
    </xf>
    <xf numFmtId="0" fontId="18" fillId="13" borderId="12" xfId="0" applyFont="1" applyFill="1" applyBorder="1" applyAlignment="1" applyProtection="1">
      <alignment horizontal="center" wrapText="1" readingOrder="1"/>
      <protection hidden="1"/>
    </xf>
    <xf numFmtId="0" fontId="18" fillId="13" borderId="6" xfId="0" applyFont="1" applyFill="1" applyBorder="1" applyAlignment="1" applyProtection="1">
      <alignment horizontal="center" wrapText="1" readingOrder="1"/>
      <protection hidden="1"/>
    </xf>
    <xf numFmtId="0" fontId="18" fillId="12" borderId="7" xfId="0" applyFont="1" applyFill="1" applyBorder="1" applyAlignment="1" applyProtection="1">
      <alignment horizontal="center" wrapText="1" readingOrder="1"/>
      <protection hidden="1"/>
    </xf>
    <xf numFmtId="0" fontId="18" fillId="12" borderId="0" xfId="0" applyFont="1" applyFill="1" applyAlignment="1" applyProtection="1">
      <alignment horizontal="center" wrapText="1" readingOrder="1"/>
      <protection hidden="1"/>
    </xf>
    <xf numFmtId="0" fontId="18" fillId="12" borderId="8" xfId="0" applyFont="1" applyFill="1" applyBorder="1" applyAlignment="1" applyProtection="1">
      <alignment horizontal="center" wrapText="1" readingOrder="1"/>
      <protection hidden="1"/>
    </xf>
    <xf numFmtId="0" fontId="18" fillId="12" borderId="9" xfId="0" applyFont="1" applyFill="1" applyBorder="1" applyAlignment="1" applyProtection="1">
      <alignment horizontal="center" wrapText="1" readingOrder="1"/>
      <protection hidden="1"/>
    </xf>
    <xf numFmtId="0" fontId="18" fillId="12" borderId="11" xfId="0" applyFont="1" applyFill="1" applyBorder="1" applyAlignment="1" applyProtection="1">
      <alignment horizontal="center" wrapText="1" readingOrder="1"/>
      <protection hidden="1"/>
    </xf>
    <xf numFmtId="0" fontId="18" fillId="12" borderId="10" xfId="0" applyFont="1" applyFill="1" applyBorder="1" applyAlignment="1" applyProtection="1">
      <alignment horizontal="center" wrapText="1" readingOrder="1"/>
      <protection hidden="1"/>
    </xf>
    <xf numFmtId="0" fontId="18" fillId="12" borderId="5" xfId="0" applyFont="1" applyFill="1" applyBorder="1" applyAlignment="1" applyProtection="1">
      <alignment horizontal="center" wrapText="1" readingOrder="1"/>
      <protection hidden="1"/>
    </xf>
    <xf numFmtId="0" fontId="18" fillId="12" borderId="12" xfId="0" applyFont="1" applyFill="1" applyBorder="1" applyAlignment="1" applyProtection="1">
      <alignment horizontal="center" wrapText="1" readingOrder="1"/>
      <protection hidden="1"/>
    </xf>
    <xf numFmtId="0" fontId="18" fillId="12" borderId="6" xfId="0" applyFont="1" applyFill="1" applyBorder="1" applyAlignment="1" applyProtection="1">
      <alignment horizontal="center" wrapText="1" readingOrder="1"/>
      <protection hidden="1"/>
    </xf>
    <xf numFmtId="0" fontId="18" fillId="11" borderId="7" xfId="0" applyFont="1" applyFill="1" applyBorder="1" applyAlignment="1" applyProtection="1">
      <alignment horizontal="center" vertical="center" wrapText="1" readingOrder="1"/>
      <protection hidden="1"/>
    </xf>
    <xf numFmtId="0" fontId="18" fillId="11" borderId="0" xfId="0" applyFont="1" applyFill="1" applyAlignment="1" applyProtection="1">
      <alignment horizontal="center" vertical="center" wrapText="1" readingOrder="1"/>
      <protection hidden="1"/>
    </xf>
    <xf numFmtId="0" fontId="18" fillId="11" borderId="8" xfId="0" applyFont="1" applyFill="1" applyBorder="1" applyAlignment="1" applyProtection="1">
      <alignment horizontal="center" vertical="center" wrapText="1" readingOrder="1"/>
      <protection hidden="1"/>
    </xf>
    <xf numFmtId="0" fontId="18" fillId="11" borderId="9" xfId="0" applyFont="1" applyFill="1" applyBorder="1" applyAlignment="1" applyProtection="1">
      <alignment horizontal="center" vertical="center" wrapText="1" readingOrder="1"/>
      <protection hidden="1"/>
    </xf>
    <xf numFmtId="0" fontId="18" fillId="11" borderId="11" xfId="0" applyFont="1" applyFill="1" applyBorder="1" applyAlignment="1" applyProtection="1">
      <alignment horizontal="center" vertical="center" wrapText="1" readingOrder="1"/>
      <protection hidden="1"/>
    </xf>
    <xf numFmtId="0" fontId="18" fillId="11" borderId="10" xfId="0" applyFont="1" applyFill="1" applyBorder="1" applyAlignment="1" applyProtection="1">
      <alignment horizontal="center" vertical="center" wrapText="1" readingOrder="1"/>
      <protection hidden="1"/>
    </xf>
    <xf numFmtId="0" fontId="18" fillId="11" borderId="5" xfId="0" applyFont="1" applyFill="1" applyBorder="1" applyAlignment="1" applyProtection="1">
      <alignment horizontal="center" vertical="center" wrapText="1" readingOrder="1"/>
      <protection hidden="1"/>
    </xf>
    <xf numFmtId="0" fontId="18" fillId="11" borderId="12" xfId="0" applyFont="1" applyFill="1" applyBorder="1" applyAlignment="1" applyProtection="1">
      <alignment horizontal="center" vertical="center" wrapText="1" readingOrder="1"/>
      <protection hidden="1"/>
    </xf>
    <xf numFmtId="0" fontId="18" fillId="11" borderId="6" xfId="0" applyFont="1" applyFill="1" applyBorder="1" applyAlignment="1" applyProtection="1">
      <alignment horizontal="center" vertical="center" wrapText="1" readingOrder="1"/>
      <protection hidden="1"/>
    </xf>
    <xf numFmtId="0" fontId="16" fillId="10" borderId="0" xfId="0" applyFont="1" applyFill="1" applyAlignment="1">
      <alignment horizontal="center" vertical="center" wrapText="1" readingOrder="1"/>
    </xf>
    <xf numFmtId="0" fontId="15" fillId="0" borderId="5" xfId="0" applyFont="1" applyBorder="1" applyAlignment="1">
      <alignment horizontal="center" vertical="center" wrapText="1"/>
    </xf>
    <xf numFmtId="0" fontId="15" fillId="0" borderId="12"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1" xfId="0" applyFont="1" applyBorder="1" applyAlignment="1">
      <alignment horizontal="center" vertical="center"/>
    </xf>
    <xf numFmtId="0" fontId="15" fillId="0" borderId="10" xfId="0" applyFont="1" applyBorder="1" applyAlignment="1">
      <alignment horizontal="center" vertical="center"/>
    </xf>
    <xf numFmtId="0" fontId="15" fillId="0" borderId="12" xfId="0" applyFont="1" applyBorder="1" applyAlignment="1">
      <alignment horizontal="center" vertical="center" wrapText="1"/>
    </xf>
    <xf numFmtId="0" fontId="16" fillId="10" borderId="0" xfId="0" applyFont="1" applyFill="1" applyAlignment="1">
      <alignment horizontal="center" vertical="center" textRotation="90" wrapText="1" readingOrder="1"/>
    </xf>
    <xf numFmtId="0" fontId="16" fillId="10" borderId="8" xfId="0" applyFont="1" applyFill="1" applyBorder="1" applyAlignment="1">
      <alignment horizontal="center" vertical="center" textRotation="90" wrapText="1" readingOrder="1"/>
    </xf>
    <xf numFmtId="0" fontId="19" fillId="12" borderId="13" xfId="0" applyFont="1" applyFill="1" applyBorder="1" applyAlignment="1">
      <alignment horizontal="center" vertical="center" wrapText="1" readingOrder="1"/>
    </xf>
    <xf numFmtId="0" fontId="19" fillId="12" borderId="14" xfId="0" applyFont="1" applyFill="1" applyBorder="1" applyAlignment="1">
      <alignment horizontal="center" vertical="center" wrapText="1" readingOrder="1"/>
    </xf>
    <xf numFmtId="0" fontId="19" fillId="12" borderId="15" xfId="0" applyFont="1" applyFill="1" applyBorder="1" applyAlignment="1">
      <alignment horizontal="center" vertical="center" wrapText="1" readingOrder="1"/>
    </xf>
    <xf numFmtId="0" fontId="19" fillId="12" borderId="16" xfId="0" applyFont="1" applyFill="1" applyBorder="1" applyAlignment="1">
      <alignment horizontal="center" vertical="center" wrapText="1" readingOrder="1"/>
    </xf>
    <xf numFmtId="0" fontId="19" fillId="12" borderId="0" xfId="0" applyFont="1" applyFill="1" applyAlignment="1">
      <alignment horizontal="center" vertical="center" wrapText="1" readingOrder="1"/>
    </xf>
    <xf numFmtId="0" fontId="19" fillId="12" borderId="17" xfId="0" applyFont="1" applyFill="1" applyBorder="1" applyAlignment="1">
      <alignment horizontal="center" vertical="center" wrapText="1" readingOrder="1"/>
    </xf>
    <xf numFmtId="0" fontId="19" fillId="12" borderId="18" xfId="0" applyFont="1" applyFill="1" applyBorder="1" applyAlignment="1">
      <alignment horizontal="center" vertical="center" wrapText="1" readingOrder="1"/>
    </xf>
    <xf numFmtId="0" fontId="19" fillId="12" borderId="19" xfId="0" applyFont="1" applyFill="1" applyBorder="1" applyAlignment="1">
      <alignment horizontal="center" vertical="center" wrapText="1" readingOrder="1"/>
    </xf>
    <xf numFmtId="0" fontId="19" fillId="12" borderId="20" xfId="0" applyFont="1" applyFill="1" applyBorder="1" applyAlignment="1">
      <alignment horizontal="center" vertical="center" wrapText="1" readingOrder="1"/>
    </xf>
    <xf numFmtId="0" fontId="19" fillId="11" borderId="13" xfId="0" applyFont="1" applyFill="1" applyBorder="1" applyAlignment="1">
      <alignment horizontal="center" vertical="center" wrapText="1" readingOrder="1"/>
    </xf>
    <xf numFmtId="0" fontId="19" fillId="11" borderId="14" xfId="0" applyFont="1" applyFill="1" applyBorder="1" applyAlignment="1">
      <alignment horizontal="center" vertical="center" wrapText="1" readingOrder="1"/>
    </xf>
    <xf numFmtId="0" fontId="19" fillId="11" borderId="15" xfId="0" applyFont="1" applyFill="1" applyBorder="1" applyAlignment="1">
      <alignment horizontal="center" vertical="center" wrapText="1" readingOrder="1"/>
    </xf>
    <xf numFmtId="0" fontId="19" fillId="11" borderId="16" xfId="0" applyFont="1" applyFill="1" applyBorder="1" applyAlignment="1">
      <alignment horizontal="center" vertical="center" wrapText="1" readingOrder="1"/>
    </xf>
    <xf numFmtId="0" fontId="19" fillId="11" borderId="0" xfId="0" applyFont="1" applyFill="1" applyAlignment="1">
      <alignment horizontal="center" vertical="center" wrapText="1" readingOrder="1"/>
    </xf>
    <xf numFmtId="0" fontId="19" fillId="11" borderId="17" xfId="0" applyFont="1" applyFill="1" applyBorder="1" applyAlignment="1">
      <alignment horizontal="center" vertical="center" wrapText="1" readingOrder="1"/>
    </xf>
    <xf numFmtId="0" fontId="19" fillId="11" borderId="18" xfId="0" applyFont="1" applyFill="1" applyBorder="1" applyAlignment="1">
      <alignment horizontal="center" vertical="center" wrapText="1" readingOrder="1"/>
    </xf>
    <xf numFmtId="0" fontId="19" fillId="11" borderId="19" xfId="0" applyFont="1" applyFill="1" applyBorder="1" applyAlignment="1">
      <alignment horizontal="center" vertical="center" wrapText="1" readingOrder="1"/>
    </xf>
    <xf numFmtId="0" fontId="19" fillId="11" borderId="20" xfId="0" applyFont="1" applyFill="1" applyBorder="1" applyAlignment="1">
      <alignment horizontal="center" vertical="center" wrapText="1" readingOrder="1"/>
    </xf>
    <xf numFmtId="0" fontId="19" fillId="13" borderId="13" xfId="0" applyFont="1" applyFill="1" applyBorder="1" applyAlignment="1">
      <alignment horizontal="center" vertical="center" wrapText="1" readingOrder="1"/>
    </xf>
    <xf numFmtId="0" fontId="19" fillId="13" borderId="14" xfId="0" applyFont="1" applyFill="1" applyBorder="1" applyAlignment="1">
      <alignment horizontal="center" vertical="center" wrapText="1" readingOrder="1"/>
    </xf>
    <xf numFmtId="0" fontId="19" fillId="13" borderId="15" xfId="0" applyFont="1" applyFill="1" applyBorder="1" applyAlignment="1">
      <alignment horizontal="center" vertical="center" wrapText="1" readingOrder="1"/>
    </xf>
    <xf numFmtId="0" fontId="19" fillId="13" borderId="16" xfId="0" applyFont="1" applyFill="1" applyBorder="1" applyAlignment="1">
      <alignment horizontal="center" vertical="center" wrapText="1" readingOrder="1"/>
    </xf>
    <xf numFmtId="0" fontId="19" fillId="13" borderId="0" xfId="0" applyFont="1" applyFill="1" applyAlignment="1">
      <alignment horizontal="center" vertical="center" wrapText="1" readingOrder="1"/>
    </xf>
    <xf numFmtId="0" fontId="19" fillId="13" borderId="17" xfId="0" applyFont="1" applyFill="1" applyBorder="1" applyAlignment="1">
      <alignment horizontal="center" vertical="center" wrapText="1" readingOrder="1"/>
    </xf>
    <xf numFmtId="0" fontId="19" fillId="13" borderId="18" xfId="0" applyFont="1" applyFill="1" applyBorder="1" applyAlignment="1">
      <alignment horizontal="center" vertical="center" wrapText="1" readingOrder="1"/>
    </xf>
    <xf numFmtId="0" fontId="19" fillId="13" borderId="19" xfId="0" applyFont="1" applyFill="1" applyBorder="1" applyAlignment="1">
      <alignment horizontal="center" vertical="center" wrapText="1" readingOrder="1"/>
    </xf>
    <xf numFmtId="0" fontId="19" fillId="13" borderId="20" xfId="0" applyFont="1" applyFill="1" applyBorder="1" applyAlignment="1">
      <alignment horizontal="center" vertical="center" wrapText="1" readingOrder="1"/>
    </xf>
    <xf numFmtId="0" fontId="19" fillId="5" borderId="13" xfId="0" applyFont="1" applyFill="1" applyBorder="1" applyAlignment="1">
      <alignment horizontal="center" vertical="center" wrapText="1" readingOrder="1"/>
    </xf>
    <xf numFmtId="0" fontId="19" fillId="5" borderId="14" xfId="0" applyFont="1" applyFill="1" applyBorder="1" applyAlignment="1">
      <alignment horizontal="center" vertical="center" wrapText="1" readingOrder="1"/>
    </xf>
    <xf numFmtId="0" fontId="19" fillId="5" borderId="15" xfId="0" applyFont="1" applyFill="1" applyBorder="1" applyAlignment="1">
      <alignment horizontal="center" vertical="center" wrapText="1" readingOrder="1"/>
    </xf>
    <xf numFmtId="0" fontId="19" fillId="5" borderId="16" xfId="0" applyFont="1" applyFill="1" applyBorder="1" applyAlignment="1">
      <alignment horizontal="center" vertical="center" wrapText="1" readingOrder="1"/>
    </xf>
    <xf numFmtId="0" fontId="19" fillId="5" borderId="0" xfId="0" applyFont="1" applyFill="1" applyAlignment="1">
      <alignment horizontal="center" vertical="center" wrapText="1" readingOrder="1"/>
    </xf>
    <xf numFmtId="0" fontId="19" fillId="5" borderId="17" xfId="0" applyFont="1" applyFill="1" applyBorder="1" applyAlignment="1">
      <alignment horizontal="center" vertical="center" wrapText="1" readingOrder="1"/>
    </xf>
    <xf numFmtId="0" fontId="19" fillId="5" borderId="18" xfId="0" applyFont="1" applyFill="1" applyBorder="1" applyAlignment="1">
      <alignment horizontal="center" vertical="center" wrapText="1" readingOrder="1"/>
    </xf>
    <xf numFmtId="0" fontId="19" fillId="5" borderId="19" xfId="0" applyFont="1" applyFill="1" applyBorder="1" applyAlignment="1">
      <alignment horizontal="center" vertical="center" wrapText="1" readingOrder="1"/>
    </xf>
    <xf numFmtId="0" fontId="19" fillId="5" borderId="20" xfId="0" applyFont="1" applyFill="1" applyBorder="1" applyAlignment="1">
      <alignment horizontal="center" vertical="center" wrapText="1" readingOrder="1"/>
    </xf>
    <xf numFmtId="0" fontId="40" fillId="0" borderId="5" xfId="0" applyFont="1" applyBorder="1" applyAlignment="1">
      <alignment horizontal="center" vertical="center" wrapText="1"/>
    </xf>
    <xf numFmtId="0" fontId="40" fillId="0" borderId="12" xfId="0" applyFont="1" applyBorder="1" applyAlignment="1">
      <alignment horizontal="center" vertical="center"/>
    </xf>
    <xf numFmtId="0" fontId="40" fillId="0" borderId="6" xfId="0" applyFont="1" applyBorder="1" applyAlignment="1">
      <alignment horizontal="center" vertical="center"/>
    </xf>
    <xf numFmtId="0" fontId="40" fillId="0" borderId="7" xfId="0" applyFont="1" applyBorder="1" applyAlignment="1">
      <alignment horizontal="center" vertical="center"/>
    </xf>
    <xf numFmtId="0" fontId="40" fillId="0" borderId="0" xfId="0" applyFont="1" applyAlignment="1">
      <alignment horizontal="center" vertical="center"/>
    </xf>
    <xf numFmtId="0" fontId="40" fillId="0" borderId="8" xfId="0" applyFont="1" applyBorder="1" applyAlignment="1">
      <alignment horizontal="center" vertical="center"/>
    </xf>
    <xf numFmtId="0" fontId="40" fillId="0" borderId="9" xfId="0" applyFont="1" applyBorder="1" applyAlignment="1">
      <alignment horizontal="center" vertical="center"/>
    </xf>
    <xf numFmtId="0" fontId="40" fillId="0" borderId="11" xfId="0" applyFont="1" applyBorder="1" applyAlignment="1">
      <alignment horizontal="center" vertical="center"/>
    </xf>
    <xf numFmtId="0" fontId="40" fillId="0" borderId="10" xfId="0" applyFont="1" applyBorder="1" applyAlignment="1">
      <alignment horizontal="center" vertical="center"/>
    </xf>
    <xf numFmtId="0" fontId="40" fillId="0" borderId="12" xfId="0" applyFont="1" applyBorder="1" applyAlignment="1">
      <alignment horizontal="center" vertical="center" wrapText="1"/>
    </xf>
    <xf numFmtId="0" fontId="39" fillId="11" borderId="13" xfId="0" applyFont="1" applyFill="1" applyBorder="1" applyAlignment="1">
      <alignment horizontal="center" vertical="center" wrapText="1" readingOrder="1"/>
    </xf>
    <xf numFmtId="0" fontId="39" fillId="11" borderId="14" xfId="0" applyFont="1" applyFill="1" applyBorder="1" applyAlignment="1">
      <alignment horizontal="center" vertical="center" wrapText="1" readingOrder="1"/>
    </xf>
    <xf numFmtId="0" fontId="39" fillId="11" borderId="15" xfId="0" applyFont="1" applyFill="1" applyBorder="1" applyAlignment="1">
      <alignment horizontal="center" vertical="center" wrapText="1" readingOrder="1"/>
    </xf>
    <xf numFmtId="0" fontId="39" fillId="11" borderId="16" xfId="0" applyFont="1" applyFill="1" applyBorder="1" applyAlignment="1">
      <alignment horizontal="center" vertical="center" wrapText="1" readingOrder="1"/>
    </xf>
    <xf numFmtId="0" fontId="39" fillId="11" borderId="0" xfId="0" applyFont="1" applyFill="1" applyAlignment="1">
      <alignment horizontal="center" vertical="center" wrapText="1" readingOrder="1"/>
    </xf>
    <xf numFmtId="0" fontId="39" fillId="11" borderId="17" xfId="0" applyFont="1" applyFill="1" applyBorder="1" applyAlignment="1">
      <alignment horizontal="center" vertical="center" wrapText="1" readingOrder="1"/>
    </xf>
    <xf numFmtId="0" fontId="39" fillId="11" borderId="18" xfId="0" applyFont="1" applyFill="1" applyBorder="1" applyAlignment="1">
      <alignment horizontal="center" vertical="center" wrapText="1" readingOrder="1"/>
    </xf>
    <xf numFmtId="0" fontId="39" fillId="11" borderId="19" xfId="0" applyFont="1" applyFill="1" applyBorder="1" applyAlignment="1">
      <alignment horizontal="center" vertical="center" wrapText="1" readingOrder="1"/>
    </xf>
    <xf numFmtId="0" fontId="39" fillId="11" borderId="20" xfId="0" applyFont="1" applyFill="1" applyBorder="1" applyAlignment="1">
      <alignment horizontal="center" vertical="center" wrapText="1" readingOrder="1"/>
    </xf>
    <xf numFmtId="0" fontId="40" fillId="0" borderId="7" xfId="0" applyFont="1" applyBorder="1" applyAlignment="1">
      <alignment horizontal="center" vertical="center" wrapText="1"/>
    </xf>
    <xf numFmtId="0" fontId="39" fillId="12" borderId="13" xfId="0" applyFont="1" applyFill="1" applyBorder="1" applyAlignment="1">
      <alignment horizontal="center" vertical="center" wrapText="1" readingOrder="1"/>
    </xf>
    <xf numFmtId="0" fontId="39" fillId="12" borderId="14" xfId="0" applyFont="1" applyFill="1" applyBorder="1" applyAlignment="1">
      <alignment horizontal="center" vertical="center" wrapText="1" readingOrder="1"/>
    </xf>
    <xf numFmtId="0" fontId="39" fillId="12" borderId="15" xfId="0" applyFont="1" applyFill="1" applyBorder="1" applyAlignment="1">
      <alignment horizontal="center" vertical="center" wrapText="1" readingOrder="1"/>
    </xf>
    <xf numFmtId="0" fontId="39" fillId="12" borderId="16" xfId="0" applyFont="1" applyFill="1" applyBorder="1" applyAlignment="1">
      <alignment horizontal="center" vertical="center" wrapText="1" readingOrder="1"/>
    </xf>
    <xf numFmtId="0" fontId="39" fillId="12" borderId="0" xfId="0" applyFont="1" applyFill="1" applyAlignment="1">
      <alignment horizontal="center" vertical="center" wrapText="1" readingOrder="1"/>
    </xf>
    <xf numFmtId="0" fontId="39" fillId="12" borderId="17" xfId="0" applyFont="1" applyFill="1" applyBorder="1" applyAlignment="1">
      <alignment horizontal="center" vertical="center" wrapText="1" readingOrder="1"/>
    </xf>
    <xf numFmtId="0" fontId="39" fillId="12" borderId="18" xfId="0" applyFont="1" applyFill="1" applyBorder="1" applyAlignment="1">
      <alignment horizontal="center" vertical="center" wrapText="1" readingOrder="1"/>
    </xf>
    <xf numFmtId="0" fontId="39" fillId="12" borderId="19" xfId="0" applyFont="1" applyFill="1" applyBorder="1" applyAlignment="1">
      <alignment horizontal="center" vertical="center" wrapText="1" readingOrder="1"/>
    </xf>
    <xf numFmtId="0" fontId="39" fillId="12" borderId="20" xfId="0" applyFont="1" applyFill="1" applyBorder="1" applyAlignment="1">
      <alignment horizontal="center" vertical="center" wrapText="1" readingOrder="1"/>
    </xf>
    <xf numFmtId="0" fontId="38" fillId="0" borderId="0" xfId="0" applyFont="1" applyAlignment="1">
      <alignment horizontal="center" vertical="center" wrapText="1"/>
    </xf>
    <xf numFmtId="0" fontId="20" fillId="0" borderId="0" xfId="0" applyFont="1" applyAlignment="1">
      <alignment horizontal="center" vertical="center" wrapText="1"/>
    </xf>
    <xf numFmtId="0" fontId="39" fillId="5" borderId="13" xfId="0" applyFont="1" applyFill="1" applyBorder="1" applyAlignment="1">
      <alignment horizontal="center" vertical="center" wrapText="1" readingOrder="1"/>
    </xf>
    <xf numFmtId="0" fontId="39" fillId="5" borderId="14" xfId="0" applyFont="1" applyFill="1" applyBorder="1" applyAlignment="1">
      <alignment horizontal="center" vertical="center" wrapText="1" readingOrder="1"/>
    </xf>
    <xf numFmtId="0" fontId="39" fillId="5" borderId="15" xfId="0" applyFont="1" applyFill="1" applyBorder="1" applyAlignment="1">
      <alignment horizontal="center" vertical="center" wrapText="1" readingOrder="1"/>
    </xf>
    <xf numFmtId="0" fontId="39" fillId="5" borderId="16" xfId="0" applyFont="1" applyFill="1" applyBorder="1" applyAlignment="1">
      <alignment horizontal="center" vertical="center" wrapText="1" readingOrder="1"/>
    </xf>
    <xf numFmtId="0" fontId="39" fillId="5" borderId="0" xfId="0" applyFont="1" applyFill="1" applyAlignment="1">
      <alignment horizontal="center" vertical="center" wrapText="1" readingOrder="1"/>
    </xf>
    <xf numFmtId="0" fontId="39" fillId="5" borderId="17" xfId="0" applyFont="1" applyFill="1" applyBorder="1" applyAlignment="1">
      <alignment horizontal="center" vertical="center" wrapText="1" readingOrder="1"/>
    </xf>
    <xf numFmtId="0" fontId="39" fillId="5" borderId="18" xfId="0" applyFont="1" applyFill="1" applyBorder="1" applyAlignment="1">
      <alignment horizontal="center" vertical="center" wrapText="1" readingOrder="1"/>
    </xf>
    <xf numFmtId="0" fontId="39" fillId="5" borderId="19" xfId="0" applyFont="1" applyFill="1" applyBorder="1" applyAlignment="1">
      <alignment horizontal="center" vertical="center" wrapText="1" readingOrder="1"/>
    </xf>
    <xf numFmtId="0" fontId="39" fillId="5" borderId="20" xfId="0" applyFont="1" applyFill="1" applyBorder="1" applyAlignment="1">
      <alignment horizontal="center" vertical="center" wrapText="1" readingOrder="1"/>
    </xf>
    <xf numFmtId="0" fontId="39" fillId="13" borderId="13" xfId="0" applyFont="1" applyFill="1" applyBorder="1" applyAlignment="1">
      <alignment horizontal="center" vertical="center" wrapText="1" readingOrder="1"/>
    </xf>
    <xf numFmtId="0" fontId="39" fillId="13" borderId="14" xfId="0" applyFont="1" applyFill="1" applyBorder="1" applyAlignment="1">
      <alignment horizontal="center" vertical="center" wrapText="1" readingOrder="1"/>
    </xf>
    <xf numFmtId="0" fontId="39" fillId="13" borderId="15" xfId="0" applyFont="1" applyFill="1" applyBorder="1" applyAlignment="1">
      <alignment horizontal="center" vertical="center" wrapText="1" readingOrder="1"/>
    </xf>
    <xf numFmtId="0" fontId="39" fillId="13" borderId="16" xfId="0" applyFont="1" applyFill="1" applyBorder="1" applyAlignment="1">
      <alignment horizontal="center" vertical="center" wrapText="1" readingOrder="1"/>
    </xf>
    <xf numFmtId="0" fontId="39" fillId="13" borderId="0" xfId="0" applyFont="1" applyFill="1" applyAlignment="1">
      <alignment horizontal="center" vertical="center" wrapText="1" readingOrder="1"/>
    </xf>
    <xf numFmtId="0" fontId="39" fillId="13" borderId="17" xfId="0" applyFont="1" applyFill="1" applyBorder="1" applyAlignment="1">
      <alignment horizontal="center" vertical="center" wrapText="1" readingOrder="1"/>
    </xf>
    <xf numFmtId="0" fontId="39" fillId="13" borderId="18" xfId="0" applyFont="1" applyFill="1" applyBorder="1" applyAlignment="1">
      <alignment horizontal="center" vertical="center" wrapText="1" readingOrder="1"/>
    </xf>
    <xf numFmtId="0" fontId="39" fillId="13" borderId="19" xfId="0" applyFont="1" applyFill="1" applyBorder="1" applyAlignment="1">
      <alignment horizontal="center" vertical="center" wrapText="1" readingOrder="1"/>
    </xf>
    <xf numFmtId="0" fontId="39" fillId="13" borderId="20" xfId="0" applyFont="1" applyFill="1" applyBorder="1" applyAlignment="1">
      <alignment horizontal="center" vertical="center" wrapText="1" readingOrder="1"/>
    </xf>
    <xf numFmtId="0" fontId="22" fillId="0" borderId="0" xfId="0" applyFont="1" applyAlignment="1">
      <alignment horizontal="center" vertical="center"/>
    </xf>
    <xf numFmtId="0" fontId="42" fillId="0" borderId="0" xfId="0" applyFont="1" applyAlignment="1">
      <alignment horizontal="center" vertical="center"/>
    </xf>
    <xf numFmtId="0" fontId="73" fillId="0" borderId="22" xfId="0" applyFont="1" applyBorder="1" applyAlignment="1">
      <alignment horizontal="left" vertical="center" wrapText="1"/>
    </xf>
    <xf numFmtId="0" fontId="74" fillId="16" borderId="24" xfId="0" applyFont="1" applyFill="1" applyBorder="1" applyAlignment="1">
      <alignment horizontal="center" vertical="center" wrapText="1"/>
    </xf>
    <xf numFmtId="0" fontId="74" fillId="16" borderId="25" xfId="0" applyFont="1" applyFill="1" applyBorder="1" applyAlignment="1">
      <alignment horizontal="center" vertical="center" wrapText="1"/>
    </xf>
    <xf numFmtId="0" fontId="74" fillId="16" borderId="36" xfId="0" applyFont="1" applyFill="1" applyBorder="1" applyAlignment="1">
      <alignment horizontal="center" vertical="center" wrapText="1"/>
    </xf>
    <xf numFmtId="0" fontId="75" fillId="16" borderId="73" xfId="0" applyFont="1" applyFill="1" applyBorder="1" applyAlignment="1">
      <alignment horizontal="center" vertical="center" wrapText="1"/>
    </xf>
    <xf numFmtId="0" fontId="75" fillId="16" borderId="28" xfId="0" applyFont="1" applyFill="1" applyBorder="1" applyAlignment="1">
      <alignment horizontal="center" vertical="center" wrapText="1"/>
    </xf>
    <xf numFmtId="0" fontId="75" fillId="16" borderId="74" xfId="0" applyFont="1" applyFill="1" applyBorder="1" applyAlignment="1">
      <alignment horizontal="center" vertical="center" wrapText="1"/>
    </xf>
    <xf numFmtId="0" fontId="75" fillId="16" borderId="29" xfId="0" applyFont="1" applyFill="1" applyBorder="1" applyAlignment="1">
      <alignment horizontal="center" vertical="center" wrapText="1"/>
    </xf>
    <xf numFmtId="0" fontId="75" fillId="16" borderId="75" xfId="0" applyFont="1" applyFill="1" applyBorder="1" applyAlignment="1">
      <alignment horizontal="center" vertical="center" wrapText="1"/>
    </xf>
    <xf numFmtId="0" fontId="73" fillId="0" borderId="74" xfId="0" applyFont="1" applyBorder="1" applyAlignment="1">
      <alignment horizontal="left" vertical="center" wrapText="1"/>
    </xf>
    <xf numFmtId="0" fontId="76" fillId="21" borderId="34" xfId="0" applyFont="1" applyFill="1" applyBorder="1" applyAlignment="1">
      <alignment horizontal="center" vertical="center" wrapText="1"/>
    </xf>
    <xf numFmtId="0" fontId="76" fillId="21" borderId="35" xfId="0" applyFont="1" applyFill="1" applyBorder="1" applyAlignment="1">
      <alignment horizontal="center" vertical="center" wrapText="1"/>
    </xf>
    <xf numFmtId="0" fontId="73" fillId="0" borderId="0" xfId="0" applyFont="1" applyAlignment="1">
      <alignment horizontal="left" vertical="center" wrapText="1"/>
    </xf>
    <xf numFmtId="0" fontId="73" fillId="0" borderId="0" xfId="0" applyFont="1" applyAlignment="1">
      <alignment horizontal="center" vertical="center" wrapText="1"/>
    </xf>
    <xf numFmtId="0" fontId="73" fillId="0" borderId="76" xfId="0" applyFont="1" applyBorder="1" applyAlignment="1">
      <alignment horizontal="left" vertical="center" wrapText="1"/>
    </xf>
    <xf numFmtId="0" fontId="76" fillId="21" borderId="33" xfId="0" applyFont="1" applyFill="1" applyBorder="1" applyAlignment="1">
      <alignment horizontal="center" vertical="center" wrapText="1"/>
    </xf>
    <xf numFmtId="0" fontId="77" fillId="16" borderId="82" xfId="0" applyFont="1" applyFill="1" applyBorder="1" applyAlignment="1">
      <alignment horizontal="center" vertical="center" wrapText="1"/>
    </xf>
    <xf numFmtId="0" fontId="77" fillId="16" borderId="80" xfId="0" applyFont="1" applyFill="1" applyBorder="1" applyAlignment="1">
      <alignment horizontal="center" vertical="center" wrapText="1"/>
    </xf>
    <xf numFmtId="0" fontId="77" fillId="16" borderId="78" xfId="0" applyFont="1" applyFill="1" applyBorder="1" applyAlignment="1">
      <alignment horizontal="center" vertical="center" wrapText="1"/>
    </xf>
    <xf numFmtId="0" fontId="78" fillId="0" borderId="82" xfId="0" applyFont="1" applyBorder="1" applyAlignment="1">
      <alignment horizontal="justify" vertical="center" wrapText="1"/>
    </xf>
    <xf numFmtId="0" fontId="78" fillId="0" borderId="80" xfId="0" applyFont="1" applyBorder="1" applyAlignment="1">
      <alignment horizontal="justify" vertical="center" wrapText="1"/>
    </xf>
    <xf numFmtId="0" fontId="78" fillId="0" borderId="78" xfId="0" applyFont="1" applyBorder="1" applyAlignment="1">
      <alignment horizontal="justify" vertical="center" wrapText="1"/>
    </xf>
    <xf numFmtId="0" fontId="77" fillId="0" borderId="71" xfId="0" applyFont="1" applyBorder="1" applyAlignment="1">
      <alignment horizontal="center" vertical="center" wrapText="1"/>
    </xf>
    <xf numFmtId="0" fontId="77" fillId="0" borderId="70" xfId="0" applyFont="1" applyBorder="1" applyAlignment="1">
      <alignment horizontal="center" vertical="center" wrapText="1"/>
    </xf>
    <xf numFmtId="0" fontId="77" fillId="0" borderId="83" xfId="0" applyFont="1" applyBorder="1" applyAlignment="1">
      <alignment horizontal="center" vertical="center" wrapText="1"/>
    </xf>
    <xf numFmtId="0" fontId="77" fillId="0" borderId="68" xfId="0" applyFont="1" applyBorder="1" applyAlignment="1">
      <alignment horizontal="center" vertical="center" wrapText="1"/>
    </xf>
    <xf numFmtId="0" fontId="37" fillId="15" borderId="24" xfId="0" applyFont="1" applyFill="1" applyBorder="1" applyAlignment="1">
      <alignment horizontal="center" vertical="center" wrapText="1" readingOrder="1"/>
    </xf>
    <xf numFmtId="0" fontId="37" fillId="15" borderId="25" xfId="0" applyFont="1" applyFill="1" applyBorder="1" applyAlignment="1">
      <alignment horizontal="center" vertical="center" wrapText="1" readingOrder="1"/>
    </xf>
    <xf numFmtId="0" fontId="37" fillId="15" borderId="36" xfId="0" applyFont="1" applyFill="1" applyBorder="1" applyAlignment="1">
      <alignment horizontal="center" vertical="center" wrapText="1" readingOrder="1"/>
    </xf>
    <xf numFmtId="0" fontId="32" fillId="3" borderId="0" xfId="0" applyFont="1" applyFill="1" applyAlignment="1">
      <alignment horizontal="justify" vertical="center" wrapText="1"/>
    </xf>
    <xf numFmtId="0" fontId="34" fillId="15" borderId="33" xfId="0" applyFont="1" applyFill="1" applyBorder="1" applyAlignment="1">
      <alignment horizontal="center" vertical="center" wrapText="1" readingOrder="1"/>
    </xf>
    <xf numFmtId="0" fontId="34" fillId="15" borderId="34" xfId="0" applyFont="1" applyFill="1" applyBorder="1" applyAlignment="1">
      <alignment horizontal="center" vertical="center" wrapText="1" readingOrder="1"/>
    </xf>
    <xf numFmtId="0" fontId="34" fillId="3" borderId="31" xfId="0" applyFont="1" applyFill="1" applyBorder="1" applyAlignment="1">
      <alignment horizontal="center" vertical="center" wrapText="1" readingOrder="1"/>
    </xf>
    <xf numFmtId="0" fontId="34" fillId="3" borderId="26" xfId="0" applyFont="1" applyFill="1" applyBorder="1" applyAlignment="1">
      <alignment horizontal="center" vertical="center" wrapText="1" readingOrder="1"/>
    </xf>
    <xf numFmtId="0" fontId="34" fillId="3" borderId="23" xfId="0" applyFont="1" applyFill="1" applyBorder="1" applyAlignment="1">
      <alignment horizontal="center" vertical="center" wrapText="1" readingOrder="1"/>
    </xf>
    <xf numFmtId="0" fontId="34" fillId="3" borderId="22" xfId="0" applyFont="1" applyFill="1" applyBorder="1" applyAlignment="1">
      <alignment horizontal="center" vertical="center" wrapText="1" readingOrder="1"/>
    </xf>
    <xf numFmtId="0" fontId="34" fillId="3" borderId="28" xfId="0" applyFont="1" applyFill="1" applyBorder="1" applyAlignment="1">
      <alignment horizontal="center" vertical="center" wrapText="1" readingOrder="1"/>
    </xf>
    <xf numFmtId="0" fontId="34" fillId="3" borderId="29" xfId="0" applyFont="1" applyFill="1" applyBorder="1" applyAlignment="1">
      <alignment horizontal="center" vertical="center" wrapText="1" readingOrder="1"/>
    </xf>
  </cellXfs>
  <cellStyles count="6">
    <cellStyle name="Moneda" xfId="5" builtinId="4"/>
    <cellStyle name="Normal" xfId="0" builtinId="0"/>
    <cellStyle name="Normal - Style1 2" xfId="2" xr:uid="{00000000-0005-0000-0000-000002000000}"/>
    <cellStyle name="Normal 2" xfId="4" xr:uid="{00000000-0005-0000-0000-000003000000}"/>
    <cellStyle name="Normal 2 2" xfId="3" xr:uid="{00000000-0005-0000-0000-000004000000}"/>
    <cellStyle name="Porcentaje" xfId="1" builtinId="5"/>
  </cellStyles>
  <dxfs count="239">
    <dxf>
      <font>
        <b val="0"/>
        <i val="0"/>
        <strike val="0"/>
        <condense val="0"/>
        <extend val="0"/>
        <outline val="0"/>
        <shadow val="0"/>
        <u val="none"/>
        <vertAlign val="baseline"/>
        <sz val="16"/>
        <color rgb="FFFF0000"/>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alignment wrapText="1" readingOrder="0"/>
    </dxf>
    <dxf>
      <alignment vertical="center" readingOrder="0"/>
    </dxf>
    <dxf>
      <alignment wrapText="1" readingOrder="0"/>
    </dxf>
    <dxf>
      <alignment wrapText="1" readingOrder="0"/>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eetMetadata" Target="metadata.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pivotCacheDefinition" Target="pivotCache/pivotCacheDefinition1.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183928</xdr:colOff>
      <xdr:row>19</xdr:row>
      <xdr:rowOff>14287</xdr:rowOff>
    </xdr:from>
    <xdr:to>
      <xdr:col>5</xdr:col>
      <xdr:colOff>1119187</xdr:colOff>
      <xdr:row>31</xdr:row>
      <xdr:rowOff>265628</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821" t="55142" r="5500" b="13845"/>
        <a:stretch/>
      </xdr:blipFill>
      <xdr:spPr>
        <a:xfrm>
          <a:off x="545878" y="28303537"/>
          <a:ext cx="18766059" cy="4385191"/>
        </a:xfrm>
        <a:prstGeom prst="rect">
          <a:avLst/>
        </a:prstGeom>
      </xdr:spPr>
    </xdr:pic>
    <xdr:clientData/>
  </xdr:twoCellAnchor>
  <xdr:oneCellAnchor>
    <xdr:from>
      <xdr:col>1</xdr:col>
      <xdr:colOff>301624</xdr:colOff>
      <xdr:row>1</xdr:row>
      <xdr:rowOff>66676</xdr:rowOff>
    </xdr:from>
    <xdr:ext cx="1460499" cy="1500186"/>
    <xdr:pic>
      <xdr:nvPicPr>
        <xdr:cNvPr id="3" name="Imagen 2" descr="escudo negro">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3574" y="333376"/>
          <a:ext cx="1460499" cy="1500186"/>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12</xdr:row>
      <xdr:rowOff>97695</xdr:rowOff>
    </xdr:from>
    <xdr:to>
      <xdr:col>19</xdr:col>
      <xdr:colOff>33704</xdr:colOff>
      <xdr:row>38</xdr:row>
      <xdr:rowOff>278780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6821" t="55142" r="5500" b="13845"/>
        <a:stretch/>
      </xdr:blipFill>
      <xdr:spPr>
        <a:xfrm>
          <a:off x="0" y="24186420"/>
          <a:ext cx="38333729" cy="88488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273353</xdr:colOff>
      <xdr:row>0</xdr:row>
      <xdr:rowOff>55034</xdr:rowOff>
    </xdr:from>
    <xdr:ext cx="1288747" cy="1107016"/>
    <xdr:pic>
      <xdr:nvPicPr>
        <xdr:cNvPr id="2" name="Imagen 1" descr="escudo negro">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503" y="55034"/>
          <a:ext cx="1288747" cy="1107016"/>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12</xdr:col>
      <xdr:colOff>182273</xdr:colOff>
      <xdr:row>29</xdr:row>
      <xdr:rowOff>172245</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28575" y="0"/>
          <a:ext cx="9297698" cy="5696745"/>
        </a:xfrm>
        <a:prstGeom prst="rect">
          <a:avLst/>
        </a:prstGeom>
      </xdr:spPr>
    </xdr:pic>
    <xdr:clientData/>
  </xdr:twoCellAnchor>
  <xdr:twoCellAnchor editAs="oneCell">
    <xdr:from>
      <xdr:col>0</xdr:col>
      <xdr:colOff>0</xdr:colOff>
      <xdr:row>31</xdr:row>
      <xdr:rowOff>0</xdr:rowOff>
    </xdr:from>
    <xdr:to>
      <xdr:col>11</xdr:col>
      <xdr:colOff>534644</xdr:colOff>
      <xdr:row>57</xdr:row>
      <xdr:rowOff>19744</xdr:rowOff>
    </xdr:to>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5905500"/>
          <a:ext cx="8916644" cy="4972744"/>
        </a:xfrm>
        <a:prstGeom prst="rect">
          <a:avLst/>
        </a:prstGeom>
      </xdr:spPr>
    </xdr:pic>
    <xdr:clientData/>
  </xdr:twoCellAnchor>
  <xdr:twoCellAnchor editAs="oneCell">
    <xdr:from>
      <xdr:col>12</xdr:col>
      <xdr:colOff>733425</xdr:colOff>
      <xdr:row>0</xdr:row>
      <xdr:rowOff>28575</xdr:rowOff>
    </xdr:from>
    <xdr:to>
      <xdr:col>25</xdr:col>
      <xdr:colOff>210859</xdr:colOff>
      <xdr:row>28</xdr:row>
      <xdr:rowOff>181741</xdr:rowOff>
    </xdr:to>
    <xdr:pic>
      <xdr:nvPicPr>
        <xdr:cNvPr id="4" name="Imagen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9877425" y="28575"/>
          <a:ext cx="9383434" cy="5487166"/>
        </a:xfrm>
        <a:prstGeom prst="rect">
          <a:avLst/>
        </a:prstGeom>
      </xdr:spPr>
    </xdr:pic>
    <xdr:clientData/>
  </xdr:twoCellAnchor>
  <xdr:twoCellAnchor editAs="oneCell">
    <xdr:from>
      <xdr:col>13</xdr:col>
      <xdr:colOff>0</xdr:colOff>
      <xdr:row>32</xdr:row>
      <xdr:rowOff>0</xdr:rowOff>
    </xdr:from>
    <xdr:to>
      <xdr:col>25</xdr:col>
      <xdr:colOff>429961</xdr:colOff>
      <xdr:row>62</xdr:row>
      <xdr:rowOff>38903</xdr:rowOff>
    </xdr:to>
    <xdr:pic>
      <xdr:nvPicPr>
        <xdr:cNvPr id="5" name="Imagen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9906000" y="6096000"/>
          <a:ext cx="9573961" cy="57539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aermv-my.sharepoint.com/Users/natalia.norato/OneDrive%20-%20uaermv/NATA%20SIG/2018/12.%20DICIEMBRE/SIG-FM-007-V7%20Formato%20Mapa%20de%20Riesgos%20de%20Proceso%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ngela.cifuentes\Downloads\DESI-FM-018-V9_Formato_Mapa_de_Riesgos_de_Proceso.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9.15%20GJUR%20MR%202022-OBS%20OAP%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2019"/>
      <sheetName val="FORMULA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sheetData sheetId="1">
        <row r="4">
          <cell r="B4" t="str">
            <v>Direccionamiento estratégico e innovación</v>
          </cell>
          <cell r="C4" t="str">
            <v>Gestion</v>
          </cell>
          <cell r="E4" t="str">
            <v>Daño_fisico</v>
          </cell>
          <cell r="K4" t="str">
            <v>Aceptar el riesgo</v>
          </cell>
        </row>
        <row r="5">
          <cell r="C5" t="str">
            <v>Corrupcion</v>
          </cell>
          <cell r="E5" t="str">
            <v>Eventos_naturales</v>
          </cell>
          <cell r="K5" t="str">
            <v>Reducir el riesgo</v>
          </cell>
        </row>
        <row r="6">
          <cell r="C6" t="str">
            <v>Seguridad_de_la_informacion</v>
          </cell>
          <cell r="E6" t="str">
            <v>Perdidas_de_los_servicios_esenciales</v>
          </cell>
          <cell r="K6" t="str">
            <v>Evitar el riesgo</v>
          </cell>
        </row>
        <row r="7">
          <cell r="E7" t="str">
            <v>Perturbacion_debida_a_la_radiacion</v>
          </cell>
          <cell r="K7" t="str">
            <v>Compartir el riesgo</v>
          </cell>
        </row>
        <row r="8">
          <cell r="E8" t="str">
            <v>Compromiso_de_la_informacion</v>
          </cell>
        </row>
        <row r="9">
          <cell r="E9" t="str">
            <v>Fallas_tecnicas</v>
          </cell>
        </row>
        <row r="10">
          <cell r="E10" t="str">
            <v>Acciones_no_autorizadas</v>
          </cell>
        </row>
        <row r="11">
          <cell r="E11" t="str">
            <v>Compromiso_de_las_funciones</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SEGURIDAD I"/>
      <sheetName val="IMPACTO CORRUPCIÓN"/>
      <sheetName val="IMPACTO SOBORNO"/>
      <sheetName val="EJEMPLO CONTROLES"/>
      <sheetName val="OPCIONES DE MANEJO DEL RIESGO"/>
      <sheetName val="MAPA DE CALOR"/>
    </sheetNames>
    <sheetDataSet>
      <sheetData sheetId="0">
        <row r="4">
          <cell r="B4" t="str">
            <v>Direccionamiento estratégico e innovación</v>
          </cell>
          <cell r="C4" t="str">
            <v>Gestion</v>
          </cell>
          <cell r="E4" t="str">
            <v>Daño_fisico</v>
          </cell>
          <cell r="G4" t="str">
            <v>Rara vez</v>
          </cell>
          <cell r="K4" t="str">
            <v>Aceptar el riesgo</v>
          </cell>
        </row>
        <row r="5">
          <cell r="B5" t="str">
            <v>Atención a partes interesadas y comunicaciones </v>
          </cell>
          <cell r="C5" t="str">
            <v>Corrupcion</v>
          </cell>
          <cell r="E5" t="str">
            <v>Eventos_naturales</v>
          </cell>
          <cell r="G5" t="str">
            <v>Improbable</v>
          </cell>
          <cell r="K5" t="str">
            <v>Reducir el riesgo</v>
          </cell>
        </row>
        <row r="6">
          <cell r="B6" t="str">
            <v>Estrategia y gobierno de TI </v>
          </cell>
          <cell r="C6" t="str">
            <v>Seguridad_de_la_informacion</v>
          </cell>
          <cell r="E6" t="str">
            <v>Perdidas_de_los_servicios_esenciales</v>
          </cell>
          <cell r="G6" t="str">
            <v>Posible</v>
          </cell>
          <cell r="K6" t="str">
            <v>Evitar el riesgo</v>
          </cell>
        </row>
        <row r="7">
          <cell r="B7" t="str">
            <v>Planificación de la intervención vial </v>
          </cell>
          <cell r="E7" t="str">
            <v>Perturbacion_debida_a_la_radiacion</v>
          </cell>
          <cell r="G7" t="str">
            <v>Probable</v>
          </cell>
          <cell r="K7" t="str">
            <v>Compartir el riesgo</v>
          </cell>
        </row>
        <row r="8">
          <cell r="B8" t="str">
            <v>Producción de mezcla y provisión de maquinaria y equipo </v>
          </cell>
          <cell r="E8" t="str">
            <v>Compromiso_de_la_informacion</v>
          </cell>
          <cell r="G8" t="str">
            <v>Casi seguro</v>
          </cell>
        </row>
        <row r="9">
          <cell r="B9" t="str">
            <v>Intervención de la malla vial </v>
          </cell>
          <cell r="E9" t="str">
            <v>Fallas_tecnicas</v>
          </cell>
        </row>
        <row r="10">
          <cell r="B10" t="str">
            <v>Gestión de servicios e infraestructura tecnológica </v>
          </cell>
          <cell r="E10" t="str">
            <v>Acciones_no_autorizadas</v>
          </cell>
        </row>
        <row r="11">
          <cell r="B11" t="str">
            <v>Gestión de recursos físicos </v>
          </cell>
          <cell r="E11" t="str">
            <v>Compromiso_de_las_funciones</v>
          </cell>
        </row>
        <row r="13">
          <cell r="B13" t="str">
            <v>Gestión contractual </v>
          </cell>
        </row>
        <row r="14">
          <cell r="B14" t="str">
            <v>Gestión financiera </v>
          </cell>
        </row>
        <row r="15">
          <cell r="B15" t="str">
            <v>Gestión de laboratorio </v>
          </cell>
        </row>
        <row r="16">
          <cell r="B16" t="str">
            <v>Gestión del talento humano </v>
          </cell>
        </row>
        <row r="17">
          <cell r="B17" t="str">
            <v>Gestión ambiental </v>
          </cell>
        </row>
        <row r="18">
          <cell r="B18" t="str">
            <v>Gestión documental </v>
          </cell>
        </row>
        <row r="19">
          <cell r="B19" t="str">
            <v>Gestión jurídica </v>
          </cell>
        </row>
        <row r="20">
          <cell r="B20" t="str">
            <v>Control Disciplinario Interno </v>
          </cell>
        </row>
        <row r="21">
          <cell r="B21" t="str">
            <v>Control evaluación y mejora de la gestión </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s>
    <sheetDataSet>
      <sheetData sheetId="0"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atalia Norato Mora" refreshedDate="44522.492354513888"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5">
        <s v="Afectación menor a 130 SMLMV ."/>
        <s v="Entre 130 y 650 SMLMV "/>
        <s v="Entre 650 y 1300 SMLMV "/>
        <s v="Entre 1300 y 6500 SMLMV "/>
        <s v="Mayor a 6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 v="Entre 100 y 500 SMLMV " u="1"/>
        <s v="Mayor a 500 SMLMV " u="1"/>
        <s v="Entre 50 y 100 SMLMV " u="1"/>
        <s v="Entre 10 y 50 SMLMV " u="1"/>
        <s v="Afectación menor a 10 SMLMV ."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TablaDinámica1" cacheId="1"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10:E222" firstHeaderRow="1" firstDataRow="1" firstDataCol="2"/>
  <pivotFields count="2">
    <pivotField axis="axisRow" compact="0" showAll="0" defaultSubtotal="0">
      <items count="2">
        <item x="0"/>
        <item x="1"/>
      </items>
    </pivotField>
    <pivotField axis="axisRow" compact="0" showAll="0" defaultSubtotal="0">
      <items count="15">
        <item m="1" x="14"/>
        <item x="5"/>
        <item x="6"/>
        <item x="7"/>
        <item x="8"/>
        <item x="9"/>
        <item m="1" x="13"/>
        <item m="1" x="12"/>
        <item m="1" x="10"/>
        <item m="1" x="11"/>
        <item x="0"/>
        <item x="1"/>
        <item x="2"/>
        <item x="3"/>
        <item x="4"/>
      </items>
    </pivotField>
  </pivotFields>
  <rowFields count="2">
    <field x="0"/>
    <field x="1"/>
  </rowFields>
  <rowItems count="12">
    <i>
      <x/>
    </i>
    <i r="1">
      <x v="10"/>
    </i>
    <i r="1">
      <x v="11"/>
    </i>
    <i r="1">
      <x v="12"/>
    </i>
    <i r="1">
      <x v="13"/>
    </i>
    <i r="1">
      <x v="14"/>
    </i>
    <i>
      <x v="1"/>
    </i>
    <i r="1">
      <x v="1"/>
    </i>
    <i r="1">
      <x v="2"/>
    </i>
    <i r="1">
      <x v="3"/>
    </i>
    <i r="1">
      <x v="4"/>
    </i>
    <i r="1">
      <x v="5"/>
    </i>
  </rowItems>
  <colItems count="1">
    <i/>
  </colItems>
  <formats count="4">
    <format dxfId="7">
      <pivotArea dataOnly="0" labelOnly="1" outline="0" fieldPosition="0">
        <references count="1">
          <reference field="0" count="1">
            <x v="1"/>
          </reference>
        </references>
      </pivotArea>
    </format>
    <format dxfId="6">
      <pivotArea dataOnly="0" labelOnly="1" outline="0" fieldPosition="0">
        <references count="2">
          <reference field="0" count="1" selected="0">
            <x v="1"/>
          </reference>
          <reference field="1" count="5">
            <x v="1"/>
            <x v="2"/>
            <x v="3"/>
            <x v="4"/>
            <x v="5"/>
          </reference>
        </references>
      </pivotArea>
    </format>
    <format dxfId="5">
      <pivotArea dataOnly="0" labelOnly="1" outline="0" fieldPosition="0">
        <references count="2">
          <reference field="0" count="1" selected="0">
            <x v="1"/>
          </reference>
          <reference field="1" count="5">
            <x v="1"/>
            <x v="2"/>
            <x v="3"/>
            <x v="4"/>
            <x v="5"/>
          </reference>
        </references>
      </pivotArea>
    </format>
    <format dxfId="4">
      <pivotArea dataOnly="0" labelOnly="1" outline="0" fieldPosition="0">
        <references count="1">
          <reference field="0"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10:C220" totalsRowShown="0" headerRowDxfId="3" dataDxfId="2">
  <autoFilter ref="B210:C220"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8.bin"/><Relationship Id="rId1" Type="http://schemas.openxmlformats.org/officeDocument/2006/relationships/pivotTable" Target="../pivotTables/pivotTable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316"/>
  <sheetViews>
    <sheetView zoomScale="110" zoomScaleNormal="110" workbookViewId="0">
      <selection activeCell="E306" sqref="E306"/>
    </sheetView>
  </sheetViews>
  <sheetFormatPr baseColWidth="10" defaultColWidth="11.42578125" defaultRowHeight="15" x14ac:dyDescent="0.25"/>
  <cols>
    <col min="1" max="1" width="2.85546875" style="66" customWidth="1"/>
    <col min="2" max="3" width="24.7109375" style="66" customWidth="1"/>
    <col min="4" max="4" width="16" style="66" customWidth="1"/>
    <col min="5" max="5" width="24.7109375" style="66" customWidth="1"/>
    <col min="6" max="6" width="27.7109375" style="66" customWidth="1"/>
    <col min="7" max="8" width="24.7109375" style="66" customWidth="1"/>
    <col min="9" max="16384" width="11.42578125" style="66"/>
  </cols>
  <sheetData>
    <row r="1" spans="2:8" ht="15.75" thickBot="1" x14ac:dyDescent="0.3"/>
    <row r="2" spans="2:8" ht="18" x14ac:dyDescent="0.25">
      <c r="B2" s="271" t="s">
        <v>0</v>
      </c>
      <c r="C2" s="272"/>
      <c r="D2" s="272"/>
      <c r="E2" s="272"/>
      <c r="F2" s="272"/>
      <c r="G2" s="272"/>
      <c r="H2" s="273"/>
    </row>
    <row r="3" spans="2:8" x14ac:dyDescent="0.25">
      <c r="B3" s="67"/>
      <c r="C3" s="68"/>
      <c r="D3" s="68"/>
      <c r="E3" s="68"/>
      <c r="F3" s="68"/>
      <c r="G3" s="68"/>
      <c r="H3" s="69"/>
    </row>
    <row r="4" spans="2:8" ht="63" customHeight="1" x14ac:dyDescent="0.25">
      <c r="B4" s="274" t="s">
        <v>1</v>
      </c>
      <c r="C4" s="275"/>
      <c r="D4" s="275"/>
      <c r="E4" s="275"/>
      <c r="F4" s="275"/>
      <c r="G4" s="275"/>
      <c r="H4" s="276"/>
    </row>
    <row r="5" spans="2:8" ht="63" customHeight="1" x14ac:dyDescent="0.25">
      <c r="B5" s="277"/>
      <c r="C5" s="278"/>
      <c r="D5" s="278"/>
      <c r="E5" s="278"/>
      <c r="F5" s="278"/>
      <c r="G5" s="278"/>
      <c r="H5" s="279"/>
    </row>
    <row r="6" spans="2:8" ht="16.5" x14ac:dyDescent="0.25">
      <c r="B6" s="280" t="s">
        <v>2</v>
      </c>
      <c r="C6" s="281"/>
      <c r="D6" s="281"/>
      <c r="E6" s="281"/>
      <c r="F6" s="281"/>
      <c r="G6" s="281"/>
      <c r="H6" s="282"/>
    </row>
    <row r="7" spans="2:8" ht="95.25" customHeight="1" x14ac:dyDescent="0.25">
      <c r="B7" s="290" t="s">
        <v>3</v>
      </c>
      <c r="C7" s="291"/>
      <c r="D7" s="291"/>
      <c r="E7" s="291"/>
      <c r="F7" s="291"/>
      <c r="G7" s="291"/>
      <c r="H7" s="292"/>
    </row>
    <row r="8" spans="2:8" ht="16.5" x14ac:dyDescent="0.25">
      <c r="B8" s="101"/>
      <c r="C8" s="102"/>
      <c r="D8" s="102"/>
      <c r="E8" s="102"/>
      <c r="F8" s="102"/>
      <c r="G8" s="102"/>
      <c r="H8" s="103"/>
    </row>
    <row r="9" spans="2:8" ht="16.5" customHeight="1" x14ac:dyDescent="0.25">
      <c r="B9" s="283" t="s">
        <v>4</v>
      </c>
      <c r="C9" s="284"/>
      <c r="D9" s="284"/>
      <c r="E9" s="284"/>
      <c r="F9" s="284"/>
      <c r="G9" s="284"/>
      <c r="H9" s="285"/>
    </row>
    <row r="10" spans="2:8" ht="44.25" customHeight="1" x14ac:dyDescent="0.25">
      <c r="B10" s="283"/>
      <c r="C10" s="284"/>
      <c r="D10" s="284"/>
      <c r="E10" s="284"/>
      <c r="F10" s="284"/>
      <c r="G10" s="284"/>
      <c r="H10" s="285"/>
    </row>
    <row r="11" spans="2:8" ht="15.75" thickBot="1" x14ac:dyDescent="0.3">
      <c r="B11" s="90"/>
      <c r="C11" s="93"/>
      <c r="D11" s="98"/>
      <c r="E11" s="99"/>
      <c r="F11" s="99"/>
      <c r="G11" s="100"/>
      <c r="H11" s="94"/>
    </row>
    <row r="12" spans="2:8" ht="15.75" thickTop="1" x14ac:dyDescent="0.25">
      <c r="B12" s="90"/>
      <c r="C12" s="286" t="s">
        <v>5</v>
      </c>
      <c r="D12" s="287"/>
      <c r="E12" s="288" t="s">
        <v>6</v>
      </c>
      <c r="F12" s="289"/>
      <c r="G12" s="93"/>
      <c r="H12" s="94"/>
    </row>
    <row r="13" spans="2:8" ht="35.25" customHeight="1" x14ac:dyDescent="0.25">
      <c r="B13" s="90"/>
      <c r="C13" s="293" t="s">
        <v>7</v>
      </c>
      <c r="D13" s="294"/>
      <c r="E13" s="295" t="s">
        <v>8</v>
      </c>
      <c r="F13" s="296"/>
      <c r="G13" s="93"/>
      <c r="H13" s="94"/>
    </row>
    <row r="14" spans="2:8" ht="17.25" customHeight="1" x14ac:dyDescent="0.25">
      <c r="B14" s="90"/>
      <c r="C14" s="293" t="s">
        <v>9</v>
      </c>
      <c r="D14" s="294"/>
      <c r="E14" s="295" t="s">
        <v>10</v>
      </c>
      <c r="F14" s="296"/>
      <c r="G14" s="93"/>
      <c r="H14" s="94"/>
    </row>
    <row r="15" spans="2:8" ht="19.5" customHeight="1" x14ac:dyDescent="0.25">
      <c r="B15" s="90"/>
      <c r="C15" s="293" t="s">
        <v>11</v>
      </c>
      <c r="D15" s="294"/>
      <c r="E15" s="295" t="s">
        <v>12</v>
      </c>
      <c r="F15" s="296"/>
      <c r="G15" s="93"/>
      <c r="H15" s="94"/>
    </row>
    <row r="16" spans="2:8" ht="69.75" customHeight="1" x14ac:dyDescent="0.25">
      <c r="B16" s="90"/>
      <c r="C16" s="293" t="s">
        <v>13</v>
      </c>
      <c r="D16" s="294"/>
      <c r="E16" s="295" t="s">
        <v>14</v>
      </c>
      <c r="F16" s="296"/>
      <c r="G16" s="93"/>
      <c r="H16" s="94"/>
    </row>
    <row r="17" spans="2:8" ht="34.5" customHeight="1" x14ac:dyDescent="0.25">
      <c r="B17" s="90"/>
      <c r="C17" s="297" t="s">
        <v>15</v>
      </c>
      <c r="D17" s="298"/>
      <c r="E17" s="299" t="s">
        <v>16</v>
      </c>
      <c r="F17" s="300"/>
      <c r="G17" s="93"/>
      <c r="H17" s="94"/>
    </row>
    <row r="18" spans="2:8" ht="27.75" customHeight="1" x14ac:dyDescent="0.25">
      <c r="B18" s="90"/>
      <c r="C18" s="297" t="s">
        <v>17</v>
      </c>
      <c r="D18" s="298"/>
      <c r="E18" s="299" t="s">
        <v>18</v>
      </c>
      <c r="F18" s="300"/>
      <c r="G18" s="93"/>
      <c r="H18" s="94"/>
    </row>
    <row r="19" spans="2:8" ht="28.5" customHeight="1" x14ac:dyDescent="0.25">
      <c r="B19" s="90"/>
      <c r="C19" s="297" t="s">
        <v>19</v>
      </c>
      <c r="D19" s="298"/>
      <c r="E19" s="299" t="s">
        <v>20</v>
      </c>
      <c r="F19" s="300"/>
      <c r="G19" s="93"/>
      <c r="H19" s="94"/>
    </row>
    <row r="20" spans="2:8" ht="72.75" customHeight="1" x14ac:dyDescent="0.25">
      <c r="B20" s="90"/>
      <c r="C20" s="297" t="s">
        <v>21</v>
      </c>
      <c r="D20" s="298"/>
      <c r="E20" s="299" t="s">
        <v>22</v>
      </c>
      <c r="F20" s="300"/>
      <c r="G20" s="93"/>
      <c r="H20" s="94"/>
    </row>
    <row r="21" spans="2:8" ht="64.5" customHeight="1" x14ac:dyDescent="0.25">
      <c r="B21" s="90"/>
      <c r="C21" s="297" t="s">
        <v>23</v>
      </c>
      <c r="D21" s="298"/>
      <c r="E21" s="299" t="s">
        <v>24</v>
      </c>
      <c r="F21" s="300"/>
      <c r="G21" s="93"/>
      <c r="H21" s="94"/>
    </row>
    <row r="22" spans="2:8" ht="71.25" customHeight="1" x14ac:dyDescent="0.25">
      <c r="B22" s="90"/>
      <c r="C22" s="297" t="s">
        <v>25</v>
      </c>
      <c r="D22" s="298"/>
      <c r="E22" s="299" t="s">
        <v>26</v>
      </c>
      <c r="F22" s="300"/>
      <c r="G22" s="93"/>
      <c r="H22" s="94"/>
    </row>
    <row r="23" spans="2:8" ht="55.5" customHeight="1" x14ac:dyDescent="0.25">
      <c r="B23" s="90"/>
      <c r="C23" s="304" t="s">
        <v>27</v>
      </c>
      <c r="D23" s="305"/>
      <c r="E23" s="299" t="s">
        <v>28</v>
      </c>
      <c r="F23" s="300"/>
      <c r="G23" s="93"/>
      <c r="H23" s="94"/>
    </row>
    <row r="24" spans="2:8" ht="42" customHeight="1" x14ac:dyDescent="0.25">
      <c r="B24" s="90"/>
      <c r="C24" s="304" t="s">
        <v>29</v>
      </c>
      <c r="D24" s="305"/>
      <c r="E24" s="299" t="s">
        <v>30</v>
      </c>
      <c r="F24" s="300"/>
      <c r="G24" s="93"/>
      <c r="H24" s="94"/>
    </row>
    <row r="25" spans="2:8" ht="59.25" customHeight="1" x14ac:dyDescent="0.25">
      <c r="B25" s="90"/>
      <c r="C25" s="304" t="s">
        <v>31</v>
      </c>
      <c r="D25" s="305"/>
      <c r="E25" s="299" t="s">
        <v>32</v>
      </c>
      <c r="F25" s="300"/>
      <c r="G25" s="93"/>
      <c r="H25" s="94"/>
    </row>
    <row r="26" spans="2:8" ht="23.25" customHeight="1" x14ac:dyDescent="0.25">
      <c r="B26" s="90"/>
      <c r="C26" s="304" t="s">
        <v>33</v>
      </c>
      <c r="D26" s="305"/>
      <c r="E26" s="299" t="s">
        <v>34</v>
      </c>
      <c r="F26" s="300"/>
      <c r="G26" s="93"/>
      <c r="H26" s="94"/>
    </row>
    <row r="27" spans="2:8" ht="30.75" customHeight="1" x14ac:dyDescent="0.25">
      <c r="B27" s="90"/>
      <c r="C27" s="304" t="s">
        <v>35</v>
      </c>
      <c r="D27" s="305"/>
      <c r="E27" s="299" t="s">
        <v>36</v>
      </c>
      <c r="F27" s="300"/>
      <c r="G27" s="93"/>
      <c r="H27" s="94"/>
    </row>
    <row r="28" spans="2:8" ht="35.25" customHeight="1" x14ac:dyDescent="0.25">
      <c r="B28" s="90"/>
      <c r="C28" s="304" t="s">
        <v>37</v>
      </c>
      <c r="D28" s="305"/>
      <c r="E28" s="299" t="s">
        <v>38</v>
      </c>
      <c r="F28" s="300"/>
      <c r="G28" s="93"/>
      <c r="H28" s="94"/>
    </row>
    <row r="29" spans="2:8" ht="33" customHeight="1" x14ac:dyDescent="0.25">
      <c r="B29" s="90"/>
      <c r="C29" s="304" t="s">
        <v>37</v>
      </c>
      <c r="D29" s="305"/>
      <c r="E29" s="299" t="s">
        <v>38</v>
      </c>
      <c r="F29" s="300"/>
      <c r="G29" s="93"/>
      <c r="H29" s="94"/>
    </row>
    <row r="30" spans="2:8" ht="30" customHeight="1" x14ac:dyDescent="0.25">
      <c r="B30" s="90"/>
      <c r="C30" s="304" t="s">
        <v>39</v>
      </c>
      <c r="D30" s="305"/>
      <c r="E30" s="299" t="s">
        <v>40</v>
      </c>
      <c r="F30" s="300"/>
      <c r="G30" s="93"/>
      <c r="H30" s="94"/>
    </row>
    <row r="31" spans="2:8" ht="35.25" customHeight="1" x14ac:dyDescent="0.25">
      <c r="B31" s="90"/>
      <c r="C31" s="304" t="s">
        <v>41</v>
      </c>
      <c r="D31" s="305"/>
      <c r="E31" s="299" t="s">
        <v>42</v>
      </c>
      <c r="F31" s="300"/>
      <c r="G31" s="93"/>
      <c r="H31" s="94"/>
    </row>
    <row r="32" spans="2:8" ht="31.5" customHeight="1" x14ac:dyDescent="0.25">
      <c r="B32" s="90"/>
      <c r="C32" s="304" t="s">
        <v>43</v>
      </c>
      <c r="D32" s="305"/>
      <c r="E32" s="299" t="s">
        <v>44</v>
      </c>
      <c r="F32" s="300"/>
      <c r="G32" s="93"/>
      <c r="H32" s="94"/>
    </row>
    <row r="33" spans="2:8" ht="35.25" customHeight="1" x14ac:dyDescent="0.25">
      <c r="B33" s="90"/>
      <c r="C33" s="304" t="s">
        <v>45</v>
      </c>
      <c r="D33" s="305"/>
      <c r="E33" s="299" t="s">
        <v>46</v>
      </c>
      <c r="F33" s="300"/>
      <c r="G33" s="93"/>
      <c r="H33" s="94"/>
    </row>
    <row r="34" spans="2:8" ht="59.25" customHeight="1" x14ac:dyDescent="0.25">
      <c r="B34" s="90"/>
      <c r="C34" s="304" t="s">
        <v>47</v>
      </c>
      <c r="D34" s="305"/>
      <c r="E34" s="299" t="s">
        <v>48</v>
      </c>
      <c r="F34" s="300"/>
      <c r="G34" s="93"/>
      <c r="H34" s="94"/>
    </row>
    <row r="35" spans="2:8" ht="29.25" customHeight="1" x14ac:dyDescent="0.25">
      <c r="B35" s="90"/>
      <c r="C35" s="304" t="s">
        <v>49</v>
      </c>
      <c r="D35" s="305"/>
      <c r="E35" s="299" t="s">
        <v>50</v>
      </c>
      <c r="F35" s="300"/>
      <c r="G35" s="93"/>
      <c r="H35" s="94"/>
    </row>
    <row r="36" spans="2:8" ht="82.5" customHeight="1" x14ac:dyDescent="0.25">
      <c r="B36" s="90"/>
      <c r="C36" s="304" t="s">
        <v>51</v>
      </c>
      <c r="D36" s="305"/>
      <c r="E36" s="299" t="s">
        <v>52</v>
      </c>
      <c r="F36" s="300"/>
      <c r="G36" s="93"/>
      <c r="H36" s="94"/>
    </row>
    <row r="37" spans="2:8" ht="46.5" customHeight="1" x14ac:dyDescent="0.25">
      <c r="B37" s="90"/>
      <c r="C37" s="304" t="s">
        <v>53</v>
      </c>
      <c r="D37" s="305"/>
      <c r="E37" s="299" t="s">
        <v>54</v>
      </c>
      <c r="F37" s="300"/>
      <c r="G37" s="93"/>
      <c r="H37" s="94"/>
    </row>
    <row r="38" spans="2:8" ht="6.75" customHeight="1" thickBot="1" x14ac:dyDescent="0.3">
      <c r="B38" s="90"/>
      <c r="C38" s="306"/>
      <c r="D38" s="307"/>
      <c r="E38" s="308"/>
      <c r="F38" s="309"/>
      <c r="G38" s="93"/>
      <c r="H38" s="94"/>
    </row>
    <row r="39" spans="2:8" ht="15.75" thickTop="1" x14ac:dyDescent="0.25">
      <c r="B39" s="90"/>
      <c r="C39" s="91"/>
      <c r="D39" s="91"/>
      <c r="E39" s="92"/>
      <c r="F39" s="92"/>
      <c r="G39" s="93"/>
      <c r="H39" s="94"/>
    </row>
    <row r="40" spans="2:8" ht="21" customHeight="1" x14ac:dyDescent="0.25">
      <c r="B40" s="301" t="s">
        <v>55</v>
      </c>
      <c r="C40" s="302"/>
      <c r="D40" s="302"/>
      <c r="E40" s="302"/>
      <c r="F40" s="302"/>
      <c r="G40" s="302"/>
      <c r="H40" s="303"/>
    </row>
    <row r="41" spans="2:8" ht="20.25" customHeight="1" x14ac:dyDescent="0.25">
      <c r="B41" s="301" t="s">
        <v>56</v>
      </c>
      <c r="C41" s="302"/>
      <c r="D41" s="302"/>
      <c r="E41" s="302"/>
      <c r="F41" s="302"/>
      <c r="G41" s="302"/>
      <c r="H41" s="303"/>
    </row>
    <row r="42" spans="2:8" ht="20.25" customHeight="1" x14ac:dyDescent="0.25">
      <c r="B42" s="301" t="s">
        <v>57</v>
      </c>
      <c r="C42" s="302"/>
      <c r="D42" s="302"/>
      <c r="E42" s="302"/>
      <c r="F42" s="302"/>
      <c r="G42" s="302"/>
      <c r="H42" s="303"/>
    </row>
    <row r="43" spans="2:8" ht="20.25" customHeight="1" x14ac:dyDescent="0.25">
      <c r="B43" s="301" t="s">
        <v>58</v>
      </c>
      <c r="C43" s="302"/>
      <c r="D43" s="302"/>
      <c r="E43" s="302"/>
      <c r="F43" s="302"/>
      <c r="G43" s="302"/>
      <c r="H43" s="303"/>
    </row>
    <row r="44" spans="2:8" x14ac:dyDescent="0.25">
      <c r="B44" s="301" t="s">
        <v>59</v>
      </c>
      <c r="C44" s="302"/>
      <c r="D44" s="302"/>
      <c r="E44" s="302"/>
      <c r="F44" s="302"/>
      <c r="G44" s="302"/>
      <c r="H44" s="303"/>
    </row>
    <row r="45" spans="2:8" ht="15.75" thickBot="1" x14ac:dyDescent="0.3">
      <c r="B45" s="95"/>
      <c r="C45" s="96"/>
      <c r="D45" s="96"/>
      <c r="E45" s="96"/>
      <c r="F45" s="96"/>
      <c r="G45" s="96"/>
      <c r="H45" s="97"/>
    </row>
    <row r="300" spans="3:3" ht="31.5" x14ac:dyDescent="0.25">
      <c r="C300" s="168" t="s">
        <v>60</v>
      </c>
    </row>
    <row r="301" spans="3:3" ht="47.25" x14ac:dyDescent="0.25">
      <c r="C301" s="168" t="s">
        <v>61</v>
      </c>
    </row>
    <row r="302" spans="3:3" ht="31.5" x14ac:dyDescent="0.25">
      <c r="C302" s="169" t="s">
        <v>62</v>
      </c>
    </row>
    <row r="303" spans="3:3" ht="31.5" x14ac:dyDescent="0.25">
      <c r="C303" s="168" t="s">
        <v>63</v>
      </c>
    </row>
    <row r="304" spans="3:3" ht="47.25" x14ac:dyDescent="0.25">
      <c r="C304" s="168" t="s">
        <v>396</v>
      </c>
    </row>
    <row r="305" spans="3:3" ht="31.5" x14ac:dyDescent="0.25">
      <c r="C305" s="168" t="s">
        <v>64</v>
      </c>
    </row>
    <row r="306" spans="3:3" ht="47.25" x14ac:dyDescent="0.25">
      <c r="C306" s="169" t="s">
        <v>65</v>
      </c>
    </row>
    <row r="307" spans="3:3" ht="31.5" x14ac:dyDescent="0.25">
      <c r="C307" s="168" t="s">
        <v>66</v>
      </c>
    </row>
    <row r="308" spans="3:3" ht="15.75" x14ac:dyDescent="0.25">
      <c r="C308" s="168" t="s">
        <v>67</v>
      </c>
    </row>
    <row r="309" spans="3:3" ht="15.75" x14ac:dyDescent="0.25">
      <c r="C309" s="168" t="s">
        <v>68</v>
      </c>
    </row>
    <row r="310" spans="3:3" ht="31.5" x14ac:dyDescent="0.25">
      <c r="C310" s="168" t="s">
        <v>69</v>
      </c>
    </row>
    <row r="311" spans="3:3" ht="31.5" x14ac:dyDescent="0.25">
      <c r="C311" s="168" t="s">
        <v>70</v>
      </c>
    </row>
    <row r="312" spans="3:3" ht="15.75" x14ac:dyDescent="0.25">
      <c r="C312" s="168" t="s">
        <v>71</v>
      </c>
    </row>
    <row r="313" spans="3:3" ht="15.75" x14ac:dyDescent="0.25">
      <c r="C313" s="168" t="s">
        <v>72</v>
      </c>
    </row>
    <row r="314" spans="3:3" ht="15.75" x14ac:dyDescent="0.25">
      <c r="C314" s="168" t="s">
        <v>73</v>
      </c>
    </row>
    <row r="315" spans="3:3" ht="31.5" x14ac:dyDescent="0.25">
      <c r="C315" s="168" t="s">
        <v>74</v>
      </c>
    </row>
    <row r="316" spans="3:3" ht="31.5" x14ac:dyDescent="0.25">
      <c r="C316" s="168" t="s">
        <v>75</v>
      </c>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55"/>
  <sheetViews>
    <sheetView zoomScale="90" zoomScaleNormal="90" workbookViewId="0">
      <selection activeCell="B7" sqref="B7"/>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66"/>
      <c r="B1" s="553" t="s">
        <v>192</v>
      </c>
      <c r="C1" s="553"/>
      <c r="D1" s="553"/>
      <c r="E1" s="66"/>
      <c r="F1" s="66"/>
      <c r="G1" s="66"/>
      <c r="H1" s="66"/>
      <c r="I1" s="66"/>
      <c r="J1" s="66"/>
      <c r="K1" s="66"/>
      <c r="L1" s="66"/>
      <c r="M1" s="66"/>
      <c r="N1" s="66"/>
      <c r="O1" s="66"/>
      <c r="P1" s="66"/>
      <c r="Q1" s="66"/>
      <c r="R1" s="66"/>
      <c r="S1" s="66"/>
      <c r="T1" s="66"/>
      <c r="U1" s="66"/>
      <c r="V1" s="66"/>
      <c r="W1" s="66"/>
      <c r="X1" s="66"/>
      <c r="Y1" s="66"/>
      <c r="Z1" s="66"/>
      <c r="AA1" s="66"/>
      <c r="AB1" s="66"/>
      <c r="AC1" s="66"/>
      <c r="AD1" s="66"/>
      <c r="AE1" s="66"/>
    </row>
    <row r="2" spans="1:37" x14ac:dyDescent="0.25">
      <c r="A2" s="66"/>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row>
    <row r="3" spans="1:37" ht="25.5" x14ac:dyDescent="0.25">
      <c r="A3" s="66"/>
      <c r="B3" s="3"/>
      <c r="C3" s="4" t="s">
        <v>193</v>
      </c>
      <c r="D3" s="4" t="s">
        <v>176</v>
      </c>
      <c r="E3" s="66"/>
      <c r="F3" s="66"/>
      <c r="G3" s="66"/>
      <c r="H3" s="66"/>
      <c r="I3" s="66"/>
      <c r="J3" s="66"/>
      <c r="K3" s="66"/>
      <c r="L3" s="66"/>
      <c r="M3" s="66"/>
      <c r="N3" s="66"/>
      <c r="O3" s="66"/>
      <c r="P3" s="66"/>
      <c r="Q3" s="66"/>
      <c r="R3" s="66"/>
      <c r="S3" s="66"/>
      <c r="T3" s="66"/>
      <c r="U3" s="66"/>
      <c r="V3" s="66"/>
      <c r="W3" s="66"/>
      <c r="X3" s="66"/>
      <c r="Y3" s="66"/>
      <c r="Z3" s="66"/>
      <c r="AA3" s="66"/>
      <c r="AB3" s="66"/>
      <c r="AC3" s="66"/>
      <c r="AD3" s="66"/>
      <c r="AE3" s="66"/>
    </row>
    <row r="4" spans="1:37" ht="51" x14ac:dyDescent="0.25">
      <c r="A4" s="66"/>
      <c r="B4" s="5" t="s">
        <v>194</v>
      </c>
      <c r="C4" s="6" t="s">
        <v>195</v>
      </c>
      <c r="D4" s="7">
        <v>0.2</v>
      </c>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37" ht="51" x14ac:dyDescent="0.25">
      <c r="A5" s="66"/>
      <c r="B5" s="8" t="s">
        <v>196</v>
      </c>
      <c r="C5" s="9" t="s">
        <v>197</v>
      </c>
      <c r="D5" s="10">
        <v>0.4</v>
      </c>
      <c r="E5" s="66"/>
      <c r="F5" s="66"/>
      <c r="G5" s="66"/>
      <c r="H5" s="66"/>
      <c r="I5" s="66"/>
      <c r="J5" s="66"/>
      <c r="K5" s="66"/>
      <c r="L5" s="66"/>
      <c r="M5" s="66"/>
      <c r="N5" s="66"/>
      <c r="O5" s="66"/>
      <c r="P5" s="66"/>
      <c r="Q5" s="66"/>
      <c r="R5" s="66"/>
      <c r="S5" s="66"/>
      <c r="T5" s="66"/>
      <c r="U5" s="66"/>
      <c r="V5" s="66"/>
      <c r="W5" s="66"/>
      <c r="X5" s="66"/>
      <c r="Y5" s="66"/>
      <c r="Z5" s="66"/>
      <c r="AA5" s="66"/>
      <c r="AB5" s="66"/>
      <c r="AC5" s="66"/>
      <c r="AD5" s="66"/>
      <c r="AE5" s="66"/>
    </row>
    <row r="6" spans="1:37" ht="51" x14ac:dyDescent="0.25">
      <c r="A6" s="66"/>
      <c r="B6" s="11" t="s">
        <v>198</v>
      </c>
      <c r="C6" s="9" t="s">
        <v>199</v>
      </c>
      <c r="D6" s="10">
        <v>0.6</v>
      </c>
      <c r="E6" s="66"/>
      <c r="F6" s="66"/>
      <c r="G6" s="66"/>
      <c r="H6" s="66"/>
      <c r="I6" s="66"/>
      <c r="J6" s="66"/>
      <c r="K6" s="66"/>
      <c r="L6" s="66"/>
      <c r="M6" s="66"/>
      <c r="N6" s="66"/>
      <c r="O6" s="66"/>
      <c r="P6" s="66"/>
      <c r="Q6" s="66"/>
      <c r="R6" s="66"/>
      <c r="S6" s="66"/>
      <c r="T6" s="66"/>
      <c r="U6" s="66"/>
      <c r="V6" s="66"/>
      <c r="W6" s="66"/>
      <c r="X6" s="66"/>
      <c r="Y6" s="66"/>
      <c r="Z6" s="66"/>
      <c r="AA6" s="66"/>
      <c r="AB6" s="66"/>
      <c r="AC6" s="66"/>
      <c r="AD6" s="66"/>
      <c r="AE6" s="66"/>
    </row>
    <row r="7" spans="1:37" ht="76.5" x14ac:dyDescent="0.25">
      <c r="A7" s="66"/>
      <c r="B7" s="12" t="s">
        <v>200</v>
      </c>
      <c r="C7" s="9" t="s">
        <v>201</v>
      </c>
      <c r="D7" s="10">
        <v>0.8</v>
      </c>
      <c r="E7" s="66"/>
      <c r="F7" s="66"/>
      <c r="G7" s="66"/>
      <c r="H7" s="66"/>
      <c r="I7" s="66"/>
      <c r="J7" s="66"/>
      <c r="K7" s="66"/>
      <c r="L7" s="66"/>
      <c r="M7" s="66"/>
      <c r="N7" s="66"/>
      <c r="O7" s="66"/>
      <c r="P7" s="66"/>
      <c r="Q7" s="66"/>
      <c r="R7" s="66"/>
      <c r="S7" s="66"/>
      <c r="T7" s="66"/>
      <c r="U7" s="66"/>
      <c r="V7" s="66"/>
      <c r="W7" s="66"/>
      <c r="X7" s="66"/>
      <c r="Y7" s="66"/>
      <c r="Z7" s="66"/>
      <c r="AA7" s="66"/>
      <c r="AB7" s="66"/>
      <c r="AC7" s="66"/>
      <c r="AD7" s="66"/>
      <c r="AE7" s="66"/>
    </row>
    <row r="8" spans="1:37" ht="51" x14ac:dyDescent="0.25">
      <c r="A8" s="66"/>
      <c r="B8" s="13" t="s">
        <v>202</v>
      </c>
      <c r="C8" s="9" t="s">
        <v>203</v>
      </c>
      <c r="D8" s="10">
        <v>1</v>
      </c>
      <c r="E8" s="66"/>
      <c r="F8" s="66"/>
      <c r="G8" s="66"/>
      <c r="H8" s="66"/>
      <c r="I8" s="66"/>
      <c r="J8" s="66"/>
      <c r="K8" s="66"/>
      <c r="L8" s="66"/>
      <c r="M8" s="66"/>
      <c r="N8" s="66"/>
      <c r="O8" s="66"/>
      <c r="P8" s="66"/>
      <c r="Q8" s="66"/>
      <c r="R8" s="66"/>
      <c r="S8" s="66"/>
      <c r="T8" s="66"/>
      <c r="U8" s="66"/>
      <c r="V8" s="66"/>
      <c r="W8" s="66"/>
      <c r="X8" s="66"/>
      <c r="Y8" s="66"/>
      <c r="Z8" s="66"/>
      <c r="AA8" s="66"/>
      <c r="AB8" s="66"/>
      <c r="AC8" s="66"/>
      <c r="AD8" s="66"/>
      <c r="AE8" s="66"/>
    </row>
    <row r="9" spans="1:37" x14ac:dyDescent="0.25">
      <c r="A9" s="66"/>
      <c r="B9" s="88"/>
      <c r="C9" s="88"/>
      <c r="D9" s="88"/>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row>
    <row r="10" spans="1:37" ht="16.5" x14ac:dyDescent="0.25">
      <c r="A10" s="66"/>
      <c r="B10" s="89"/>
      <c r="C10" s="88"/>
      <c r="D10" s="88"/>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row>
    <row r="11" spans="1:37" x14ac:dyDescent="0.25">
      <c r="A11" s="66"/>
      <c r="B11" s="88"/>
      <c r="C11" s="88"/>
      <c r="D11" s="88"/>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row>
    <row r="12" spans="1:37" x14ac:dyDescent="0.25">
      <c r="A12" s="66"/>
      <c r="B12" s="88"/>
      <c r="C12" s="88"/>
      <c r="D12" s="88"/>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row>
    <row r="13" spans="1:37" x14ac:dyDescent="0.25">
      <c r="A13" s="66"/>
      <c r="B13" s="88"/>
      <c r="C13" s="88"/>
      <c r="D13" s="88"/>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row>
    <row r="14" spans="1:37" x14ac:dyDescent="0.25">
      <c r="A14" s="66"/>
      <c r="B14" s="88"/>
      <c r="C14" s="88"/>
      <c r="D14" s="88"/>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row>
    <row r="15" spans="1:37" x14ac:dyDescent="0.25">
      <c r="A15" s="66"/>
      <c r="B15" s="88"/>
      <c r="C15" s="88"/>
      <c r="D15" s="88"/>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row>
    <row r="16" spans="1:37" x14ac:dyDescent="0.25">
      <c r="A16" s="66"/>
      <c r="B16" s="88"/>
      <c r="C16" s="88"/>
      <c r="D16" s="88"/>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row>
    <row r="17" spans="1:37" x14ac:dyDescent="0.25">
      <c r="A17" s="66"/>
      <c r="B17" s="88"/>
      <c r="C17" s="88"/>
      <c r="D17" s="88"/>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row>
    <row r="18" spans="1:37" x14ac:dyDescent="0.25">
      <c r="A18" s="66"/>
      <c r="B18" s="88"/>
      <c r="C18" s="88"/>
      <c r="D18" s="88"/>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row>
    <row r="19" spans="1:37" x14ac:dyDescent="0.25">
      <c r="A19" s="66"/>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row>
    <row r="20" spans="1:37" x14ac:dyDescent="0.25">
      <c r="A20" s="66"/>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row>
    <row r="21" spans="1:37" x14ac:dyDescent="0.25">
      <c r="A21" s="66"/>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row>
    <row r="22" spans="1:37" x14ac:dyDescent="0.25">
      <c r="A22" s="66"/>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row>
    <row r="23" spans="1:37" x14ac:dyDescent="0.25">
      <c r="A23" s="66"/>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row>
    <row r="24" spans="1:37" x14ac:dyDescent="0.25">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row>
    <row r="25" spans="1:37" x14ac:dyDescent="0.25">
      <c r="A25" s="66"/>
      <c r="B25" s="66"/>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row>
    <row r="26" spans="1:37" x14ac:dyDescent="0.25">
      <c r="A26" s="66"/>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row>
    <row r="27" spans="1:37" x14ac:dyDescent="0.25">
      <c r="A27" s="66"/>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row>
    <row r="28" spans="1:37" x14ac:dyDescent="0.25">
      <c r="A28" s="66"/>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row>
    <row r="29" spans="1:37" x14ac:dyDescent="0.25">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row>
    <row r="30" spans="1:37" x14ac:dyDescent="0.25">
      <c r="A30" s="66"/>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row>
    <row r="31" spans="1:37" x14ac:dyDescent="0.25">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row>
    <row r="32" spans="1:37" x14ac:dyDescent="0.25">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row>
    <row r="33" spans="1:31" x14ac:dyDescent="0.25">
      <c r="A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row>
    <row r="34" spans="1:31" x14ac:dyDescent="0.25">
      <c r="A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row>
    <row r="35" spans="1:31" x14ac:dyDescent="0.25">
      <c r="A35" s="66"/>
    </row>
    <row r="36" spans="1:31" x14ac:dyDescent="0.25">
      <c r="A36" s="66"/>
    </row>
    <row r="37" spans="1:31" x14ac:dyDescent="0.25">
      <c r="A37" s="66"/>
    </row>
    <row r="38" spans="1:31" x14ac:dyDescent="0.25">
      <c r="A38" s="66"/>
    </row>
    <row r="39" spans="1:31" x14ac:dyDescent="0.25">
      <c r="A39" s="66"/>
    </row>
    <row r="40" spans="1:31" x14ac:dyDescent="0.25">
      <c r="A40" s="66"/>
    </row>
    <row r="41" spans="1:31" x14ac:dyDescent="0.25">
      <c r="A41" s="66"/>
    </row>
    <row r="42" spans="1:31" x14ac:dyDescent="0.25">
      <c r="A42" s="66"/>
    </row>
    <row r="43" spans="1:31" x14ac:dyDescent="0.25">
      <c r="A43" s="66"/>
    </row>
    <row r="44" spans="1:31" x14ac:dyDescent="0.25">
      <c r="A44" s="66"/>
    </row>
    <row r="45" spans="1:31" x14ac:dyDescent="0.25">
      <c r="A45" s="66"/>
    </row>
    <row r="46" spans="1:31" x14ac:dyDescent="0.25">
      <c r="A46" s="66"/>
    </row>
    <row r="47" spans="1:31" x14ac:dyDescent="0.25">
      <c r="A47" s="66"/>
    </row>
    <row r="48" spans="1:31" x14ac:dyDescent="0.25">
      <c r="A48" s="66"/>
    </row>
    <row r="49" spans="1:1" x14ac:dyDescent="0.25">
      <c r="A49" s="66"/>
    </row>
    <row r="50" spans="1:1" x14ac:dyDescent="0.25">
      <c r="A50" s="66"/>
    </row>
    <row r="51" spans="1:1" x14ac:dyDescent="0.25">
      <c r="A51" s="66"/>
    </row>
    <row r="52" spans="1:1" x14ac:dyDescent="0.25">
      <c r="A52" s="66"/>
    </row>
    <row r="53" spans="1:1" x14ac:dyDescent="0.25">
      <c r="A53" s="66"/>
    </row>
    <row r="54" spans="1:1" x14ac:dyDescent="0.25">
      <c r="A54" s="66"/>
    </row>
    <row r="55" spans="1:1" x14ac:dyDescent="0.25">
      <c r="A55" s="66"/>
    </row>
  </sheetData>
  <mergeCells count="1">
    <mergeCell ref="B1:D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U233"/>
  <sheetViews>
    <sheetView zoomScale="50" zoomScaleNormal="50" workbookViewId="0">
      <selection activeCell="D1" sqref="D1"/>
    </sheetView>
  </sheetViews>
  <sheetFormatPr baseColWidth="10" defaultColWidth="11.42578125" defaultRowHeight="15" x14ac:dyDescent="0.25"/>
  <cols>
    <col min="1" max="1" width="5.28515625" customWidth="1"/>
    <col min="2" max="2" width="56.85546875" customWidth="1"/>
    <col min="3" max="3" width="75.140625" customWidth="1"/>
    <col min="4" max="4" width="87.5703125" customWidth="1"/>
    <col min="5" max="5" width="46.42578125" customWidth="1"/>
    <col min="6" max="6" width="23.42578125" style="114" customWidth="1"/>
    <col min="7" max="7" width="26.85546875" customWidth="1"/>
  </cols>
  <sheetData>
    <row r="2" spans="1:21" s="183" customFormat="1" ht="45.75" customHeight="1" x14ac:dyDescent="0.25">
      <c r="A2" s="181"/>
      <c r="B2" s="554" t="s">
        <v>204</v>
      </c>
      <c r="C2" s="554"/>
      <c r="D2" s="554"/>
      <c r="E2" s="554"/>
      <c r="F2" s="182"/>
      <c r="G2" s="181"/>
      <c r="H2" s="181"/>
      <c r="I2" s="181"/>
      <c r="J2" s="181"/>
      <c r="K2" s="181"/>
      <c r="L2" s="181"/>
      <c r="M2" s="181"/>
      <c r="N2" s="181"/>
      <c r="O2" s="181"/>
      <c r="P2" s="181"/>
      <c r="Q2" s="181"/>
      <c r="R2" s="181"/>
      <c r="S2" s="181"/>
      <c r="T2" s="181"/>
      <c r="U2" s="181"/>
    </row>
    <row r="3" spans="1:21" s="183" customFormat="1" ht="18.75" customHeight="1" x14ac:dyDescent="0.25">
      <c r="A3" s="181"/>
      <c r="B3" s="184"/>
      <c r="C3" s="181"/>
      <c r="D3" s="181"/>
      <c r="E3" s="181"/>
      <c r="F3" s="182"/>
      <c r="G3" s="181"/>
      <c r="H3" s="181"/>
      <c r="I3" s="181"/>
      <c r="J3" s="181"/>
      <c r="K3" s="181"/>
      <c r="L3" s="181"/>
      <c r="M3" s="181"/>
      <c r="N3" s="181"/>
      <c r="O3" s="181"/>
      <c r="P3" s="181"/>
      <c r="Q3" s="181"/>
      <c r="R3" s="181"/>
      <c r="S3" s="181"/>
      <c r="T3" s="181"/>
      <c r="U3" s="181"/>
    </row>
    <row r="4" spans="1:21" ht="67.5" customHeight="1" x14ac:dyDescent="0.25">
      <c r="A4" s="66"/>
      <c r="B4" s="106"/>
      <c r="C4" s="21" t="s">
        <v>205</v>
      </c>
      <c r="D4" s="21" t="s">
        <v>206</v>
      </c>
      <c r="E4" s="21" t="s">
        <v>394</v>
      </c>
      <c r="F4" s="112"/>
      <c r="G4" s="66"/>
      <c r="H4" s="66"/>
      <c r="I4" s="66"/>
      <c r="J4" s="66"/>
      <c r="K4" s="66"/>
      <c r="L4" s="66"/>
      <c r="M4" s="66"/>
      <c r="N4" s="66"/>
      <c r="O4" s="66"/>
      <c r="P4" s="66"/>
      <c r="Q4" s="66"/>
      <c r="R4" s="66"/>
      <c r="S4" s="66"/>
      <c r="T4" s="66"/>
      <c r="U4" s="66"/>
    </row>
    <row r="5" spans="1:21" ht="67.5" customHeight="1" x14ac:dyDescent="0.25">
      <c r="A5" s="86" t="s">
        <v>207</v>
      </c>
      <c r="B5" s="22" t="s">
        <v>208</v>
      </c>
      <c r="C5" s="27" t="s">
        <v>209</v>
      </c>
      <c r="D5" s="104" t="s">
        <v>210</v>
      </c>
      <c r="E5" s="248">
        <f>908526*130</f>
        <v>118108380</v>
      </c>
      <c r="F5" s="66"/>
      <c r="G5" s="66"/>
      <c r="H5" s="66"/>
      <c r="I5" s="66"/>
      <c r="J5" s="66"/>
      <c r="K5" s="66"/>
      <c r="L5" s="66"/>
      <c r="M5" s="66"/>
      <c r="N5" s="66"/>
      <c r="O5" s="66"/>
      <c r="P5" s="66"/>
      <c r="Q5" s="66"/>
      <c r="R5" s="66"/>
      <c r="S5" s="66"/>
      <c r="T5" s="66"/>
      <c r="U5" s="66"/>
    </row>
    <row r="6" spans="1:21" ht="129" customHeight="1" x14ac:dyDescent="0.25">
      <c r="A6" s="86" t="s">
        <v>211</v>
      </c>
      <c r="B6" s="23" t="s">
        <v>212</v>
      </c>
      <c r="C6" s="28" t="s">
        <v>213</v>
      </c>
      <c r="D6" s="105" t="s">
        <v>214</v>
      </c>
      <c r="E6" s="248">
        <f>908526*650</f>
        <v>590541900</v>
      </c>
      <c r="F6" s="66"/>
      <c r="G6" s="66"/>
      <c r="H6" s="66"/>
      <c r="I6" s="66"/>
      <c r="J6" s="66"/>
      <c r="K6" s="66"/>
      <c r="L6" s="66"/>
      <c r="M6" s="66"/>
      <c r="N6" s="66"/>
      <c r="O6" s="66"/>
      <c r="P6" s="66"/>
      <c r="Q6" s="66"/>
      <c r="R6" s="66"/>
      <c r="S6" s="66"/>
      <c r="T6" s="66"/>
      <c r="U6" s="66"/>
    </row>
    <row r="7" spans="1:21" ht="101.25" x14ac:dyDescent="0.25">
      <c r="A7" s="86" t="s">
        <v>182</v>
      </c>
      <c r="B7" s="24" t="s">
        <v>215</v>
      </c>
      <c r="C7" s="28" t="s">
        <v>216</v>
      </c>
      <c r="D7" s="105" t="s">
        <v>217</v>
      </c>
      <c r="E7" s="248">
        <f>908526*1300</f>
        <v>1181083800</v>
      </c>
      <c r="F7" s="66"/>
      <c r="G7" s="66"/>
      <c r="H7" s="66"/>
      <c r="I7" s="66"/>
      <c r="J7" s="66"/>
      <c r="K7" s="66"/>
      <c r="L7" s="66"/>
      <c r="M7" s="66"/>
      <c r="N7" s="66"/>
      <c r="O7" s="66"/>
      <c r="P7" s="66"/>
      <c r="Q7" s="66"/>
      <c r="R7" s="66"/>
      <c r="S7" s="66"/>
      <c r="T7" s="66"/>
      <c r="U7" s="66"/>
    </row>
    <row r="8" spans="1:21" ht="135" x14ac:dyDescent="0.25">
      <c r="A8" s="86" t="s">
        <v>218</v>
      </c>
      <c r="B8" s="25" t="s">
        <v>219</v>
      </c>
      <c r="C8" s="28" t="s">
        <v>220</v>
      </c>
      <c r="D8" s="105" t="s">
        <v>221</v>
      </c>
      <c r="E8" s="248">
        <f>908526*6500</f>
        <v>5905419000</v>
      </c>
      <c r="F8" s="66"/>
      <c r="G8" s="66"/>
      <c r="H8" s="66"/>
      <c r="I8" s="66"/>
      <c r="J8" s="66"/>
      <c r="K8" s="66"/>
      <c r="L8" s="66"/>
      <c r="M8" s="66"/>
      <c r="N8" s="66"/>
      <c r="O8" s="66"/>
      <c r="P8" s="66"/>
      <c r="Q8" s="66"/>
      <c r="R8" s="66"/>
      <c r="S8" s="66"/>
      <c r="T8" s="66"/>
      <c r="U8" s="66"/>
    </row>
    <row r="9" spans="1:21" ht="101.25" x14ac:dyDescent="0.25">
      <c r="A9" s="86" t="s">
        <v>222</v>
      </c>
      <c r="B9" s="26" t="s">
        <v>223</v>
      </c>
      <c r="C9" s="28" t="s">
        <v>224</v>
      </c>
      <c r="D9" s="105" t="s">
        <v>225</v>
      </c>
      <c r="E9" s="248"/>
      <c r="F9" s="107"/>
      <c r="G9" s="107"/>
      <c r="H9" s="66"/>
      <c r="I9" s="66"/>
      <c r="J9" s="66"/>
      <c r="K9" s="66"/>
      <c r="L9" s="66"/>
      <c r="M9" s="66"/>
      <c r="N9" s="66"/>
      <c r="O9" s="66"/>
      <c r="P9" s="66"/>
      <c r="Q9" s="66"/>
      <c r="R9" s="66"/>
      <c r="S9" s="66"/>
      <c r="T9" s="66"/>
      <c r="U9" s="66"/>
    </row>
    <row r="10" spans="1:21" s="110" customFormat="1" ht="20.25" hidden="1" x14ac:dyDescent="0.25">
      <c r="A10" s="108"/>
      <c r="B10" s="108"/>
      <c r="C10" s="109"/>
      <c r="D10" s="109"/>
      <c r="E10" s="108"/>
      <c r="F10" s="108"/>
      <c r="G10" s="108"/>
      <c r="H10" s="108"/>
      <c r="I10" s="108"/>
      <c r="J10" s="108"/>
      <c r="K10" s="108"/>
      <c r="L10" s="108"/>
      <c r="M10" s="108"/>
      <c r="N10" s="108"/>
      <c r="O10" s="108"/>
      <c r="P10" s="108"/>
      <c r="Q10" s="108"/>
      <c r="R10" s="108"/>
      <c r="S10" s="108"/>
      <c r="T10" s="108"/>
      <c r="U10" s="108"/>
    </row>
    <row r="11" spans="1:21" s="110" customFormat="1" ht="16.5" hidden="1" x14ac:dyDescent="0.25">
      <c r="A11" s="108"/>
      <c r="B11" s="111"/>
      <c r="C11" s="111"/>
      <c r="D11" s="111"/>
      <c r="E11" s="108"/>
      <c r="F11" s="108"/>
      <c r="G11" s="108"/>
      <c r="H11" s="108"/>
      <c r="I11" s="108"/>
      <c r="J11" s="108"/>
      <c r="K11" s="108"/>
      <c r="L11" s="108"/>
      <c r="M11" s="108"/>
      <c r="N11" s="108"/>
      <c r="O11" s="108"/>
      <c r="P11" s="108"/>
      <c r="Q11" s="108"/>
      <c r="R11" s="108"/>
      <c r="S11" s="108"/>
      <c r="T11" s="108"/>
      <c r="U11" s="108"/>
    </row>
    <row r="12" spans="1:21" s="110" customFormat="1" hidden="1" x14ac:dyDescent="0.25">
      <c r="A12" s="108"/>
      <c r="B12" s="108" t="s">
        <v>226</v>
      </c>
      <c r="C12" s="108" t="s">
        <v>227</v>
      </c>
      <c r="D12" s="108" t="s">
        <v>228</v>
      </c>
      <c r="E12" s="108"/>
      <c r="F12" s="108"/>
      <c r="G12" s="108"/>
      <c r="H12" s="108"/>
      <c r="I12" s="108"/>
      <c r="J12" s="108"/>
      <c r="K12" s="108"/>
      <c r="L12" s="108"/>
      <c r="M12" s="108"/>
      <c r="N12" s="108"/>
      <c r="O12" s="108"/>
      <c r="P12" s="108"/>
      <c r="Q12" s="108"/>
      <c r="R12" s="108"/>
      <c r="S12" s="108"/>
      <c r="T12" s="108"/>
      <c r="U12" s="108"/>
    </row>
    <row r="13" spans="1:21" s="110" customFormat="1" hidden="1" x14ac:dyDescent="0.25">
      <c r="A13" s="108"/>
      <c r="B13" s="108" t="s">
        <v>229</v>
      </c>
      <c r="C13" s="108" t="s">
        <v>230</v>
      </c>
      <c r="D13" s="108" t="s">
        <v>231</v>
      </c>
      <c r="E13" s="108"/>
      <c r="F13" s="108"/>
      <c r="G13" s="108"/>
      <c r="H13" s="108"/>
      <c r="I13" s="108"/>
      <c r="J13" s="108"/>
      <c r="K13" s="108"/>
      <c r="L13" s="108"/>
      <c r="M13" s="108"/>
      <c r="N13" s="108"/>
      <c r="O13" s="108"/>
      <c r="P13" s="108"/>
      <c r="Q13" s="108"/>
      <c r="R13" s="108"/>
      <c r="S13" s="108"/>
      <c r="T13" s="108"/>
      <c r="U13" s="108"/>
    </row>
    <row r="14" spans="1:21" s="110" customFormat="1" hidden="1" x14ac:dyDescent="0.25">
      <c r="A14" s="108"/>
      <c r="B14" s="108"/>
      <c r="C14" s="108" t="s">
        <v>232</v>
      </c>
      <c r="D14" s="108" t="s">
        <v>155</v>
      </c>
      <c r="E14" s="108"/>
      <c r="F14" s="108"/>
      <c r="G14" s="108"/>
      <c r="H14" s="108"/>
      <c r="I14" s="108"/>
      <c r="J14" s="108"/>
      <c r="K14" s="108"/>
      <c r="L14" s="108"/>
      <c r="M14" s="108"/>
      <c r="N14" s="108"/>
      <c r="O14" s="108"/>
      <c r="P14" s="108"/>
      <c r="Q14" s="108"/>
      <c r="R14" s="108"/>
      <c r="S14" s="108"/>
      <c r="T14" s="108"/>
      <c r="U14" s="108"/>
    </row>
    <row r="15" spans="1:21" s="110" customFormat="1" hidden="1" x14ac:dyDescent="0.25">
      <c r="A15" s="108"/>
      <c r="B15" s="108"/>
      <c r="C15" s="108" t="s">
        <v>233</v>
      </c>
      <c r="D15" s="108" t="s">
        <v>234</v>
      </c>
      <c r="E15" s="108"/>
      <c r="F15" s="108"/>
      <c r="G15" s="108"/>
      <c r="H15" s="108"/>
      <c r="I15" s="108"/>
      <c r="J15" s="108"/>
      <c r="K15" s="108"/>
      <c r="L15" s="108"/>
      <c r="M15" s="108"/>
      <c r="N15" s="108"/>
      <c r="O15" s="108"/>
      <c r="P15" s="108"/>
      <c r="Q15" s="108"/>
      <c r="R15" s="108"/>
      <c r="S15" s="108"/>
      <c r="T15" s="108"/>
      <c r="U15" s="108"/>
    </row>
    <row r="16" spans="1:21" s="110" customFormat="1" hidden="1" x14ac:dyDescent="0.25">
      <c r="A16" s="108"/>
      <c r="B16" s="108"/>
      <c r="C16" s="108" t="s">
        <v>235</v>
      </c>
      <c r="D16" s="108" t="s">
        <v>236</v>
      </c>
      <c r="E16" s="108"/>
      <c r="F16" s="108"/>
      <c r="G16" s="108"/>
      <c r="H16" s="108"/>
      <c r="I16" s="108"/>
      <c r="J16" s="108"/>
      <c r="K16" s="108"/>
      <c r="L16" s="108"/>
      <c r="M16" s="108"/>
      <c r="N16" s="108"/>
      <c r="O16" s="108"/>
      <c r="P16" s="108"/>
      <c r="Q16" s="108"/>
      <c r="R16" s="108"/>
      <c r="S16" s="108"/>
      <c r="T16" s="108"/>
      <c r="U16" s="108"/>
    </row>
    <row r="17" spans="1:15" s="110" customFormat="1" hidden="1" x14ac:dyDescent="0.25">
      <c r="A17" s="108"/>
      <c r="B17" s="108"/>
      <c r="C17" s="108"/>
      <c r="D17" s="108"/>
      <c r="E17" s="108"/>
      <c r="F17" s="108"/>
      <c r="G17" s="108"/>
      <c r="H17" s="108"/>
      <c r="I17" s="108"/>
      <c r="J17" s="108"/>
      <c r="K17" s="108"/>
      <c r="L17" s="108"/>
      <c r="M17" s="108"/>
      <c r="N17" s="108"/>
      <c r="O17" s="108"/>
    </row>
    <row r="18" spans="1:15" s="110" customFormat="1" x14ac:dyDescent="0.25">
      <c r="A18" s="108"/>
      <c r="B18" s="108"/>
      <c r="C18" s="108"/>
      <c r="D18" s="108"/>
      <c r="E18" s="108"/>
      <c r="F18" s="108"/>
      <c r="G18" s="108"/>
      <c r="H18" s="108"/>
      <c r="I18" s="108"/>
      <c r="J18" s="108"/>
      <c r="K18" s="108"/>
      <c r="L18" s="108"/>
      <c r="M18" s="108"/>
      <c r="N18" s="108"/>
      <c r="O18" s="108"/>
    </row>
    <row r="19" spans="1:15" s="110" customFormat="1" x14ac:dyDescent="0.25">
      <c r="A19" s="108"/>
      <c r="B19" s="108"/>
      <c r="C19" s="108"/>
      <c r="D19" s="108"/>
      <c r="E19" s="108"/>
      <c r="F19" s="108"/>
      <c r="G19" s="108"/>
      <c r="H19" s="108"/>
      <c r="I19" s="108"/>
      <c r="J19" s="108"/>
      <c r="K19" s="108"/>
      <c r="L19" s="108"/>
      <c r="M19" s="108"/>
      <c r="N19" s="108"/>
      <c r="O19" s="108"/>
    </row>
    <row r="20" spans="1:15" s="110" customFormat="1" x14ac:dyDescent="0.25">
      <c r="A20" s="108"/>
      <c r="B20" s="108"/>
      <c r="C20" s="108"/>
      <c r="D20" s="108"/>
      <c r="E20" s="108"/>
      <c r="F20" s="108"/>
      <c r="G20" s="108"/>
      <c r="H20" s="108"/>
      <c r="I20" s="108"/>
      <c r="J20" s="108"/>
      <c r="K20" s="108"/>
      <c r="L20" s="108"/>
      <c r="M20" s="108"/>
      <c r="N20" s="108"/>
      <c r="O20" s="108"/>
    </row>
    <row r="21" spans="1:15" s="110" customFormat="1" x14ac:dyDescent="0.25">
      <c r="A21" s="108"/>
      <c r="B21" s="108"/>
      <c r="C21" s="108"/>
      <c r="D21" s="108"/>
      <c r="E21" s="108"/>
      <c r="F21" s="113"/>
      <c r="G21" s="108"/>
      <c r="H21" s="108"/>
      <c r="I21" s="108"/>
      <c r="J21" s="108"/>
      <c r="K21" s="108"/>
      <c r="L21" s="108"/>
      <c r="M21" s="108"/>
      <c r="N21" s="108"/>
      <c r="O21" s="108"/>
    </row>
    <row r="22" spans="1:15" s="110" customFormat="1" x14ac:dyDescent="0.25">
      <c r="A22" s="108"/>
      <c r="B22" s="108"/>
      <c r="C22" s="108"/>
      <c r="D22" s="108"/>
      <c r="E22" s="108"/>
      <c r="F22" s="113"/>
      <c r="G22" s="108"/>
      <c r="H22" s="108"/>
      <c r="I22" s="108"/>
      <c r="J22" s="108"/>
      <c r="K22" s="108"/>
      <c r="L22" s="108"/>
      <c r="M22" s="108"/>
      <c r="N22" s="108"/>
      <c r="O22" s="108"/>
    </row>
    <row r="23" spans="1:15" s="110" customFormat="1" ht="20.25" x14ac:dyDescent="0.25">
      <c r="A23" s="108"/>
      <c r="B23" s="108"/>
      <c r="C23" s="109"/>
      <c r="D23" s="109"/>
      <c r="E23" s="108"/>
      <c r="F23" s="113"/>
      <c r="G23" s="108"/>
      <c r="H23" s="108"/>
      <c r="I23" s="108"/>
      <c r="J23" s="108"/>
      <c r="K23" s="108"/>
      <c r="L23" s="108"/>
      <c r="M23" s="108"/>
      <c r="N23" s="108"/>
      <c r="O23" s="108"/>
    </row>
    <row r="24" spans="1:15" s="110" customFormat="1" ht="20.25" x14ac:dyDescent="0.25">
      <c r="A24" s="108"/>
      <c r="B24" s="108"/>
      <c r="C24" s="109"/>
      <c r="D24" s="109"/>
      <c r="E24" s="108"/>
      <c r="F24" s="113"/>
      <c r="G24" s="108"/>
      <c r="H24" s="108"/>
      <c r="I24" s="108"/>
      <c r="J24" s="108"/>
      <c r="K24" s="108"/>
      <c r="L24" s="108"/>
      <c r="M24" s="108"/>
      <c r="N24" s="108"/>
      <c r="O24" s="108"/>
    </row>
    <row r="25" spans="1:15" s="110" customFormat="1" ht="20.25" x14ac:dyDescent="0.25">
      <c r="A25" s="108"/>
      <c r="B25" s="108"/>
      <c r="C25" s="109"/>
      <c r="D25" s="109"/>
      <c r="E25" s="108"/>
      <c r="F25" s="113"/>
      <c r="G25" s="108"/>
      <c r="H25" s="108"/>
      <c r="I25" s="108"/>
      <c r="J25" s="108"/>
      <c r="K25" s="108"/>
      <c r="L25" s="108"/>
      <c r="M25" s="108"/>
      <c r="N25" s="108"/>
      <c r="O25" s="108"/>
    </row>
    <row r="26" spans="1:15" s="110" customFormat="1" ht="20.25" x14ac:dyDescent="0.25">
      <c r="A26" s="108"/>
      <c r="B26" s="108"/>
      <c r="C26" s="109"/>
      <c r="D26" s="109"/>
      <c r="E26" s="108"/>
      <c r="F26" s="113"/>
      <c r="G26" s="108"/>
      <c r="H26" s="108"/>
      <c r="I26" s="108"/>
      <c r="J26" s="108"/>
      <c r="K26" s="108"/>
      <c r="L26" s="108"/>
      <c r="M26" s="108"/>
      <c r="N26" s="108"/>
      <c r="O26" s="108"/>
    </row>
    <row r="27" spans="1:15" s="110" customFormat="1" ht="20.25" x14ac:dyDescent="0.25">
      <c r="A27" s="108"/>
      <c r="B27" s="108"/>
      <c r="C27" s="109"/>
      <c r="D27" s="109"/>
      <c r="E27" s="108"/>
      <c r="F27" s="113"/>
      <c r="G27" s="108"/>
      <c r="H27" s="108"/>
      <c r="I27" s="108"/>
      <c r="J27" s="108"/>
      <c r="K27" s="108"/>
      <c r="L27" s="108"/>
      <c r="M27" s="108"/>
      <c r="N27" s="108"/>
      <c r="O27" s="108"/>
    </row>
    <row r="28" spans="1:15" s="110" customFormat="1" ht="20.25" x14ac:dyDescent="0.25">
      <c r="A28" s="108"/>
      <c r="B28" s="108"/>
      <c r="C28" s="109"/>
      <c r="D28" s="109"/>
      <c r="E28" s="108"/>
      <c r="F28" s="113"/>
      <c r="G28" s="108"/>
      <c r="H28" s="108"/>
      <c r="I28" s="108"/>
      <c r="J28" s="108"/>
      <c r="K28" s="108"/>
      <c r="L28" s="108"/>
      <c r="M28" s="108"/>
      <c r="N28" s="108"/>
      <c r="O28" s="108"/>
    </row>
    <row r="29" spans="1:15" s="110" customFormat="1" ht="20.25" x14ac:dyDescent="0.25">
      <c r="A29" s="108"/>
      <c r="B29" s="108"/>
      <c r="C29" s="109"/>
      <c r="D29" s="109"/>
      <c r="E29" s="108"/>
      <c r="F29" s="113"/>
      <c r="G29" s="108"/>
      <c r="H29" s="108"/>
      <c r="I29" s="108"/>
      <c r="J29" s="108"/>
      <c r="K29" s="108"/>
      <c r="L29" s="108"/>
      <c r="M29" s="108"/>
      <c r="N29" s="108"/>
      <c r="O29" s="108"/>
    </row>
    <row r="30" spans="1:15" s="110" customFormat="1" ht="20.25" x14ac:dyDescent="0.25">
      <c r="A30" s="108"/>
      <c r="B30" s="108"/>
      <c r="C30" s="109"/>
      <c r="D30" s="109"/>
      <c r="E30" s="108"/>
      <c r="F30" s="113"/>
      <c r="G30" s="108"/>
      <c r="H30" s="108"/>
      <c r="I30" s="108"/>
      <c r="J30" s="108"/>
      <c r="K30" s="108"/>
      <c r="L30" s="108"/>
      <c r="M30" s="108"/>
      <c r="N30" s="108"/>
      <c r="O30" s="108"/>
    </row>
    <row r="31" spans="1:15" s="110" customFormat="1" ht="20.25" x14ac:dyDescent="0.25">
      <c r="A31" s="108"/>
      <c r="B31" s="108"/>
      <c r="C31" s="109"/>
      <c r="D31" s="109"/>
      <c r="E31" s="108"/>
      <c r="F31" s="113"/>
      <c r="G31" s="108"/>
      <c r="H31" s="108"/>
      <c r="I31" s="108"/>
      <c r="J31" s="108"/>
      <c r="K31" s="108"/>
      <c r="L31" s="108"/>
      <c r="M31" s="108"/>
      <c r="N31" s="108"/>
      <c r="O31" s="108"/>
    </row>
    <row r="32" spans="1:15" s="110" customFormat="1" ht="20.25" x14ac:dyDescent="0.25">
      <c r="A32" s="108"/>
      <c r="B32" s="108"/>
      <c r="C32" s="109"/>
      <c r="D32" s="109"/>
      <c r="E32" s="108"/>
      <c r="F32" s="113"/>
      <c r="G32" s="108"/>
      <c r="H32" s="108"/>
      <c r="I32" s="108"/>
      <c r="J32" s="108"/>
      <c r="K32" s="108"/>
      <c r="L32" s="108"/>
      <c r="M32" s="108"/>
      <c r="N32" s="108"/>
      <c r="O32" s="108"/>
    </row>
    <row r="33" spans="1:15" s="110" customFormat="1" ht="20.25" x14ac:dyDescent="0.25">
      <c r="A33" s="108"/>
      <c r="B33" s="108"/>
      <c r="C33" s="109"/>
      <c r="D33" s="109"/>
      <c r="E33" s="108"/>
      <c r="F33" s="113"/>
      <c r="G33" s="108"/>
      <c r="H33" s="108"/>
      <c r="I33" s="108"/>
      <c r="J33" s="108"/>
      <c r="K33" s="108"/>
      <c r="L33" s="108"/>
      <c r="M33" s="108"/>
      <c r="N33" s="108"/>
      <c r="O33" s="108"/>
    </row>
    <row r="34" spans="1:15" s="110" customFormat="1" ht="20.25" x14ac:dyDescent="0.25">
      <c r="A34" s="108"/>
      <c r="B34" s="108"/>
      <c r="C34" s="109"/>
      <c r="D34" s="109"/>
      <c r="E34" s="108"/>
      <c r="F34" s="113"/>
      <c r="G34" s="108"/>
      <c r="H34" s="108"/>
      <c r="I34" s="108"/>
      <c r="J34" s="108"/>
      <c r="K34" s="108"/>
      <c r="L34" s="108"/>
      <c r="M34" s="108"/>
      <c r="N34" s="108"/>
      <c r="O34" s="108"/>
    </row>
    <row r="35" spans="1:15" s="110" customFormat="1" ht="20.25" x14ac:dyDescent="0.25">
      <c r="A35" s="108"/>
      <c r="B35" s="108"/>
      <c r="C35" s="109"/>
      <c r="D35" s="109"/>
      <c r="E35" s="108"/>
      <c r="F35" s="113"/>
      <c r="G35" s="108"/>
      <c r="H35" s="108"/>
      <c r="I35" s="108"/>
      <c r="J35" s="108"/>
      <c r="K35" s="108"/>
      <c r="L35" s="108"/>
      <c r="M35" s="108"/>
      <c r="N35" s="108"/>
      <c r="O35" s="108"/>
    </row>
    <row r="36" spans="1:15" s="110" customFormat="1" ht="20.25" x14ac:dyDescent="0.25">
      <c r="A36" s="108"/>
      <c r="B36" s="108"/>
      <c r="C36" s="109"/>
      <c r="D36" s="109"/>
      <c r="E36" s="108"/>
      <c r="F36" s="113"/>
      <c r="G36" s="108"/>
      <c r="H36" s="108"/>
      <c r="I36" s="108"/>
      <c r="J36" s="108"/>
      <c r="K36" s="108"/>
      <c r="L36" s="108"/>
      <c r="M36" s="108"/>
      <c r="N36" s="108"/>
      <c r="O36" s="108"/>
    </row>
    <row r="37" spans="1:15" s="110" customFormat="1" ht="20.25" x14ac:dyDescent="0.25">
      <c r="A37" s="108"/>
      <c r="B37" s="108"/>
      <c r="C37" s="109"/>
      <c r="D37" s="109"/>
      <c r="E37" s="108"/>
      <c r="F37" s="113"/>
      <c r="G37" s="108"/>
      <c r="H37" s="108"/>
      <c r="I37" s="108"/>
      <c r="J37" s="108"/>
      <c r="K37" s="108"/>
      <c r="L37" s="108"/>
      <c r="M37" s="108"/>
      <c r="N37" s="108"/>
      <c r="O37" s="108"/>
    </row>
    <row r="38" spans="1:15" s="110" customFormat="1" ht="20.25" x14ac:dyDescent="0.25">
      <c r="A38" s="108"/>
      <c r="B38" s="108"/>
      <c r="C38" s="109"/>
      <c r="D38" s="109"/>
      <c r="E38" s="108"/>
      <c r="F38" s="113"/>
      <c r="G38" s="108"/>
      <c r="H38" s="108"/>
      <c r="I38" s="108"/>
      <c r="J38" s="108"/>
      <c r="K38" s="108"/>
      <c r="L38" s="108"/>
      <c r="M38" s="108"/>
      <c r="N38" s="108"/>
      <c r="O38" s="108"/>
    </row>
    <row r="39" spans="1:15" s="110" customFormat="1" ht="20.25" x14ac:dyDescent="0.25">
      <c r="A39" s="108"/>
      <c r="B39" s="108"/>
      <c r="C39" s="109"/>
      <c r="D39" s="109"/>
      <c r="E39" s="108"/>
      <c r="F39" s="113"/>
      <c r="G39" s="108"/>
      <c r="H39" s="108"/>
      <c r="I39" s="108"/>
      <c r="J39" s="108"/>
      <c r="K39" s="108"/>
      <c r="L39" s="108"/>
      <c r="M39" s="108"/>
      <c r="N39" s="108"/>
      <c r="O39" s="108"/>
    </row>
    <row r="40" spans="1:15" s="110" customFormat="1" ht="20.25" x14ac:dyDescent="0.25">
      <c r="A40" s="108"/>
      <c r="B40" s="108"/>
      <c r="C40" s="109"/>
      <c r="D40" s="109"/>
      <c r="E40" s="108"/>
      <c r="F40" s="113"/>
      <c r="G40" s="108"/>
      <c r="H40" s="108"/>
      <c r="I40" s="108"/>
      <c r="J40" s="108"/>
      <c r="K40" s="108"/>
      <c r="L40" s="108"/>
      <c r="M40" s="108"/>
      <c r="N40" s="108"/>
      <c r="O40" s="108"/>
    </row>
    <row r="41" spans="1:15" s="110" customFormat="1" ht="20.25" x14ac:dyDescent="0.25">
      <c r="A41" s="108"/>
      <c r="B41" s="108"/>
      <c r="C41" s="109"/>
      <c r="D41" s="109"/>
      <c r="E41" s="108"/>
      <c r="F41" s="113"/>
      <c r="G41" s="108"/>
      <c r="H41" s="108"/>
      <c r="I41" s="108"/>
      <c r="J41" s="108"/>
      <c r="K41" s="108"/>
      <c r="L41" s="108"/>
      <c r="M41" s="108"/>
      <c r="N41" s="108"/>
      <c r="O41" s="108"/>
    </row>
    <row r="42" spans="1:15" s="110" customFormat="1" ht="20.25" x14ac:dyDescent="0.25">
      <c r="A42" s="108"/>
      <c r="B42" s="108"/>
      <c r="C42" s="109"/>
      <c r="D42" s="109"/>
      <c r="E42" s="108"/>
      <c r="F42" s="113"/>
      <c r="G42" s="108"/>
      <c r="H42" s="108"/>
      <c r="I42" s="108"/>
      <c r="J42" s="108"/>
      <c r="K42" s="108"/>
      <c r="L42" s="108"/>
      <c r="M42" s="108"/>
      <c r="N42" s="108"/>
      <c r="O42" s="108"/>
    </row>
    <row r="43" spans="1:15" s="110" customFormat="1" ht="20.25" x14ac:dyDescent="0.25">
      <c r="A43" s="108"/>
      <c r="B43" s="108"/>
      <c r="C43" s="109"/>
      <c r="D43" s="109"/>
      <c r="E43" s="108"/>
      <c r="F43" s="113"/>
      <c r="G43" s="108"/>
      <c r="H43" s="108"/>
      <c r="I43" s="108"/>
      <c r="J43" s="108"/>
      <c r="K43" s="108"/>
      <c r="L43" s="108"/>
      <c r="M43" s="108"/>
      <c r="N43" s="108"/>
      <c r="O43" s="108"/>
    </row>
    <row r="44" spans="1:15" s="110" customFormat="1" ht="20.25" x14ac:dyDescent="0.25">
      <c r="A44" s="108"/>
      <c r="B44" s="108"/>
      <c r="C44" s="109"/>
      <c r="D44" s="109"/>
      <c r="E44" s="108"/>
      <c r="F44" s="113"/>
      <c r="G44" s="108"/>
      <c r="H44" s="108"/>
      <c r="I44" s="108"/>
      <c r="J44" s="108"/>
      <c r="K44" s="108"/>
      <c r="L44" s="108"/>
      <c r="M44" s="108"/>
      <c r="N44" s="108"/>
      <c r="O44" s="108"/>
    </row>
    <row r="45" spans="1:15" s="110" customFormat="1" ht="20.25" x14ac:dyDescent="0.25">
      <c r="A45" s="108"/>
      <c r="B45" s="108"/>
      <c r="C45" s="109"/>
      <c r="D45" s="109"/>
      <c r="E45" s="108"/>
      <c r="F45" s="113"/>
      <c r="G45" s="108"/>
      <c r="H45" s="108"/>
      <c r="I45" s="108"/>
      <c r="J45" s="108"/>
      <c r="K45" s="108"/>
      <c r="L45" s="108"/>
      <c r="M45" s="108"/>
      <c r="N45" s="108"/>
      <c r="O45" s="108"/>
    </row>
    <row r="46" spans="1:15" s="110" customFormat="1" ht="20.25" x14ac:dyDescent="0.25">
      <c r="A46" s="108"/>
      <c r="B46" s="108"/>
      <c r="C46" s="109"/>
      <c r="D46" s="109"/>
      <c r="E46" s="108"/>
      <c r="F46" s="113"/>
      <c r="G46" s="108"/>
      <c r="H46" s="108"/>
      <c r="I46" s="108"/>
      <c r="J46" s="108"/>
      <c r="K46" s="108"/>
      <c r="L46" s="108"/>
      <c r="M46" s="108"/>
      <c r="N46" s="108"/>
      <c r="O46" s="108"/>
    </row>
    <row r="47" spans="1:15" ht="20.25" x14ac:dyDescent="0.25">
      <c r="A47" s="86"/>
      <c r="B47" s="86"/>
      <c r="C47" s="87"/>
      <c r="D47" s="87"/>
      <c r="E47" s="66"/>
      <c r="F47" s="112"/>
      <c r="G47" s="66"/>
      <c r="H47" s="66"/>
      <c r="I47" s="66"/>
      <c r="J47" s="66"/>
      <c r="K47" s="66"/>
      <c r="L47" s="66"/>
      <c r="M47" s="66"/>
      <c r="N47" s="66"/>
      <c r="O47" s="66"/>
    </row>
    <row r="48" spans="1:15" ht="20.25" x14ac:dyDescent="0.25">
      <c r="A48" s="86"/>
      <c r="B48" s="86"/>
      <c r="C48" s="87"/>
      <c r="D48" s="87"/>
      <c r="E48" s="66"/>
      <c r="F48" s="112"/>
      <c r="G48" s="66"/>
      <c r="H48" s="66"/>
      <c r="I48" s="66"/>
      <c r="J48" s="66"/>
      <c r="K48" s="66"/>
      <c r="L48" s="66"/>
      <c r="M48" s="66"/>
      <c r="N48" s="66"/>
      <c r="O48" s="66"/>
    </row>
    <row r="49" spans="1:15" ht="20.25" x14ac:dyDescent="0.25">
      <c r="A49" s="86"/>
      <c r="B49" s="86"/>
      <c r="C49" s="87"/>
      <c r="D49" s="87"/>
      <c r="E49" s="66"/>
      <c r="F49" s="112"/>
      <c r="G49" s="66"/>
      <c r="H49" s="66"/>
      <c r="I49" s="66"/>
      <c r="J49" s="66"/>
      <c r="K49" s="66"/>
      <c r="L49" s="66"/>
      <c r="M49" s="66"/>
      <c r="N49" s="66"/>
      <c r="O49" s="66"/>
    </row>
    <row r="50" spans="1:15" ht="20.25" x14ac:dyDescent="0.25">
      <c r="A50" s="86"/>
      <c r="B50" s="86"/>
      <c r="C50" s="87"/>
      <c r="D50" s="87"/>
      <c r="E50" s="66"/>
      <c r="F50" s="112"/>
      <c r="G50" s="66"/>
      <c r="H50" s="66"/>
      <c r="I50" s="66"/>
      <c r="J50" s="66"/>
      <c r="K50" s="66"/>
      <c r="L50" s="66"/>
      <c r="M50" s="66"/>
      <c r="N50" s="66"/>
      <c r="O50" s="66"/>
    </row>
    <row r="51" spans="1:15" ht="20.25" x14ac:dyDescent="0.25">
      <c r="A51" s="86"/>
      <c r="B51" s="86"/>
      <c r="C51" s="87"/>
      <c r="D51" s="87"/>
      <c r="E51" s="66"/>
      <c r="F51" s="112"/>
      <c r="G51" s="66"/>
      <c r="H51" s="66"/>
      <c r="I51" s="66"/>
      <c r="J51" s="66"/>
      <c r="K51" s="66"/>
      <c r="L51" s="66"/>
      <c r="M51" s="66"/>
      <c r="N51" s="66"/>
      <c r="O51" s="66"/>
    </row>
    <row r="52" spans="1:15" ht="20.25" x14ac:dyDescent="0.25">
      <c r="A52" s="86"/>
      <c r="B52" s="86"/>
      <c r="C52" s="87"/>
      <c r="D52" s="87"/>
      <c r="E52" s="66"/>
      <c r="F52" s="112"/>
      <c r="G52" s="66"/>
      <c r="H52" s="66"/>
      <c r="I52" s="66"/>
      <c r="J52" s="66"/>
      <c r="K52" s="66"/>
      <c r="L52" s="66"/>
      <c r="M52" s="66"/>
      <c r="N52" s="66"/>
      <c r="O52" s="66"/>
    </row>
    <row r="53" spans="1:15" ht="20.25" x14ac:dyDescent="0.25">
      <c r="A53" s="86"/>
      <c r="B53" s="15"/>
      <c r="C53" s="20"/>
      <c r="D53" s="20"/>
    </row>
    <row r="54" spans="1:15" ht="20.25" x14ac:dyDescent="0.25">
      <c r="A54" s="86"/>
      <c r="B54" s="15"/>
      <c r="C54" s="20"/>
      <c r="D54" s="20"/>
    </row>
    <row r="55" spans="1:15" ht="20.25" x14ac:dyDescent="0.25">
      <c r="A55" s="86"/>
      <c r="B55" s="15"/>
      <c r="C55" s="20"/>
      <c r="D55" s="20"/>
    </row>
    <row r="56" spans="1:15" ht="20.25" x14ac:dyDescent="0.25">
      <c r="A56" s="86"/>
      <c r="B56" s="15"/>
      <c r="C56" s="20"/>
      <c r="D56" s="20"/>
    </row>
    <row r="57" spans="1:15" ht="20.25" x14ac:dyDescent="0.25">
      <c r="A57" s="86"/>
      <c r="B57" s="15"/>
      <c r="C57" s="20"/>
      <c r="D57" s="20"/>
    </row>
    <row r="58" spans="1:15" ht="20.25" x14ac:dyDescent="0.25">
      <c r="A58" s="86"/>
      <c r="B58" s="15"/>
      <c r="C58" s="20"/>
      <c r="D58" s="20"/>
    </row>
    <row r="59" spans="1:15" ht="20.25" x14ac:dyDescent="0.25">
      <c r="A59" s="86"/>
      <c r="B59" s="15"/>
      <c r="C59" s="20"/>
      <c r="D59" s="20"/>
    </row>
    <row r="60" spans="1:15" ht="20.25" x14ac:dyDescent="0.25">
      <c r="A60" s="86"/>
      <c r="B60" s="15"/>
      <c r="C60" s="20"/>
      <c r="D60" s="20"/>
    </row>
    <row r="61" spans="1:15" ht="20.25" x14ac:dyDescent="0.25">
      <c r="A61" s="86"/>
      <c r="B61" s="15"/>
      <c r="C61" s="20"/>
      <c r="D61" s="20"/>
    </row>
    <row r="62" spans="1:15" ht="20.25" x14ac:dyDescent="0.25">
      <c r="A62" s="86"/>
      <c r="B62" s="15"/>
      <c r="C62" s="20"/>
      <c r="D62" s="20"/>
    </row>
    <row r="63" spans="1:15" ht="20.25" x14ac:dyDescent="0.25">
      <c r="A63" s="86"/>
      <c r="B63" s="15"/>
      <c r="C63" s="20"/>
      <c r="D63" s="20"/>
    </row>
    <row r="64" spans="1:15" ht="20.25" x14ac:dyDescent="0.25">
      <c r="A64" s="86"/>
      <c r="B64" s="15"/>
      <c r="C64" s="20"/>
      <c r="D64" s="20"/>
    </row>
    <row r="65" spans="1:4" ht="20.25" x14ac:dyDescent="0.25">
      <c r="A65" s="86"/>
      <c r="B65" s="15"/>
      <c r="C65" s="20"/>
      <c r="D65" s="20"/>
    </row>
    <row r="66" spans="1:4" ht="20.25" x14ac:dyDescent="0.25">
      <c r="A66" s="86"/>
      <c r="B66" s="15"/>
      <c r="C66" s="20"/>
      <c r="D66" s="20"/>
    </row>
    <row r="67" spans="1:4" ht="20.25" x14ac:dyDescent="0.25">
      <c r="A67" s="86"/>
      <c r="B67" s="15"/>
      <c r="C67" s="20"/>
      <c r="D67" s="20"/>
    </row>
    <row r="68" spans="1:4" ht="20.25" x14ac:dyDescent="0.25">
      <c r="A68" s="86"/>
      <c r="B68" s="15"/>
      <c r="C68" s="20"/>
      <c r="D68" s="20"/>
    </row>
    <row r="69" spans="1:4" ht="20.25" x14ac:dyDescent="0.25">
      <c r="A69" s="86"/>
      <c r="B69" s="15"/>
      <c r="C69" s="20"/>
      <c r="D69" s="20"/>
    </row>
    <row r="70" spans="1:4" ht="20.25" x14ac:dyDescent="0.25">
      <c r="A70" s="86"/>
      <c r="B70" s="15"/>
      <c r="C70" s="20"/>
      <c r="D70" s="20"/>
    </row>
    <row r="71" spans="1:4" ht="20.25" x14ac:dyDescent="0.25">
      <c r="A71" s="86"/>
      <c r="B71" s="15"/>
      <c r="C71" s="20"/>
      <c r="D71" s="20"/>
    </row>
    <row r="72" spans="1:4" ht="20.25" x14ac:dyDescent="0.25">
      <c r="A72" s="86"/>
      <c r="B72" s="15"/>
      <c r="C72" s="20"/>
      <c r="D72" s="20"/>
    </row>
    <row r="73" spans="1:4" ht="20.25" x14ac:dyDescent="0.25">
      <c r="A73" s="86"/>
      <c r="B73" s="15"/>
      <c r="C73" s="20"/>
      <c r="D73" s="20"/>
    </row>
    <row r="74" spans="1:4" ht="20.25" x14ac:dyDescent="0.25">
      <c r="A74" s="86"/>
      <c r="B74" s="15"/>
      <c r="C74" s="20"/>
      <c r="D74" s="20"/>
    </row>
    <row r="75" spans="1:4" ht="20.25" x14ac:dyDescent="0.25">
      <c r="A75" s="86"/>
      <c r="B75" s="15"/>
      <c r="C75" s="20"/>
      <c r="D75" s="20"/>
    </row>
    <row r="76" spans="1:4" ht="20.25" x14ac:dyDescent="0.25">
      <c r="A76" s="86"/>
      <c r="B76" s="15"/>
      <c r="C76" s="20"/>
      <c r="D76" s="20"/>
    </row>
    <row r="77" spans="1:4" ht="20.25" x14ac:dyDescent="0.25">
      <c r="A77" s="86"/>
      <c r="B77" s="15"/>
      <c r="C77" s="20"/>
      <c r="D77" s="20"/>
    </row>
    <row r="78" spans="1:4" ht="20.25" x14ac:dyDescent="0.25">
      <c r="A78" s="86"/>
      <c r="B78" s="15"/>
      <c r="C78" s="20"/>
      <c r="D78" s="20"/>
    </row>
    <row r="79" spans="1:4" ht="20.25" x14ac:dyDescent="0.25">
      <c r="A79" s="86"/>
      <c r="B79" s="15"/>
      <c r="C79" s="20"/>
      <c r="D79" s="20"/>
    </row>
    <row r="80" spans="1:4" ht="20.25" x14ac:dyDescent="0.25">
      <c r="A80" s="86"/>
      <c r="B80" s="15"/>
      <c r="C80" s="20"/>
      <c r="D80" s="20"/>
    </row>
    <row r="81" spans="1:4" ht="20.25" x14ac:dyDescent="0.25">
      <c r="A81" s="86"/>
      <c r="B81" s="15"/>
      <c r="C81" s="20"/>
      <c r="D81" s="20"/>
    </row>
    <row r="82" spans="1:4" ht="20.25" x14ac:dyDescent="0.25">
      <c r="A82" s="86"/>
      <c r="B82" s="15"/>
      <c r="C82" s="20"/>
      <c r="D82" s="20"/>
    </row>
    <row r="83" spans="1:4" ht="20.25" x14ac:dyDescent="0.25">
      <c r="A83" s="86"/>
      <c r="B83" s="15"/>
      <c r="C83" s="20"/>
      <c r="D83" s="20"/>
    </row>
    <row r="84" spans="1:4" ht="20.25" x14ac:dyDescent="0.25">
      <c r="A84" s="86"/>
      <c r="B84" s="15"/>
      <c r="C84" s="20"/>
      <c r="D84" s="20"/>
    </row>
    <row r="85" spans="1:4" ht="20.25" x14ac:dyDescent="0.25">
      <c r="A85" s="86"/>
      <c r="B85" s="15"/>
      <c r="C85" s="20"/>
      <c r="D85" s="20"/>
    </row>
    <row r="86" spans="1:4" ht="20.25" x14ac:dyDescent="0.25">
      <c r="A86" s="86"/>
      <c r="B86" s="15"/>
      <c r="C86" s="20"/>
      <c r="D86" s="20"/>
    </row>
    <row r="87" spans="1:4" ht="20.25" x14ac:dyDescent="0.25">
      <c r="A87" s="86"/>
      <c r="B87" s="15"/>
      <c r="C87" s="20"/>
      <c r="D87" s="20"/>
    </row>
    <row r="88" spans="1:4" ht="20.25" x14ac:dyDescent="0.25">
      <c r="A88" s="86"/>
      <c r="B88" s="15"/>
      <c r="C88" s="20"/>
      <c r="D88" s="20"/>
    </row>
    <row r="89" spans="1:4" ht="20.25" x14ac:dyDescent="0.25">
      <c r="A89" s="86"/>
      <c r="B89" s="15"/>
      <c r="C89" s="20"/>
      <c r="D89" s="20"/>
    </row>
    <row r="90" spans="1:4" ht="20.25" x14ac:dyDescent="0.25">
      <c r="A90" s="86"/>
      <c r="B90" s="15"/>
      <c r="C90" s="20"/>
      <c r="D90" s="20"/>
    </row>
    <row r="91" spans="1:4" ht="20.25" x14ac:dyDescent="0.25">
      <c r="A91" s="86"/>
      <c r="B91" s="15"/>
      <c r="C91" s="20"/>
      <c r="D91" s="20"/>
    </row>
    <row r="92" spans="1:4" ht="20.25" x14ac:dyDescent="0.25">
      <c r="A92" s="86"/>
      <c r="B92" s="15"/>
      <c r="C92" s="20"/>
      <c r="D92" s="20"/>
    </row>
    <row r="93" spans="1:4" ht="20.25" x14ac:dyDescent="0.25">
      <c r="A93" s="86"/>
      <c r="B93" s="15"/>
      <c r="C93" s="20"/>
      <c r="D93" s="20"/>
    </row>
    <row r="94" spans="1:4" ht="20.25" x14ac:dyDescent="0.25">
      <c r="A94" s="86"/>
      <c r="B94" s="15"/>
      <c r="C94" s="20"/>
      <c r="D94" s="20"/>
    </row>
    <row r="95" spans="1:4" ht="20.25" x14ac:dyDescent="0.25">
      <c r="A95" s="86"/>
      <c r="B95" s="15"/>
      <c r="C95" s="20"/>
      <c r="D95" s="20"/>
    </row>
    <row r="96" spans="1:4" ht="20.25" x14ac:dyDescent="0.25">
      <c r="A96" s="86"/>
      <c r="B96" s="15"/>
      <c r="C96" s="20"/>
      <c r="D96" s="20"/>
    </row>
    <row r="97" spans="1:4" ht="20.25" x14ac:dyDescent="0.25">
      <c r="A97" s="86"/>
      <c r="B97" s="15"/>
      <c r="C97" s="20"/>
      <c r="D97" s="20"/>
    </row>
    <row r="98" spans="1:4" ht="20.25" x14ac:dyDescent="0.25">
      <c r="A98" s="86"/>
      <c r="B98" s="15"/>
      <c r="C98" s="20"/>
      <c r="D98" s="20"/>
    </row>
    <row r="99" spans="1:4" ht="20.25" x14ac:dyDescent="0.25">
      <c r="A99" s="86"/>
      <c r="B99" s="15"/>
      <c r="C99" s="20"/>
      <c r="D99" s="20"/>
    </row>
    <row r="100" spans="1:4" ht="20.25" x14ac:dyDescent="0.25">
      <c r="A100" s="86"/>
      <c r="B100" s="15"/>
      <c r="C100" s="20"/>
      <c r="D100" s="20"/>
    </row>
    <row r="101" spans="1:4" ht="20.25" x14ac:dyDescent="0.25">
      <c r="A101" s="86"/>
      <c r="B101" s="15"/>
      <c r="C101" s="20"/>
      <c r="D101" s="20"/>
    </row>
    <row r="102" spans="1:4" ht="20.25" x14ac:dyDescent="0.25">
      <c r="A102" s="86"/>
      <c r="B102" s="15"/>
      <c r="C102" s="20"/>
      <c r="D102" s="20"/>
    </row>
    <row r="103" spans="1:4" ht="20.25" x14ac:dyDescent="0.25">
      <c r="A103" s="86"/>
      <c r="B103" s="15"/>
      <c r="C103" s="20"/>
      <c r="D103" s="20"/>
    </row>
    <row r="104" spans="1:4" ht="20.25" x14ac:dyDescent="0.25">
      <c r="A104" s="86"/>
      <c r="B104" s="15"/>
      <c r="C104" s="20"/>
      <c r="D104" s="20"/>
    </row>
    <row r="105" spans="1:4" ht="20.25" x14ac:dyDescent="0.25">
      <c r="A105" s="86"/>
      <c r="B105" s="15"/>
      <c r="C105" s="20"/>
      <c r="D105" s="20"/>
    </row>
    <row r="106" spans="1:4" ht="20.25" x14ac:dyDescent="0.25">
      <c r="A106" s="86"/>
      <c r="B106" s="15"/>
      <c r="C106" s="20"/>
      <c r="D106" s="20"/>
    </row>
    <row r="107" spans="1:4" ht="20.25" x14ac:dyDescent="0.25">
      <c r="A107" s="86"/>
      <c r="B107" s="15"/>
      <c r="C107" s="20"/>
      <c r="D107" s="20"/>
    </row>
    <row r="108" spans="1:4" ht="20.25" x14ac:dyDescent="0.25">
      <c r="A108" s="86"/>
      <c r="B108" s="15"/>
      <c r="C108" s="20"/>
      <c r="D108" s="20"/>
    </row>
    <row r="109" spans="1:4" ht="20.25" x14ac:dyDescent="0.25">
      <c r="A109" s="86"/>
      <c r="B109" s="15"/>
      <c r="C109" s="20"/>
      <c r="D109" s="20"/>
    </row>
    <row r="110" spans="1:4" ht="20.25" x14ac:dyDescent="0.25">
      <c r="A110" s="86"/>
      <c r="B110" s="15"/>
      <c r="C110" s="20"/>
      <c r="D110" s="20"/>
    </row>
    <row r="111" spans="1:4" ht="20.25" x14ac:dyDescent="0.25">
      <c r="A111" s="86"/>
      <c r="B111" s="15"/>
      <c r="C111" s="20"/>
      <c r="D111" s="20"/>
    </row>
    <row r="112" spans="1:4" ht="20.25" x14ac:dyDescent="0.25">
      <c r="A112" s="86"/>
      <c r="B112" s="15"/>
      <c r="C112" s="20"/>
      <c r="D112" s="20"/>
    </row>
    <row r="113" spans="1:4" ht="20.25" x14ac:dyDescent="0.25">
      <c r="A113" s="86"/>
      <c r="B113" s="15"/>
      <c r="C113" s="20"/>
      <c r="D113" s="20"/>
    </row>
    <row r="114" spans="1:4" ht="20.25" x14ac:dyDescent="0.25">
      <c r="A114" s="86"/>
      <c r="B114" s="15"/>
      <c r="C114" s="20"/>
      <c r="D114" s="20"/>
    </row>
    <row r="115" spans="1:4" ht="20.25" x14ac:dyDescent="0.25">
      <c r="A115" s="86"/>
      <c r="B115" s="15"/>
      <c r="C115" s="20"/>
      <c r="D115" s="20"/>
    </row>
    <row r="116" spans="1:4" ht="20.25" x14ac:dyDescent="0.25">
      <c r="A116" s="86"/>
      <c r="B116" s="15"/>
      <c r="C116" s="20"/>
      <c r="D116" s="20"/>
    </row>
    <row r="117" spans="1:4" ht="20.25" x14ac:dyDescent="0.25">
      <c r="A117" s="86"/>
      <c r="B117" s="15"/>
      <c r="C117" s="20"/>
      <c r="D117" s="20"/>
    </row>
    <row r="118" spans="1:4" ht="20.25" x14ac:dyDescent="0.25">
      <c r="A118" s="86"/>
      <c r="B118" s="15"/>
      <c r="C118" s="20"/>
      <c r="D118" s="20"/>
    </row>
    <row r="119" spans="1:4" ht="20.25" x14ac:dyDescent="0.25">
      <c r="A119" s="86"/>
      <c r="B119" s="15"/>
      <c r="C119" s="20"/>
      <c r="D119" s="20"/>
    </row>
    <row r="120" spans="1:4" ht="20.25" x14ac:dyDescent="0.25">
      <c r="A120" s="86"/>
      <c r="B120" s="15"/>
      <c r="C120" s="20"/>
      <c r="D120" s="20"/>
    </row>
    <row r="121" spans="1:4" ht="20.25" x14ac:dyDescent="0.25">
      <c r="A121" s="86"/>
      <c r="B121" s="15"/>
      <c r="C121" s="20"/>
      <c r="D121" s="20"/>
    </row>
    <row r="122" spans="1:4" ht="20.25" x14ac:dyDescent="0.25">
      <c r="A122" s="86"/>
      <c r="B122" s="15"/>
      <c r="C122" s="20"/>
      <c r="D122" s="20"/>
    </row>
    <row r="123" spans="1:4" ht="20.25" x14ac:dyDescent="0.25">
      <c r="A123" s="86"/>
      <c r="B123" s="15"/>
      <c r="C123" s="20"/>
      <c r="D123" s="20"/>
    </row>
    <row r="124" spans="1:4" ht="20.25" x14ac:dyDescent="0.25">
      <c r="A124" s="86"/>
      <c r="B124" s="15"/>
      <c r="C124" s="20"/>
      <c r="D124" s="20"/>
    </row>
    <row r="125" spans="1:4" ht="20.25" x14ac:dyDescent="0.25">
      <c r="A125" s="86"/>
      <c r="B125" s="15"/>
      <c r="C125" s="20"/>
      <c r="D125" s="20"/>
    </row>
    <row r="126" spans="1:4" ht="20.25" x14ac:dyDescent="0.25">
      <c r="A126" s="86"/>
      <c r="B126" s="15"/>
      <c r="C126" s="20"/>
      <c r="D126" s="20"/>
    </row>
    <row r="127" spans="1:4" ht="20.25" x14ac:dyDescent="0.25">
      <c r="A127" s="86"/>
      <c r="B127" s="15"/>
      <c r="C127" s="20"/>
      <c r="D127" s="20"/>
    </row>
    <row r="128" spans="1:4" ht="20.25" x14ac:dyDescent="0.25">
      <c r="A128" s="86"/>
      <c r="B128" s="15"/>
      <c r="C128" s="20"/>
      <c r="D128" s="20"/>
    </row>
    <row r="129" spans="1:4" ht="20.25" x14ac:dyDescent="0.25">
      <c r="A129" s="86"/>
      <c r="B129" s="15"/>
      <c r="C129" s="20"/>
      <c r="D129" s="20"/>
    </row>
    <row r="130" spans="1:4" ht="20.25" x14ac:dyDescent="0.25">
      <c r="A130" s="86"/>
      <c r="B130" s="15"/>
      <c r="C130" s="20"/>
      <c r="D130" s="20"/>
    </row>
    <row r="131" spans="1:4" ht="20.25" x14ac:dyDescent="0.25">
      <c r="A131" s="86"/>
      <c r="B131" s="15"/>
      <c r="C131" s="20"/>
      <c r="D131" s="20"/>
    </row>
    <row r="132" spans="1:4" ht="20.25" x14ac:dyDescent="0.25">
      <c r="A132" s="86"/>
      <c r="B132" s="15"/>
      <c r="C132" s="20"/>
      <c r="D132" s="20"/>
    </row>
    <row r="133" spans="1:4" ht="20.25" x14ac:dyDescent="0.25">
      <c r="A133" s="86"/>
      <c r="B133" s="15"/>
      <c r="C133" s="20"/>
      <c r="D133" s="20"/>
    </row>
    <row r="134" spans="1:4" ht="20.25" x14ac:dyDescent="0.25">
      <c r="A134" s="86"/>
      <c r="B134" s="15"/>
      <c r="C134" s="20"/>
      <c r="D134" s="20"/>
    </row>
    <row r="135" spans="1:4" ht="20.25" x14ac:dyDescent="0.25">
      <c r="A135" s="86"/>
      <c r="B135" s="15"/>
      <c r="C135" s="20"/>
      <c r="D135" s="20"/>
    </row>
    <row r="136" spans="1:4" ht="20.25" x14ac:dyDescent="0.25">
      <c r="A136" s="86"/>
      <c r="B136" s="15"/>
      <c r="C136" s="20"/>
      <c r="D136" s="20"/>
    </row>
    <row r="137" spans="1:4" ht="20.25" x14ac:dyDescent="0.25">
      <c r="A137" s="86"/>
      <c r="B137" s="15"/>
      <c r="C137" s="20"/>
      <c r="D137" s="20"/>
    </row>
    <row r="138" spans="1:4" ht="20.25" x14ac:dyDescent="0.25">
      <c r="A138" s="86"/>
      <c r="B138" s="15"/>
      <c r="C138" s="20"/>
      <c r="D138" s="20"/>
    </row>
    <row r="139" spans="1:4" ht="20.25" x14ac:dyDescent="0.25">
      <c r="A139" s="86"/>
      <c r="B139" s="15"/>
      <c r="C139" s="20"/>
      <c r="D139" s="20"/>
    </row>
    <row r="140" spans="1:4" ht="20.25" x14ac:dyDescent="0.25">
      <c r="A140" s="86"/>
      <c r="B140" s="15"/>
      <c r="C140" s="20"/>
      <c r="D140" s="20"/>
    </row>
    <row r="141" spans="1:4" ht="20.25" x14ac:dyDescent="0.25">
      <c r="A141" s="86"/>
      <c r="B141" s="15"/>
      <c r="C141" s="20"/>
      <c r="D141" s="20"/>
    </row>
    <row r="142" spans="1:4" ht="20.25" x14ac:dyDescent="0.25">
      <c r="A142" s="86"/>
      <c r="B142" s="15"/>
      <c r="C142" s="20"/>
      <c r="D142" s="20"/>
    </row>
    <row r="143" spans="1:4" ht="20.25" x14ac:dyDescent="0.25">
      <c r="A143" s="86"/>
      <c r="B143" s="15"/>
      <c r="C143" s="20"/>
      <c r="D143" s="20"/>
    </row>
    <row r="144" spans="1:4" ht="20.25" x14ac:dyDescent="0.25">
      <c r="A144" s="86"/>
      <c r="B144" s="15"/>
      <c r="C144" s="20"/>
      <c r="D144" s="20"/>
    </row>
    <row r="145" spans="1:4" ht="20.25" x14ac:dyDescent="0.25">
      <c r="A145" s="86"/>
      <c r="B145" s="15"/>
      <c r="C145" s="20"/>
      <c r="D145" s="20"/>
    </row>
    <row r="146" spans="1:4" ht="20.25" x14ac:dyDescent="0.25">
      <c r="A146" s="86"/>
      <c r="B146" s="15"/>
      <c r="C146" s="20"/>
      <c r="D146" s="20"/>
    </row>
    <row r="147" spans="1:4" ht="20.25" x14ac:dyDescent="0.25">
      <c r="A147" s="86"/>
      <c r="B147" s="15"/>
      <c r="C147" s="20"/>
      <c r="D147" s="20"/>
    </row>
    <row r="148" spans="1:4" ht="20.25" x14ac:dyDescent="0.25">
      <c r="A148" s="86"/>
      <c r="B148" s="15"/>
      <c r="C148" s="20"/>
      <c r="D148" s="20"/>
    </row>
    <row r="149" spans="1:4" ht="20.25" x14ac:dyDescent="0.25">
      <c r="A149" s="86"/>
      <c r="B149" s="15"/>
      <c r="C149" s="20"/>
      <c r="D149" s="20"/>
    </row>
    <row r="150" spans="1:4" ht="20.25" x14ac:dyDescent="0.25">
      <c r="A150" s="86"/>
      <c r="B150" s="15"/>
      <c r="C150" s="20"/>
      <c r="D150" s="20"/>
    </row>
    <row r="151" spans="1:4" ht="20.25" x14ac:dyDescent="0.25">
      <c r="A151" s="86"/>
      <c r="B151" s="15"/>
      <c r="C151" s="20"/>
      <c r="D151" s="20"/>
    </row>
    <row r="152" spans="1:4" ht="20.25" x14ac:dyDescent="0.25">
      <c r="A152" s="86"/>
      <c r="B152" s="15"/>
      <c r="C152" s="20"/>
      <c r="D152" s="20"/>
    </row>
    <row r="153" spans="1:4" ht="20.25" x14ac:dyDescent="0.25">
      <c r="A153" s="86"/>
      <c r="B153" s="15"/>
      <c r="C153" s="20"/>
      <c r="D153" s="20"/>
    </row>
    <row r="154" spans="1:4" ht="20.25" x14ac:dyDescent="0.25">
      <c r="A154" s="86"/>
      <c r="B154" s="15"/>
      <c r="C154" s="20"/>
      <c r="D154" s="20"/>
    </row>
    <row r="155" spans="1:4" ht="20.25" x14ac:dyDescent="0.25">
      <c r="A155" s="86"/>
      <c r="B155" s="15"/>
      <c r="C155" s="20"/>
      <c r="D155" s="20"/>
    </row>
    <row r="156" spans="1:4" ht="20.25" x14ac:dyDescent="0.25">
      <c r="A156" s="86"/>
      <c r="B156" s="15"/>
      <c r="C156" s="20"/>
      <c r="D156" s="20"/>
    </row>
    <row r="157" spans="1:4" ht="20.25" x14ac:dyDescent="0.25">
      <c r="A157" s="86"/>
      <c r="B157" s="15"/>
      <c r="C157" s="20"/>
      <c r="D157" s="20"/>
    </row>
    <row r="158" spans="1:4" ht="20.25" x14ac:dyDescent="0.25">
      <c r="A158" s="86"/>
      <c r="B158" s="15"/>
      <c r="C158" s="20"/>
      <c r="D158" s="20"/>
    </row>
    <row r="159" spans="1:4" ht="20.25" x14ac:dyDescent="0.25">
      <c r="A159" s="86"/>
      <c r="B159" s="15"/>
      <c r="C159" s="20"/>
      <c r="D159" s="20"/>
    </row>
    <row r="160" spans="1:4" ht="20.25" x14ac:dyDescent="0.25">
      <c r="A160" s="86"/>
      <c r="B160" s="15"/>
      <c r="C160" s="20"/>
      <c r="D160" s="20"/>
    </row>
    <row r="161" spans="1:4" ht="20.25" x14ac:dyDescent="0.25">
      <c r="A161" s="86"/>
      <c r="B161" s="15"/>
      <c r="C161" s="20"/>
      <c r="D161" s="20"/>
    </row>
    <row r="162" spans="1:4" ht="20.25" x14ac:dyDescent="0.25">
      <c r="A162" s="86"/>
      <c r="B162" s="15"/>
      <c r="C162" s="20"/>
      <c r="D162" s="20"/>
    </row>
    <row r="163" spans="1:4" ht="20.25" x14ac:dyDescent="0.25">
      <c r="A163" s="86"/>
      <c r="B163" s="15"/>
      <c r="C163" s="20"/>
      <c r="D163" s="20"/>
    </row>
    <row r="164" spans="1:4" ht="20.25" x14ac:dyDescent="0.25">
      <c r="A164" s="86"/>
      <c r="B164" s="15"/>
      <c r="C164" s="20"/>
      <c r="D164" s="20"/>
    </row>
    <row r="165" spans="1:4" ht="20.25" x14ac:dyDescent="0.25">
      <c r="A165" s="86"/>
      <c r="B165" s="15"/>
      <c r="C165" s="20"/>
      <c r="D165" s="20"/>
    </row>
    <row r="166" spans="1:4" ht="20.25" x14ac:dyDescent="0.25">
      <c r="A166" s="86"/>
      <c r="B166" s="15"/>
      <c r="C166" s="20"/>
      <c r="D166" s="20"/>
    </row>
    <row r="167" spans="1:4" ht="20.25" x14ac:dyDescent="0.25">
      <c r="A167" s="86"/>
      <c r="B167" s="15"/>
      <c r="C167" s="20"/>
      <c r="D167" s="20"/>
    </row>
    <row r="168" spans="1:4" ht="20.25" x14ac:dyDescent="0.25">
      <c r="A168" s="86"/>
      <c r="B168" s="15"/>
      <c r="C168" s="20"/>
      <c r="D168" s="20"/>
    </row>
    <row r="169" spans="1:4" ht="20.25" x14ac:dyDescent="0.25">
      <c r="A169" s="86"/>
      <c r="B169" s="15"/>
      <c r="C169" s="20"/>
      <c r="D169" s="20"/>
    </row>
    <row r="170" spans="1:4" ht="20.25" x14ac:dyDescent="0.25">
      <c r="A170" s="86"/>
      <c r="B170" s="15"/>
      <c r="C170" s="20"/>
      <c r="D170" s="20"/>
    </row>
    <row r="171" spans="1:4" ht="20.25" x14ac:dyDescent="0.25">
      <c r="A171" s="86"/>
      <c r="B171" s="15"/>
      <c r="C171" s="20"/>
      <c r="D171" s="20"/>
    </row>
    <row r="172" spans="1:4" ht="20.25" x14ac:dyDescent="0.25">
      <c r="A172" s="86"/>
      <c r="B172" s="15"/>
      <c r="C172" s="20"/>
      <c r="D172" s="20"/>
    </row>
    <row r="173" spans="1:4" ht="20.25" x14ac:dyDescent="0.25">
      <c r="A173" s="86"/>
      <c r="B173" s="15"/>
      <c r="C173" s="20"/>
      <c r="D173" s="20"/>
    </row>
    <row r="174" spans="1:4" ht="20.25" x14ac:dyDescent="0.25">
      <c r="A174" s="86"/>
      <c r="B174" s="15"/>
      <c r="C174" s="20"/>
      <c r="D174" s="20"/>
    </row>
    <row r="175" spans="1:4" ht="20.25" x14ac:dyDescent="0.25">
      <c r="A175" s="86"/>
      <c r="B175" s="15"/>
      <c r="C175" s="20"/>
      <c r="D175" s="20"/>
    </row>
    <row r="176" spans="1:4" ht="20.25" x14ac:dyDescent="0.25">
      <c r="A176" s="86"/>
      <c r="B176" s="15"/>
      <c r="C176" s="20"/>
      <c r="D176" s="20"/>
    </row>
    <row r="177" spans="1:4" ht="20.25" x14ac:dyDescent="0.25">
      <c r="A177" s="86"/>
      <c r="B177" s="15"/>
      <c r="C177" s="20"/>
      <c r="D177" s="20"/>
    </row>
    <row r="178" spans="1:4" ht="20.25" x14ac:dyDescent="0.25">
      <c r="A178" s="86"/>
      <c r="B178" s="15"/>
      <c r="C178" s="20"/>
      <c r="D178" s="20"/>
    </row>
    <row r="179" spans="1:4" ht="20.25" x14ac:dyDescent="0.25">
      <c r="A179" s="86"/>
      <c r="B179" s="15"/>
      <c r="C179" s="20"/>
      <c r="D179" s="20"/>
    </row>
    <row r="180" spans="1:4" ht="20.25" x14ac:dyDescent="0.25">
      <c r="A180" s="86"/>
      <c r="B180" s="15"/>
      <c r="C180" s="20"/>
      <c r="D180" s="20"/>
    </row>
    <row r="181" spans="1:4" ht="20.25" x14ac:dyDescent="0.25">
      <c r="A181" s="86"/>
      <c r="B181" s="15"/>
      <c r="C181" s="20"/>
      <c r="D181" s="20"/>
    </row>
    <row r="182" spans="1:4" ht="20.25" x14ac:dyDescent="0.25">
      <c r="A182" s="86"/>
      <c r="B182" s="15"/>
      <c r="C182" s="20"/>
      <c r="D182" s="20"/>
    </row>
    <row r="183" spans="1:4" ht="20.25" x14ac:dyDescent="0.25">
      <c r="A183" s="86"/>
      <c r="B183" s="15"/>
      <c r="C183" s="20"/>
      <c r="D183" s="20"/>
    </row>
    <row r="184" spans="1:4" ht="20.25" x14ac:dyDescent="0.25">
      <c r="A184" s="86"/>
      <c r="B184" s="15"/>
      <c r="C184" s="20"/>
      <c r="D184" s="20"/>
    </row>
    <row r="185" spans="1:4" ht="20.25" x14ac:dyDescent="0.25">
      <c r="A185" s="86"/>
      <c r="B185" s="15"/>
      <c r="C185" s="20"/>
      <c r="D185" s="20"/>
    </row>
    <row r="186" spans="1:4" ht="20.25" x14ac:dyDescent="0.25">
      <c r="A186" s="86"/>
      <c r="B186" s="15"/>
      <c r="C186" s="20"/>
      <c r="D186" s="20"/>
    </row>
    <row r="187" spans="1:4" ht="20.25" x14ac:dyDescent="0.25">
      <c r="A187" s="86"/>
      <c r="B187" s="15"/>
      <c r="C187" s="20"/>
      <c r="D187" s="20"/>
    </row>
    <row r="188" spans="1:4" ht="20.25" x14ac:dyDescent="0.25">
      <c r="A188" s="86"/>
      <c r="B188" s="15"/>
      <c r="C188" s="20"/>
      <c r="D188" s="20"/>
    </row>
    <row r="189" spans="1:4" ht="20.25" x14ac:dyDescent="0.25">
      <c r="A189" s="86"/>
      <c r="B189" s="15"/>
      <c r="C189" s="20"/>
      <c r="D189" s="20"/>
    </row>
    <row r="190" spans="1:4" ht="20.25" x14ac:dyDescent="0.25">
      <c r="A190" s="86"/>
      <c r="B190" s="15"/>
      <c r="C190" s="20"/>
      <c r="D190" s="20"/>
    </row>
    <row r="191" spans="1:4" ht="20.25" x14ac:dyDescent="0.25">
      <c r="A191" s="86"/>
      <c r="B191" s="15"/>
      <c r="C191" s="20"/>
      <c r="D191" s="20"/>
    </row>
    <row r="192" spans="1:4" ht="20.25" x14ac:dyDescent="0.25">
      <c r="A192" s="86"/>
      <c r="B192" s="15"/>
      <c r="C192" s="20"/>
      <c r="D192" s="20"/>
    </row>
    <row r="193" spans="1:6" ht="20.25" x14ac:dyDescent="0.25">
      <c r="A193" s="86"/>
      <c r="B193" s="15"/>
      <c r="C193" s="20"/>
      <c r="D193" s="20"/>
    </row>
    <row r="194" spans="1:6" ht="20.25" x14ac:dyDescent="0.25">
      <c r="A194" s="86"/>
      <c r="B194" s="15"/>
      <c r="C194" s="20"/>
      <c r="D194" s="20"/>
    </row>
    <row r="195" spans="1:6" ht="20.25" x14ac:dyDescent="0.25">
      <c r="A195" s="86"/>
      <c r="B195" s="15"/>
      <c r="C195" s="20"/>
      <c r="D195" s="20"/>
    </row>
    <row r="196" spans="1:6" ht="20.25" x14ac:dyDescent="0.25">
      <c r="A196" s="86"/>
      <c r="B196" s="15"/>
      <c r="C196" s="20"/>
      <c r="D196" s="20"/>
    </row>
    <row r="197" spans="1:6" ht="20.25" x14ac:dyDescent="0.25">
      <c r="A197" s="86"/>
      <c r="B197" s="15"/>
      <c r="C197" s="20"/>
      <c r="D197" s="20"/>
    </row>
    <row r="198" spans="1:6" ht="20.25" x14ac:dyDescent="0.25">
      <c r="A198" s="86"/>
      <c r="B198" s="15"/>
      <c r="C198" s="20"/>
      <c r="D198" s="20"/>
    </row>
    <row r="199" spans="1:6" ht="20.25" x14ac:dyDescent="0.25">
      <c r="A199" s="86"/>
      <c r="B199" s="15"/>
      <c r="C199" s="20"/>
      <c r="D199" s="20"/>
    </row>
    <row r="200" spans="1:6" ht="20.25" x14ac:dyDescent="0.25">
      <c r="A200" s="86"/>
      <c r="B200" s="15"/>
      <c r="C200" s="20"/>
      <c r="D200" s="20"/>
    </row>
    <row r="201" spans="1:6" ht="20.25" x14ac:dyDescent="0.25">
      <c r="A201" s="86"/>
      <c r="B201" s="15"/>
      <c r="C201" s="20"/>
      <c r="D201" s="20"/>
    </row>
    <row r="202" spans="1:6" ht="20.25" x14ac:dyDescent="0.25">
      <c r="A202" s="86"/>
      <c r="B202" s="15"/>
      <c r="C202" s="20"/>
      <c r="D202" s="20"/>
    </row>
    <row r="203" spans="1:6" ht="20.25" x14ac:dyDescent="0.25">
      <c r="A203" s="86"/>
      <c r="B203" s="15"/>
      <c r="C203" s="20"/>
      <c r="D203" s="20"/>
    </row>
    <row r="204" spans="1:6" ht="20.25" x14ac:dyDescent="0.25">
      <c r="A204" s="86"/>
      <c r="B204" s="15"/>
      <c r="C204" s="20"/>
      <c r="D204" s="20"/>
    </row>
    <row r="205" spans="1:6" ht="20.25" x14ac:dyDescent="0.25">
      <c r="A205" s="86"/>
      <c r="B205" s="15"/>
      <c r="C205" s="20"/>
      <c r="D205" s="20"/>
    </row>
    <row r="206" spans="1:6" ht="20.25" x14ac:dyDescent="0.25">
      <c r="A206" s="86"/>
      <c r="B206" s="15"/>
      <c r="C206" s="20"/>
      <c r="D206" s="20"/>
    </row>
    <row r="207" spans="1:6" ht="20.25" x14ac:dyDescent="0.25">
      <c r="A207" s="86"/>
      <c r="B207" s="15"/>
      <c r="C207" s="20"/>
      <c r="D207" s="20"/>
    </row>
    <row r="208" spans="1:6" ht="20.25" x14ac:dyDescent="0.25">
      <c r="A208" s="86"/>
      <c r="B208" s="15"/>
      <c r="C208" s="20"/>
      <c r="D208" s="20"/>
      <c r="F208" s="114" t="s">
        <v>182</v>
      </c>
    </row>
    <row r="209" spans="1:8" x14ac:dyDescent="0.25">
      <c r="A209" s="66"/>
      <c r="B209" s="15"/>
      <c r="C209" s="15"/>
      <c r="D209" s="15"/>
      <c r="F209" s="114" t="s">
        <v>218</v>
      </c>
    </row>
    <row r="210" spans="1:8" ht="20.25" x14ac:dyDescent="0.25">
      <c r="A210" s="66"/>
      <c r="B210" s="16" t="s">
        <v>237</v>
      </c>
      <c r="C210" s="16" t="s">
        <v>238</v>
      </c>
      <c r="D210" s="19" t="s">
        <v>237</v>
      </c>
      <c r="E210" s="19" t="s">
        <v>238</v>
      </c>
      <c r="F210" s="114" t="s">
        <v>239</v>
      </c>
    </row>
    <row r="211" spans="1:8" ht="21" x14ac:dyDescent="0.35">
      <c r="A211" s="66"/>
      <c r="B211" s="17" t="s">
        <v>240</v>
      </c>
      <c r="C211" s="117" t="s">
        <v>241</v>
      </c>
      <c r="D211" s="116" t="s">
        <v>240</v>
      </c>
      <c r="F211" s="114" t="str">
        <f>IF(NOT(ISBLANK(D211)),D211,IF(NOT(ISBLANK(E211)),"     "&amp;E211,FALSE))</f>
        <v>Afectación Económica o presupuestal</v>
      </c>
      <c r="G211" t="s">
        <v>240</v>
      </c>
      <c r="H211" t="str">
        <f>IF(NOT(ISERROR(MATCH(G211,_xlfn.ANCHORARRAY(B222),0))),F224&amp;"Por favor no seleccionar los criterios de impacto",G211)</f>
        <v>❌Por favor no seleccionar los criterios de impacto</v>
      </c>
    </row>
    <row r="212" spans="1:8" ht="21" x14ac:dyDescent="0.35">
      <c r="A212" s="66"/>
      <c r="B212" s="17" t="s">
        <v>240</v>
      </c>
      <c r="C212" s="117" t="s">
        <v>213</v>
      </c>
      <c r="E212" t="s">
        <v>241</v>
      </c>
      <c r="F212" s="114" t="str">
        <f t="shared" ref="F212:F222" si="0">IF(NOT(ISBLANK(D212)),D212,IF(NOT(ISBLANK(E212)),"     "&amp;E212,FALSE))</f>
        <v xml:space="preserve">     Afectación menor a 130 SMLMV .</v>
      </c>
    </row>
    <row r="213" spans="1:8" ht="21" x14ac:dyDescent="0.35">
      <c r="A213" s="66"/>
      <c r="B213" s="17" t="s">
        <v>240</v>
      </c>
      <c r="C213" s="117" t="s">
        <v>216</v>
      </c>
      <c r="E213" t="s">
        <v>213</v>
      </c>
      <c r="F213" s="114" t="str">
        <f t="shared" si="0"/>
        <v xml:space="preserve">     Entre 130 y 650 SMLMV </v>
      </c>
    </row>
    <row r="214" spans="1:8" ht="21" x14ac:dyDescent="0.35">
      <c r="A214" s="66"/>
      <c r="B214" s="17" t="s">
        <v>240</v>
      </c>
      <c r="C214" s="117" t="s">
        <v>220</v>
      </c>
      <c r="E214" t="s">
        <v>216</v>
      </c>
      <c r="F214" s="114" t="str">
        <f t="shared" si="0"/>
        <v xml:space="preserve">     Entre 650 y 1300 SMLMV </v>
      </c>
    </row>
    <row r="215" spans="1:8" ht="21" x14ac:dyDescent="0.35">
      <c r="A215" s="66"/>
      <c r="B215" s="17" t="s">
        <v>240</v>
      </c>
      <c r="C215" s="117" t="s">
        <v>224</v>
      </c>
      <c r="E215" t="s">
        <v>220</v>
      </c>
      <c r="F215" s="114" t="str">
        <f t="shared" si="0"/>
        <v xml:space="preserve">     Entre 1300 y 6500 SMLMV </v>
      </c>
    </row>
    <row r="216" spans="1:8" ht="21" x14ac:dyDescent="0.35">
      <c r="A216" s="66"/>
      <c r="B216" s="17" t="s">
        <v>206</v>
      </c>
      <c r="C216" s="117" t="s">
        <v>210</v>
      </c>
      <c r="E216" t="s">
        <v>224</v>
      </c>
      <c r="F216" s="114" t="str">
        <f t="shared" si="0"/>
        <v xml:space="preserve">     Mayor a 6500 SMLMV </v>
      </c>
    </row>
    <row r="217" spans="1:8" ht="63" x14ac:dyDescent="0.35">
      <c r="A217" s="66"/>
      <c r="B217" s="17" t="s">
        <v>206</v>
      </c>
      <c r="C217" s="117" t="s">
        <v>214</v>
      </c>
      <c r="D217" s="116" t="s">
        <v>206</v>
      </c>
      <c r="F217" s="114" t="str">
        <f t="shared" si="0"/>
        <v>Pérdida Reputacional</v>
      </c>
    </row>
    <row r="218" spans="1:8" ht="42" x14ac:dyDescent="0.35">
      <c r="A218" s="66"/>
      <c r="B218" s="17" t="s">
        <v>206</v>
      </c>
      <c r="C218" s="117" t="s">
        <v>217</v>
      </c>
      <c r="D218" s="116"/>
      <c r="E218" s="118" t="s">
        <v>210</v>
      </c>
      <c r="F218" s="114" t="str">
        <f t="shared" si="0"/>
        <v xml:space="preserve">     El riesgo afecta la imagen de alguna área de la organización</v>
      </c>
    </row>
    <row r="219" spans="1:8" ht="63" x14ac:dyDescent="0.35">
      <c r="A219" s="66"/>
      <c r="B219" s="17" t="s">
        <v>206</v>
      </c>
      <c r="C219" s="117" t="s">
        <v>242</v>
      </c>
      <c r="D219" s="116"/>
      <c r="E219" s="118" t="s">
        <v>214</v>
      </c>
      <c r="F219" s="114" t="str">
        <f t="shared" si="0"/>
        <v xml:space="preserve">     El riesgo afecta la imagen de la entidad internamente, de conocimiento general, nivel interno, de junta dircetiva y accionistas y/o de provedores</v>
      </c>
    </row>
    <row r="220" spans="1:8" ht="45" x14ac:dyDescent="0.35">
      <c r="A220" s="66"/>
      <c r="B220" s="17" t="s">
        <v>206</v>
      </c>
      <c r="C220" s="117" t="s">
        <v>225</v>
      </c>
      <c r="D220" s="116"/>
      <c r="E220" s="118" t="s">
        <v>217</v>
      </c>
      <c r="F220" s="114" t="str">
        <f t="shared" si="0"/>
        <v xml:space="preserve">     El riesgo afecta la imagen de la entidad con algunos usuarios de relevancia frente al logro de los objetivos</v>
      </c>
    </row>
    <row r="221" spans="1:8" ht="45" x14ac:dyDescent="0.25">
      <c r="A221" s="66"/>
      <c r="B221" s="18"/>
      <c r="C221" s="18"/>
      <c r="D221" s="116"/>
      <c r="E221" s="118" t="s">
        <v>242</v>
      </c>
      <c r="F221" s="114" t="str">
        <f t="shared" si="0"/>
        <v xml:space="preserve">     El riesgo afecta la imagen de de la entidad con efecto publicitario sostenido a nivel de sector administrativo, nivel departamental o municipal</v>
      </c>
    </row>
    <row r="222" spans="1:8" ht="58.5" customHeight="1" x14ac:dyDescent="0.25">
      <c r="A222" s="66"/>
      <c r="B222" s="18" t="str" cm="1">
        <f t="array" ref="B222:B224">_xlfn.UNIQUE(Tabla1[[#All],[Criterios]])</f>
        <v>Criterios</v>
      </c>
      <c r="C222" s="18"/>
      <c r="D222" s="116"/>
      <c r="E222" s="118" t="s">
        <v>225</v>
      </c>
      <c r="F222" s="114" t="str">
        <f t="shared" si="0"/>
        <v xml:space="preserve">     El riesgo afecta la imagen de la entidad a nivel nacional, con efecto publicitarios sostenible a nivel país</v>
      </c>
    </row>
    <row r="223" spans="1:8" x14ac:dyDescent="0.25">
      <c r="A223" s="66"/>
      <c r="B223" s="18" t="str">
        <v>Afectación Económica o presupuestal</v>
      </c>
      <c r="C223" s="18"/>
    </row>
    <row r="224" spans="1:8" x14ac:dyDescent="0.25">
      <c r="B224" s="18" t="str">
        <v>Pérdida Reputacional</v>
      </c>
      <c r="C224" s="18"/>
      <c r="F224" s="115" t="s">
        <v>243</v>
      </c>
    </row>
    <row r="225" spans="2:6" x14ac:dyDescent="0.25">
      <c r="B225" s="14"/>
      <c r="C225" s="14"/>
      <c r="F225" s="115" t="s">
        <v>244</v>
      </c>
    </row>
    <row r="226" spans="2:6" x14ac:dyDescent="0.25">
      <c r="B226" s="14"/>
      <c r="C226" s="14"/>
    </row>
    <row r="227" spans="2:6" x14ac:dyDescent="0.25">
      <c r="B227" s="14"/>
      <c r="C227" s="14"/>
    </row>
    <row r="228" spans="2:6" x14ac:dyDescent="0.25">
      <c r="B228" s="14"/>
      <c r="C228" s="14"/>
      <c r="D228" s="14"/>
    </row>
    <row r="229" spans="2:6" x14ac:dyDescent="0.25">
      <c r="B229" s="14"/>
      <c r="C229" s="14"/>
      <c r="D229" s="14"/>
    </row>
    <row r="230" spans="2:6" x14ac:dyDescent="0.25">
      <c r="B230" s="14"/>
      <c r="C230" s="14"/>
      <c r="D230" s="14"/>
    </row>
    <row r="231" spans="2:6" x14ac:dyDescent="0.25">
      <c r="B231" s="14"/>
      <c r="C231" s="14"/>
      <c r="D231" s="14"/>
    </row>
    <row r="232" spans="2:6" x14ac:dyDescent="0.25">
      <c r="B232" s="14"/>
      <c r="C232" s="14"/>
      <c r="D232" s="14"/>
    </row>
    <row r="233" spans="2:6" x14ac:dyDescent="0.25">
      <c r="B233" s="14"/>
      <c r="C233" s="14"/>
      <c r="D233" s="14"/>
    </row>
  </sheetData>
  <mergeCells count="1">
    <mergeCell ref="B2:E2"/>
  </mergeCells>
  <dataValidations disablePrompts="1" count="1">
    <dataValidation type="list" allowBlank="1" showInputMessage="1" showErrorMessage="1" sqref="G211" xr:uid="{00000000-0002-0000-0700-000000000000}">
      <formula1>$F$211:$F$222</formula1>
    </dataValidation>
  </dataValidations>
  <pageMargins left="0.7" right="0.7" top="0.75" bottom="0.75" header="0.3" footer="0.3"/>
  <pageSetup orientation="portrait"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pageSetUpPr fitToPage="1"/>
  </sheetPr>
  <dimension ref="B1:F26"/>
  <sheetViews>
    <sheetView topLeftCell="A4" zoomScaleNormal="100" zoomScaleSheetLayoutView="90" workbookViewId="0">
      <selection activeCell="L22" sqref="L22"/>
    </sheetView>
  </sheetViews>
  <sheetFormatPr baseColWidth="10" defaultColWidth="11.42578125" defaultRowHeight="14.25" x14ac:dyDescent="0.25"/>
  <cols>
    <col min="1" max="1" width="2.140625" style="148" customWidth="1"/>
    <col min="2" max="2" width="11.42578125" style="148"/>
    <col min="3" max="3" width="34.28515625" style="148" customWidth="1"/>
    <col min="4" max="4" width="36.42578125" style="148" customWidth="1"/>
    <col min="5" max="6" width="13.85546875" style="148" customWidth="1"/>
    <col min="7" max="7" width="1.28515625" style="148" customWidth="1"/>
    <col min="8" max="16384" width="11.42578125" style="148"/>
  </cols>
  <sheetData>
    <row r="1" spans="2:6" ht="11.25" customHeight="1" thickBot="1" x14ac:dyDescent="0.3"/>
    <row r="2" spans="2:6" ht="18.75" customHeight="1" thickBot="1" x14ac:dyDescent="0.3">
      <c r="B2" s="556" t="s">
        <v>245</v>
      </c>
      <c r="C2" s="557"/>
      <c r="D2" s="557"/>
      <c r="E2" s="557"/>
      <c r="F2" s="558"/>
    </row>
    <row r="3" spans="2:6" ht="31.9" customHeight="1" x14ac:dyDescent="0.25">
      <c r="B3" s="559" t="s">
        <v>246</v>
      </c>
      <c r="C3" s="561" t="s">
        <v>247</v>
      </c>
      <c r="D3" s="561"/>
      <c r="E3" s="561" t="s">
        <v>248</v>
      </c>
      <c r="F3" s="563"/>
    </row>
    <row r="4" spans="2:6" ht="28.15" customHeight="1" thickBot="1" x14ac:dyDescent="0.3">
      <c r="B4" s="560"/>
      <c r="C4" s="562"/>
      <c r="D4" s="562"/>
      <c r="E4" s="156" t="s">
        <v>249</v>
      </c>
      <c r="F4" s="157" t="s">
        <v>250</v>
      </c>
    </row>
    <row r="5" spans="2:6" ht="23.25" customHeight="1" x14ac:dyDescent="0.25">
      <c r="B5" s="149">
        <v>1</v>
      </c>
      <c r="C5" s="564" t="s">
        <v>251</v>
      </c>
      <c r="D5" s="564"/>
      <c r="E5" s="259"/>
      <c r="F5" s="260" t="s">
        <v>415</v>
      </c>
    </row>
    <row r="6" spans="2:6" ht="33" customHeight="1" x14ac:dyDescent="0.25">
      <c r="B6" s="150">
        <v>2</v>
      </c>
      <c r="C6" s="555" t="s">
        <v>252</v>
      </c>
      <c r="D6" s="555"/>
      <c r="E6" s="261"/>
      <c r="F6" s="262" t="s">
        <v>415</v>
      </c>
    </row>
    <row r="7" spans="2:6" ht="39" customHeight="1" x14ac:dyDescent="0.25">
      <c r="B7" s="150">
        <v>3</v>
      </c>
      <c r="C7" s="555" t="s">
        <v>253</v>
      </c>
      <c r="D7" s="555"/>
      <c r="E7" s="261"/>
      <c r="F7" s="262" t="s">
        <v>415</v>
      </c>
    </row>
    <row r="8" spans="2:6" ht="24.75" customHeight="1" x14ac:dyDescent="0.25">
      <c r="B8" s="150">
        <v>4</v>
      </c>
      <c r="C8" s="555" t="s">
        <v>254</v>
      </c>
      <c r="D8" s="555"/>
      <c r="E8" s="261"/>
      <c r="F8" s="262" t="s">
        <v>415</v>
      </c>
    </row>
    <row r="9" spans="2:6" ht="23.25" customHeight="1" x14ac:dyDescent="0.25">
      <c r="B9" s="150">
        <v>5</v>
      </c>
      <c r="C9" s="555" t="s">
        <v>255</v>
      </c>
      <c r="D9" s="555"/>
      <c r="E9" s="261" t="s">
        <v>415</v>
      </c>
      <c r="F9" s="262"/>
    </row>
    <row r="10" spans="2:6" ht="23.25" customHeight="1" x14ac:dyDescent="0.25">
      <c r="B10" s="150">
        <v>6</v>
      </c>
      <c r="C10" s="555" t="s">
        <v>256</v>
      </c>
      <c r="D10" s="555"/>
      <c r="E10" s="261"/>
      <c r="F10" s="262" t="s">
        <v>415</v>
      </c>
    </row>
    <row r="11" spans="2:6" ht="23.25" customHeight="1" x14ac:dyDescent="0.25">
      <c r="B11" s="150">
        <v>7</v>
      </c>
      <c r="C11" s="555" t="s">
        <v>257</v>
      </c>
      <c r="D11" s="555"/>
      <c r="E11" s="261"/>
      <c r="F11" s="262" t="s">
        <v>415</v>
      </c>
    </row>
    <row r="12" spans="2:6" ht="25.5" customHeight="1" x14ac:dyDescent="0.25">
      <c r="B12" s="150">
        <v>8</v>
      </c>
      <c r="C12" s="555" t="s">
        <v>258</v>
      </c>
      <c r="D12" s="555"/>
      <c r="E12" s="263"/>
      <c r="F12" s="264" t="s">
        <v>415</v>
      </c>
    </row>
    <row r="13" spans="2:6" ht="23.25" customHeight="1" x14ac:dyDescent="0.25">
      <c r="B13" s="150">
        <v>9</v>
      </c>
      <c r="C13" s="555" t="s">
        <v>259</v>
      </c>
      <c r="D13" s="555"/>
      <c r="E13" s="263"/>
      <c r="F13" s="264" t="s">
        <v>415</v>
      </c>
    </row>
    <row r="14" spans="2:6" ht="23.25" customHeight="1" x14ac:dyDescent="0.25">
      <c r="B14" s="150">
        <v>10</v>
      </c>
      <c r="C14" s="555" t="s">
        <v>260</v>
      </c>
      <c r="D14" s="555"/>
      <c r="E14" s="263" t="s">
        <v>415</v>
      </c>
      <c r="F14" s="264"/>
    </row>
    <row r="15" spans="2:6" ht="23.25" customHeight="1" x14ac:dyDescent="0.25">
      <c r="B15" s="150">
        <v>11</v>
      </c>
      <c r="C15" s="555" t="s">
        <v>261</v>
      </c>
      <c r="D15" s="555"/>
      <c r="E15" s="263" t="s">
        <v>415</v>
      </c>
      <c r="F15" s="264"/>
    </row>
    <row r="16" spans="2:6" ht="23.25" customHeight="1" x14ac:dyDescent="0.25">
      <c r="B16" s="150">
        <v>12</v>
      </c>
      <c r="C16" s="555" t="s">
        <v>262</v>
      </c>
      <c r="D16" s="555"/>
      <c r="E16" s="263" t="s">
        <v>415</v>
      </c>
      <c r="F16" s="264"/>
    </row>
    <row r="17" spans="2:6" ht="23.25" customHeight="1" x14ac:dyDescent="0.25">
      <c r="B17" s="150">
        <v>13</v>
      </c>
      <c r="C17" s="555" t="s">
        <v>263</v>
      </c>
      <c r="D17" s="555"/>
      <c r="E17" s="263"/>
      <c r="F17" s="264" t="s">
        <v>415</v>
      </c>
    </row>
    <row r="18" spans="2:6" ht="23.25" customHeight="1" x14ac:dyDescent="0.25">
      <c r="B18" s="150">
        <v>14</v>
      </c>
      <c r="C18" s="555" t="s">
        <v>264</v>
      </c>
      <c r="D18" s="555"/>
      <c r="E18" s="263" t="s">
        <v>415</v>
      </c>
      <c r="F18" s="264"/>
    </row>
    <row r="19" spans="2:6" ht="23.25" customHeight="1" x14ac:dyDescent="0.25">
      <c r="B19" s="150">
        <v>15</v>
      </c>
      <c r="C19" s="555" t="s">
        <v>265</v>
      </c>
      <c r="D19" s="555"/>
      <c r="E19" s="263"/>
      <c r="F19" s="264" t="s">
        <v>415</v>
      </c>
    </row>
    <row r="20" spans="2:6" ht="23.25" customHeight="1" x14ac:dyDescent="0.25">
      <c r="B20" s="150">
        <v>16</v>
      </c>
      <c r="C20" s="555" t="s">
        <v>266</v>
      </c>
      <c r="D20" s="555"/>
      <c r="E20" s="263"/>
      <c r="F20" s="264" t="s">
        <v>415</v>
      </c>
    </row>
    <row r="21" spans="2:6" ht="23.25" customHeight="1" x14ac:dyDescent="0.25">
      <c r="B21" s="150">
        <v>17</v>
      </c>
      <c r="C21" s="555" t="s">
        <v>267</v>
      </c>
      <c r="D21" s="555"/>
      <c r="E21" s="263"/>
      <c r="F21" s="264" t="s">
        <v>415</v>
      </c>
    </row>
    <row r="22" spans="2:6" ht="23.25" customHeight="1" x14ac:dyDescent="0.25">
      <c r="B22" s="150">
        <v>18</v>
      </c>
      <c r="C22" s="569" t="s">
        <v>268</v>
      </c>
      <c r="D22" s="569"/>
      <c r="E22" s="263"/>
      <c r="F22" s="264" t="s">
        <v>415</v>
      </c>
    </row>
    <row r="23" spans="2:6" ht="23.25" customHeight="1" thickBot="1" x14ac:dyDescent="0.3">
      <c r="B23" s="150">
        <v>19</v>
      </c>
      <c r="C23" s="555" t="s">
        <v>269</v>
      </c>
      <c r="D23" s="555"/>
      <c r="E23" s="263"/>
      <c r="F23" s="264" t="s">
        <v>415</v>
      </c>
    </row>
    <row r="24" spans="2:6" ht="15.75" customHeight="1" thickBot="1" x14ac:dyDescent="0.3">
      <c r="B24" s="570" t="s">
        <v>270</v>
      </c>
      <c r="C24" s="565"/>
      <c r="D24" s="565"/>
      <c r="E24" s="565">
        <f>COUNTIF(E5:E23,"X")</f>
        <v>5</v>
      </c>
      <c r="F24" s="566"/>
    </row>
    <row r="25" spans="2:6" ht="45.75" customHeight="1" x14ac:dyDescent="0.25">
      <c r="B25" s="567" t="s">
        <v>271</v>
      </c>
      <c r="C25" s="567"/>
      <c r="D25" s="567"/>
      <c r="E25" s="567"/>
      <c r="F25" s="567"/>
    </row>
    <row r="26" spans="2:6" ht="9.75" customHeight="1" x14ac:dyDescent="0.25">
      <c r="B26" s="568"/>
      <c r="C26" s="568"/>
      <c r="D26" s="568"/>
      <c r="E26" s="568"/>
      <c r="F26" s="568"/>
    </row>
  </sheetData>
  <mergeCells count="27">
    <mergeCell ref="E24:F24"/>
    <mergeCell ref="B25:F25"/>
    <mergeCell ref="B26:F26"/>
    <mergeCell ref="C19:D19"/>
    <mergeCell ref="C20:D20"/>
    <mergeCell ref="C21:D21"/>
    <mergeCell ref="C22:D22"/>
    <mergeCell ref="C23:D23"/>
    <mergeCell ref="B24:D24"/>
    <mergeCell ref="C18:D18"/>
    <mergeCell ref="C7:D7"/>
    <mergeCell ref="C8:D8"/>
    <mergeCell ref="C9:D9"/>
    <mergeCell ref="C10:D10"/>
    <mergeCell ref="C11:D11"/>
    <mergeCell ref="C12:D12"/>
    <mergeCell ref="C13:D13"/>
    <mergeCell ref="C14:D14"/>
    <mergeCell ref="C15:D15"/>
    <mergeCell ref="C16:D16"/>
    <mergeCell ref="C17:D17"/>
    <mergeCell ref="C6:D6"/>
    <mergeCell ref="B2:F2"/>
    <mergeCell ref="B3:B4"/>
    <mergeCell ref="C3:D4"/>
    <mergeCell ref="E3:F3"/>
    <mergeCell ref="C5:D5"/>
  </mergeCells>
  <dataValidations count="1">
    <dataValidation type="list" allowBlank="1" showInputMessage="1" showErrorMessage="1" sqref="E5:F23" xr:uid="{00000000-0002-0000-0800-000000000000}">
      <formula1>"X"</formula1>
    </dataValidation>
  </dataValidations>
  <printOptions horizontalCentered="1"/>
  <pageMargins left="0.25" right="0.25" top="0.75" bottom="0.75" header="0.3" footer="0.3"/>
  <pageSetup scale="82"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X18"/>
  <sheetViews>
    <sheetView zoomScale="140" zoomScaleNormal="140" workbookViewId="0">
      <pane xSplit="4" ySplit="2" topLeftCell="E3" activePane="bottomRight" state="frozen"/>
      <selection pane="topRight" activeCell="E1" sqref="E1"/>
      <selection pane="bottomLeft" activeCell="A3" sqref="A3"/>
      <selection pane="bottomRight" activeCell="C3" sqref="C3:D3"/>
    </sheetView>
  </sheetViews>
  <sheetFormatPr baseColWidth="10" defaultColWidth="11.42578125" defaultRowHeight="15" x14ac:dyDescent="0.25"/>
  <cols>
    <col min="2" max="2" width="18" customWidth="1"/>
    <col min="3" max="3" width="26.5703125" customWidth="1"/>
    <col min="4" max="4" width="41.85546875" customWidth="1"/>
    <col min="50" max="50" width="15.42578125" customWidth="1"/>
  </cols>
  <sheetData>
    <row r="2" spans="2:50" ht="15.75" thickBot="1" x14ac:dyDescent="0.3"/>
    <row r="3" spans="2:50" ht="33.75" customHeight="1" thickBot="1" x14ac:dyDescent="0.3">
      <c r="B3" s="571" t="s">
        <v>153</v>
      </c>
      <c r="C3" s="153" t="s">
        <v>272</v>
      </c>
      <c r="D3" s="151" t="s">
        <v>273</v>
      </c>
      <c r="AX3" t="s">
        <v>153</v>
      </c>
    </row>
    <row r="4" spans="2:50" ht="48.75" thickBot="1" x14ac:dyDescent="0.3">
      <c r="B4" s="572"/>
      <c r="C4" s="154" t="s">
        <v>274</v>
      </c>
      <c r="D4" s="152" t="s">
        <v>275</v>
      </c>
      <c r="AX4" t="s">
        <v>164</v>
      </c>
    </row>
    <row r="5" spans="2:50" ht="48.75" thickBot="1" x14ac:dyDescent="0.3">
      <c r="B5" s="572"/>
      <c r="C5" s="154" t="s">
        <v>276</v>
      </c>
      <c r="D5" s="152" t="s">
        <v>277</v>
      </c>
      <c r="AX5" t="s">
        <v>166</v>
      </c>
    </row>
    <row r="6" spans="2:50" ht="36.75" thickBot="1" x14ac:dyDescent="0.3">
      <c r="B6" s="573"/>
      <c r="C6" s="154" t="s">
        <v>278</v>
      </c>
      <c r="D6" s="152" t="s">
        <v>279</v>
      </c>
    </row>
    <row r="7" spans="2:50" ht="36.75" thickBot="1" x14ac:dyDescent="0.3">
      <c r="B7" s="571" t="s">
        <v>164</v>
      </c>
      <c r="C7" s="154" t="s">
        <v>280</v>
      </c>
      <c r="D7" s="152" t="s">
        <v>281</v>
      </c>
    </row>
    <row r="8" spans="2:50" ht="96.75" thickBot="1" x14ac:dyDescent="0.3">
      <c r="B8" s="572"/>
      <c r="C8" s="154" t="s">
        <v>282</v>
      </c>
      <c r="D8" s="152" t="s">
        <v>283</v>
      </c>
    </row>
    <row r="9" spans="2:50" ht="48.75" thickBot="1" x14ac:dyDescent="0.3">
      <c r="B9" s="573"/>
      <c r="C9" s="154" t="s">
        <v>284</v>
      </c>
      <c r="D9" s="152" t="s">
        <v>285</v>
      </c>
    </row>
    <row r="10" spans="2:50" x14ac:dyDescent="0.25">
      <c r="B10" s="571" t="s">
        <v>166</v>
      </c>
      <c r="C10" s="155"/>
      <c r="D10" s="574" t="s">
        <v>286</v>
      </c>
    </row>
    <row r="11" spans="2:50" x14ac:dyDescent="0.25">
      <c r="B11" s="572"/>
      <c r="C11" s="155" t="s">
        <v>167</v>
      </c>
      <c r="D11" s="575"/>
    </row>
    <row r="12" spans="2:50" ht="15.75" thickBot="1" x14ac:dyDescent="0.3">
      <c r="B12" s="572"/>
      <c r="C12" s="154"/>
      <c r="D12" s="576"/>
    </row>
    <row r="13" spans="2:50" ht="22.5" customHeight="1" x14ac:dyDescent="0.25">
      <c r="B13" s="572"/>
      <c r="C13" s="155"/>
      <c r="D13" s="574" t="s">
        <v>287</v>
      </c>
    </row>
    <row r="14" spans="2:50" ht="22.5" customHeight="1" x14ac:dyDescent="0.25">
      <c r="B14" s="572"/>
      <c r="C14" s="155" t="s">
        <v>288</v>
      </c>
      <c r="D14" s="575"/>
    </row>
    <row r="15" spans="2:50" ht="22.5" customHeight="1" thickBot="1" x14ac:dyDescent="0.3">
      <c r="B15" s="572"/>
      <c r="C15" s="154"/>
      <c r="D15" s="576"/>
    </row>
    <row r="16" spans="2:50" ht="25.5" customHeight="1" x14ac:dyDescent="0.25">
      <c r="B16" s="572"/>
      <c r="C16" s="155"/>
      <c r="D16" s="574" t="s">
        <v>289</v>
      </c>
    </row>
    <row r="17" spans="2:4" ht="25.5" customHeight="1" x14ac:dyDescent="0.25">
      <c r="B17" s="572"/>
      <c r="C17" s="155" t="s">
        <v>171</v>
      </c>
      <c r="D17" s="575"/>
    </row>
    <row r="18" spans="2:4" ht="25.5" customHeight="1" thickBot="1" x14ac:dyDescent="0.3">
      <c r="B18" s="573"/>
      <c r="C18" s="154"/>
      <c r="D18" s="576"/>
    </row>
  </sheetData>
  <mergeCells count="6">
    <mergeCell ref="B3:B6"/>
    <mergeCell ref="B7:B9"/>
    <mergeCell ref="B10:B18"/>
    <mergeCell ref="D10:D12"/>
    <mergeCell ref="D13:D15"/>
    <mergeCell ref="D16:D1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C1:F48"/>
  <sheetViews>
    <sheetView zoomScale="110" zoomScaleNormal="110" workbookViewId="0">
      <selection activeCell="H8" sqref="H8:H9"/>
    </sheetView>
  </sheetViews>
  <sheetFormatPr baseColWidth="10" defaultColWidth="11.42578125" defaultRowHeight="15" x14ac:dyDescent="0.25"/>
  <cols>
    <col min="1" max="1" width="3.7109375" customWidth="1"/>
    <col min="2" max="2" width="8.28515625" customWidth="1"/>
    <col min="3" max="3" width="27" customWidth="1"/>
    <col min="5" max="5" width="15" customWidth="1"/>
    <col min="6" max="6" width="33.42578125" customWidth="1"/>
  </cols>
  <sheetData>
    <row r="1" spans="3:6" ht="15.75" thickBot="1" x14ac:dyDescent="0.3">
      <c r="C1" s="178" t="s">
        <v>290</v>
      </c>
    </row>
    <row r="2" spans="3:6" ht="15.75" thickBot="1" x14ac:dyDescent="0.3">
      <c r="C2" s="175" t="s">
        <v>291</v>
      </c>
      <c r="E2" s="179" t="s">
        <v>292</v>
      </c>
      <c r="F2" s="180" t="s">
        <v>293</v>
      </c>
    </row>
    <row r="3" spans="3:6" ht="15.75" thickBot="1" x14ac:dyDescent="0.3">
      <c r="C3" s="176" t="s">
        <v>294</v>
      </c>
      <c r="E3" s="580" t="s">
        <v>295</v>
      </c>
      <c r="F3" s="160" t="s">
        <v>296</v>
      </c>
    </row>
    <row r="4" spans="3:6" ht="15.75" thickBot="1" x14ac:dyDescent="0.3">
      <c r="C4" s="176" t="s">
        <v>168</v>
      </c>
      <c r="E4" s="578"/>
      <c r="F4" s="160" t="s">
        <v>297</v>
      </c>
    </row>
    <row r="5" spans="3:6" ht="15.75" thickBot="1" x14ac:dyDescent="0.3">
      <c r="C5" s="176" t="s">
        <v>298</v>
      </c>
      <c r="E5" s="578"/>
      <c r="F5" s="160" t="s">
        <v>299</v>
      </c>
    </row>
    <row r="6" spans="3:6" ht="15.75" thickBot="1" x14ac:dyDescent="0.3">
      <c r="C6" s="176" t="s">
        <v>300</v>
      </c>
      <c r="E6" s="578"/>
      <c r="F6" s="160" t="s">
        <v>301</v>
      </c>
    </row>
    <row r="7" spans="3:6" ht="15.75" thickBot="1" x14ac:dyDescent="0.3">
      <c r="C7" s="177" t="s">
        <v>302</v>
      </c>
      <c r="E7" s="578"/>
      <c r="F7" s="160" t="s">
        <v>303</v>
      </c>
    </row>
    <row r="8" spans="3:6" ht="15.75" thickBot="1" x14ac:dyDescent="0.3">
      <c r="C8" s="176" t="s">
        <v>304</v>
      </c>
      <c r="E8" s="579"/>
      <c r="F8" s="160" t="s">
        <v>305</v>
      </c>
    </row>
    <row r="9" spans="3:6" ht="15.75" thickBot="1" x14ac:dyDescent="0.3">
      <c r="C9" s="176" t="s">
        <v>306</v>
      </c>
      <c r="E9" s="577" t="s">
        <v>307</v>
      </c>
      <c r="F9" s="160" t="s">
        <v>308</v>
      </c>
    </row>
    <row r="10" spans="3:6" ht="15.75" thickBot="1" x14ac:dyDescent="0.3">
      <c r="C10" s="176" t="s">
        <v>309</v>
      </c>
      <c r="E10" s="578"/>
      <c r="F10" s="160" t="s">
        <v>310</v>
      </c>
    </row>
    <row r="11" spans="3:6" ht="15.75" thickBot="1" x14ac:dyDescent="0.3">
      <c r="E11" s="578"/>
      <c r="F11" s="160" t="s">
        <v>311</v>
      </c>
    </row>
    <row r="12" spans="3:6" ht="15.75" thickBot="1" x14ac:dyDescent="0.3">
      <c r="E12" s="578"/>
      <c r="F12" s="160" t="s">
        <v>312</v>
      </c>
    </row>
    <row r="13" spans="3:6" ht="15.75" thickBot="1" x14ac:dyDescent="0.3">
      <c r="E13" s="579"/>
      <c r="F13" s="160" t="s">
        <v>313</v>
      </c>
    </row>
    <row r="14" spans="3:6" ht="24.75" thickBot="1" x14ac:dyDescent="0.3">
      <c r="E14" s="577" t="s">
        <v>314</v>
      </c>
      <c r="F14" s="160" t="s">
        <v>315</v>
      </c>
    </row>
    <row r="15" spans="3:6" ht="15.75" thickBot="1" x14ac:dyDescent="0.3">
      <c r="E15" s="578"/>
      <c r="F15" s="160" t="s">
        <v>316</v>
      </c>
    </row>
    <row r="16" spans="3:6" ht="15.75" thickBot="1" x14ac:dyDescent="0.3">
      <c r="E16" s="579"/>
      <c r="F16" s="160" t="s">
        <v>317</v>
      </c>
    </row>
    <row r="17" spans="5:6" ht="15.75" thickBot="1" x14ac:dyDescent="0.3">
      <c r="E17" s="577" t="s">
        <v>318</v>
      </c>
      <c r="F17" s="160" t="s">
        <v>319</v>
      </c>
    </row>
    <row r="18" spans="5:6" ht="15.75" thickBot="1" x14ac:dyDescent="0.3">
      <c r="E18" s="578"/>
      <c r="F18" s="160" t="s">
        <v>320</v>
      </c>
    </row>
    <row r="19" spans="5:6" ht="15.75" thickBot="1" x14ac:dyDescent="0.3">
      <c r="E19" s="579"/>
      <c r="F19" s="160" t="s">
        <v>321</v>
      </c>
    </row>
    <row r="20" spans="5:6" ht="24.75" thickBot="1" x14ac:dyDescent="0.3">
      <c r="E20" s="577" t="s">
        <v>322</v>
      </c>
      <c r="F20" s="160" t="s">
        <v>323</v>
      </c>
    </row>
    <row r="21" spans="5:6" ht="15.75" thickBot="1" x14ac:dyDescent="0.3">
      <c r="E21" s="578"/>
      <c r="F21" s="160" t="s">
        <v>324</v>
      </c>
    </row>
    <row r="22" spans="5:6" ht="15.75" thickBot="1" x14ac:dyDescent="0.3">
      <c r="E22" s="578"/>
      <c r="F22" s="160" t="s">
        <v>325</v>
      </c>
    </row>
    <row r="23" spans="5:6" ht="15.75" thickBot="1" x14ac:dyDescent="0.3">
      <c r="E23" s="578"/>
      <c r="F23" s="160" t="s">
        <v>326</v>
      </c>
    </row>
    <row r="24" spans="5:6" ht="15.75" thickBot="1" x14ac:dyDescent="0.3">
      <c r="E24" s="578"/>
      <c r="F24" s="160" t="s">
        <v>327</v>
      </c>
    </row>
    <row r="25" spans="5:6" ht="24.75" thickBot="1" x14ac:dyDescent="0.3">
      <c r="E25" s="578"/>
      <c r="F25" s="160" t="s">
        <v>328</v>
      </c>
    </row>
    <row r="26" spans="5:6" ht="15.75" thickBot="1" x14ac:dyDescent="0.3">
      <c r="E26" s="578"/>
      <c r="F26" s="160" t="s">
        <v>329</v>
      </c>
    </row>
    <row r="27" spans="5:6" ht="24.75" thickBot="1" x14ac:dyDescent="0.3">
      <c r="E27" s="578"/>
      <c r="F27" s="160" t="s">
        <v>330</v>
      </c>
    </row>
    <row r="28" spans="5:6" ht="15.75" thickBot="1" x14ac:dyDescent="0.3">
      <c r="E28" s="578"/>
      <c r="F28" s="160" t="s">
        <v>331</v>
      </c>
    </row>
    <row r="29" spans="5:6" ht="15.75" thickBot="1" x14ac:dyDescent="0.3">
      <c r="E29" s="578"/>
      <c r="F29" s="160" t="s">
        <v>332</v>
      </c>
    </row>
    <row r="30" spans="5:6" ht="15.75" thickBot="1" x14ac:dyDescent="0.3">
      <c r="E30" s="579"/>
      <c r="F30" s="160" t="s">
        <v>333</v>
      </c>
    </row>
    <row r="31" spans="5:6" ht="15.75" thickBot="1" x14ac:dyDescent="0.3">
      <c r="E31" s="577" t="s">
        <v>172</v>
      </c>
      <c r="F31" s="160" t="s">
        <v>334</v>
      </c>
    </row>
    <row r="32" spans="5:6" ht="15.75" thickBot="1" x14ac:dyDescent="0.3">
      <c r="E32" s="578"/>
      <c r="F32" s="160" t="s">
        <v>335</v>
      </c>
    </row>
    <row r="33" spans="5:6" ht="15.75" thickBot="1" x14ac:dyDescent="0.3">
      <c r="E33" s="578"/>
      <c r="F33" s="160" t="s">
        <v>336</v>
      </c>
    </row>
    <row r="34" spans="5:6" ht="15.75" thickBot="1" x14ac:dyDescent="0.3">
      <c r="E34" s="578"/>
      <c r="F34" s="160" t="s">
        <v>337</v>
      </c>
    </row>
    <row r="35" spans="5:6" ht="24.75" thickBot="1" x14ac:dyDescent="0.3">
      <c r="E35" s="579"/>
      <c r="F35" s="160" t="s">
        <v>338</v>
      </c>
    </row>
    <row r="36" spans="5:6" ht="15.75" thickBot="1" x14ac:dyDescent="0.3">
      <c r="E36" s="577" t="s">
        <v>169</v>
      </c>
      <c r="F36" s="160" t="s">
        <v>170</v>
      </c>
    </row>
    <row r="37" spans="5:6" ht="15.75" thickBot="1" x14ac:dyDescent="0.3">
      <c r="E37" s="578"/>
      <c r="F37" s="160" t="s">
        <v>339</v>
      </c>
    </row>
    <row r="38" spans="5:6" ht="15.75" thickBot="1" x14ac:dyDescent="0.3">
      <c r="E38" s="578"/>
      <c r="F38" s="160" t="s">
        <v>340</v>
      </c>
    </row>
    <row r="39" spans="5:6" ht="15.75" thickBot="1" x14ac:dyDescent="0.3">
      <c r="E39" s="578"/>
      <c r="F39" s="160" t="s">
        <v>341</v>
      </c>
    </row>
    <row r="40" spans="5:6" ht="15.75" thickBot="1" x14ac:dyDescent="0.3">
      <c r="E40" s="579"/>
      <c r="F40" s="160" t="s">
        <v>342</v>
      </c>
    </row>
    <row r="41" spans="5:6" ht="15.75" thickBot="1" x14ac:dyDescent="0.3">
      <c r="E41" s="577" t="s">
        <v>343</v>
      </c>
      <c r="F41" s="160" t="s">
        <v>344</v>
      </c>
    </row>
    <row r="42" spans="5:6" ht="15.75" thickBot="1" x14ac:dyDescent="0.3">
      <c r="E42" s="578"/>
      <c r="F42" s="160" t="s">
        <v>345</v>
      </c>
    </row>
    <row r="43" spans="5:6" ht="15.75" thickBot="1" x14ac:dyDescent="0.3">
      <c r="E43" s="578"/>
      <c r="F43" s="160" t="s">
        <v>346</v>
      </c>
    </row>
    <row r="44" spans="5:6" ht="15.75" thickBot="1" x14ac:dyDescent="0.3">
      <c r="E44" s="578"/>
      <c r="F44" s="160" t="s">
        <v>347</v>
      </c>
    </row>
    <row r="45" spans="5:6" ht="24.75" thickBot="1" x14ac:dyDescent="0.3">
      <c r="E45" s="579"/>
      <c r="F45" s="160" t="s">
        <v>348</v>
      </c>
    </row>
    <row r="48" spans="5:6" ht="15" customHeight="1" x14ac:dyDescent="0.25"/>
  </sheetData>
  <mergeCells count="8">
    <mergeCell ref="E36:E40"/>
    <mergeCell ref="E41:E45"/>
    <mergeCell ref="E3:E8"/>
    <mergeCell ref="E9:E13"/>
    <mergeCell ref="E14:E16"/>
    <mergeCell ref="E17:E19"/>
    <mergeCell ref="E20:E30"/>
    <mergeCell ref="E31:E35"/>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topLeftCell="A32" workbookViewId="0">
      <selection activeCell="AA44" sqref="AA44"/>
    </sheetView>
  </sheetViews>
  <sheetFormatPr baseColWidth="10" defaultColWidth="11.42578125" defaultRowHeight="15" x14ac:dyDescent="0.25"/>
  <cols>
    <col min="27" max="27" width="36" customWidth="1"/>
  </cols>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249977111117893"/>
  </sheetPr>
  <dimension ref="B1:F16"/>
  <sheetViews>
    <sheetView workbookViewId="0">
      <selection activeCell="B1" sqref="B1:F1"/>
    </sheetView>
  </sheetViews>
  <sheetFormatPr baseColWidth="10" defaultColWidth="14.28515625" defaultRowHeight="12.75" x14ac:dyDescent="0.2"/>
  <cols>
    <col min="1" max="2" width="14.28515625" style="71"/>
    <col min="3" max="3" width="17" style="71" customWidth="1"/>
    <col min="4" max="4" width="14.28515625" style="71"/>
    <col min="5" max="5" width="46" style="71" customWidth="1"/>
    <col min="6" max="16384" width="14.28515625" style="71"/>
  </cols>
  <sheetData>
    <row r="1" spans="2:6" ht="24" customHeight="1" thickBot="1" x14ac:dyDescent="0.25">
      <c r="B1" s="581" t="s">
        <v>349</v>
      </c>
      <c r="C1" s="582"/>
      <c r="D1" s="582"/>
      <c r="E1" s="582"/>
      <c r="F1" s="583"/>
    </row>
    <row r="2" spans="2:6" ht="16.5" thickBot="1" x14ac:dyDescent="0.3">
      <c r="B2" s="72"/>
      <c r="C2" s="72"/>
      <c r="D2" s="72"/>
      <c r="E2" s="72"/>
      <c r="F2" s="72"/>
    </row>
    <row r="3" spans="2:6" ht="16.5" thickBot="1" x14ac:dyDescent="0.25">
      <c r="B3" s="585" t="s">
        <v>350</v>
      </c>
      <c r="C3" s="586"/>
      <c r="D3" s="586"/>
      <c r="E3" s="84" t="s">
        <v>351</v>
      </c>
      <c r="F3" s="85" t="s">
        <v>352</v>
      </c>
    </row>
    <row r="4" spans="2:6" ht="31.5" x14ac:dyDescent="0.2">
      <c r="B4" s="587" t="s">
        <v>353</v>
      </c>
      <c r="C4" s="589" t="s">
        <v>146</v>
      </c>
      <c r="D4" s="73" t="s">
        <v>156</v>
      </c>
      <c r="E4" s="74" t="s">
        <v>354</v>
      </c>
      <c r="F4" s="75">
        <v>0.25</v>
      </c>
    </row>
    <row r="5" spans="2:6" ht="47.25" x14ac:dyDescent="0.2">
      <c r="B5" s="588"/>
      <c r="C5" s="590"/>
      <c r="D5" s="76" t="s">
        <v>158</v>
      </c>
      <c r="E5" s="77" t="s">
        <v>355</v>
      </c>
      <c r="F5" s="78">
        <v>0.15</v>
      </c>
    </row>
    <row r="6" spans="2:6" ht="47.25" x14ac:dyDescent="0.2">
      <c r="B6" s="588"/>
      <c r="C6" s="590"/>
      <c r="D6" s="76" t="s">
        <v>356</v>
      </c>
      <c r="E6" s="77" t="s">
        <v>357</v>
      </c>
      <c r="F6" s="78">
        <v>0.1</v>
      </c>
    </row>
    <row r="7" spans="2:6" ht="63" x14ac:dyDescent="0.2">
      <c r="B7" s="588"/>
      <c r="C7" s="590" t="s">
        <v>147</v>
      </c>
      <c r="D7" s="76" t="s">
        <v>358</v>
      </c>
      <c r="E7" s="77" t="s">
        <v>359</v>
      </c>
      <c r="F7" s="78">
        <v>0.25</v>
      </c>
    </row>
    <row r="8" spans="2:6" ht="31.5" x14ac:dyDescent="0.2">
      <c r="B8" s="588"/>
      <c r="C8" s="590"/>
      <c r="D8" s="76" t="s">
        <v>157</v>
      </c>
      <c r="E8" s="77" t="s">
        <v>360</v>
      </c>
      <c r="F8" s="78">
        <v>0.15</v>
      </c>
    </row>
    <row r="9" spans="2:6" ht="47.25" x14ac:dyDescent="0.2">
      <c r="B9" s="588" t="s">
        <v>361</v>
      </c>
      <c r="C9" s="590" t="s">
        <v>149</v>
      </c>
      <c r="D9" s="76" t="s">
        <v>160</v>
      </c>
      <c r="E9" s="77" t="s">
        <v>362</v>
      </c>
      <c r="F9" s="79" t="s">
        <v>363</v>
      </c>
    </row>
    <row r="10" spans="2:6" ht="63" x14ac:dyDescent="0.2">
      <c r="B10" s="588"/>
      <c r="C10" s="590"/>
      <c r="D10" s="76" t="s">
        <v>364</v>
      </c>
      <c r="E10" s="77" t="s">
        <v>365</v>
      </c>
      <c r="F10" s="79" t="s">
        <v>363</v>
      </c>
    </row>
    <row r="11" spans="2:6" ht="47.25" x14ac:dyDescent="0.2">
      <c r="B11" s="588"/>
      <c r="C11" s="590" t="s">
        <v>150</v>
      </c>
      <c r="D11" s="76" t="s">
        <v>161</v>
      </c>
      <c r="E11" s="77" t="s">
        <v>366</v>
      </c>
      <c r="F11" s="79" t="s">
        <v>363</v>
      </c>
    </row>
    <row r="12" spans="2:6" ht="47.25" x14ac:dyDescent="0.2">
      <c r="B12" s="588"/>
      <c r="C12" s="590"/>
      <c r="D12" s="76" t="s">
        <v>367</v>
      </c>
      <c r="E12" s="77" t="s">
        <v>368</v>
      </c>
      <c r="F12" s="79" t="s">
        <v>363</v>
      </c>
    </row>
    <row r="13" spans="2:6" ht="31.5" x14ac:dyDescent="0.2">
      <c r="B13" s="588"/>
      <c r="C13" s="590" t="s">
        <v>151</v>
      </c>
      <c r="D13" s="76" t="s">
        <v>162</v>
      </c>
      <c r="E13" s="77" t="s">
        <v>369</v>
      </c>
      <c r="F13" s="79" t="s">
        <v>363</v>
      </c>
    </row>
    <row r="14" spans="2:6" ht="32.25" thickBot="1" x14ac:dyDescent="0.25">
      <c r="B14" s="591"/>
      <c r="C14" s="592"/>
      <c r="D14" s="80" t="s">
        <v>370</v>
      </c>
      <c r="E14" s="81" t="s">
        <v>371</v>
      </c>
      <c r="F14" s="82" t="s">
        <v>363</v>
      </c>
    </row>
    <row r="15" spans="2:6" ht="49.5" customHeight="1" x14ac:dyDescent="0.2">
      <c r="B15" s="584" t="s">
        <v>372</v>
      </c>
      <c r="C15" s="584"/>
      <c r="D15" s="584"/>
      <c r="E15" s="584"/>
      <c r="F15" s="584"/>
    </row>
    <row r="16" spans="2:6" ht="27" customHeight="1" x14ac:dyDescent="0.25">
      <c r="B16" s="83"/>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G71"/>
  <sheetViews>
    <sheetView topLeftCell="A61" workbookViewId="0">
      <selection activeCell="F28" sqref="F28:G71"/>
    </sheetView>
  </sheetViews>
  <sheetFormatPr baseColWidth="10" defaultColWidth="11.42578125" defaultRowHeight="15" x14ac:dyDescent="0.25"/>
  <cols>
    <col min="6" max="6" width="17.140625" customWidth="1"/>
    <col min="7" max="7" width="29.28515625" customWidth="1"/>
  </cols>
  <sheetData>
    <row r="2" spans="2:5" x14ac:dyDescent="0.25">
      <c r="B2" t="s">
        <v>373</v>
      </c>
      <c r="E2" t="s">
        <v>173</v>
      </c>
    </row>
    <row r="3" spans="2:5" x14ac:dyDescent="0.25">
      <c r="B3" t="s">
        <v>374</v>
      </c>
      <c r="E3" t="s">
        <v>163</v>
      </c>
    </row>
    <row r="4" spans="2:5" x14ac:dyDescent="0.25">
      <c r="B4" t="s">
        <v>375</v>
      </c>
      <c r="E4" t="s">
        <v>152</v>
      </c>
    </row>
    <row r="5" spans="2:5" x14ac:dyDescent="0.25">
      <c r="B5" t="s">
        <v>159</v>
      </c>
    </row>
    <row r="8" spans="2:5" x14ac:dyDescent="0.25">
      <c r="B8" t="s">
        <v>376</v>
      </c>
    </row>
    <row r="9" spans="2:5" x14ac:dyDescent="0.25">
      <c r="B9" t="s">
        <v>377</v>
      </c>
    </row>
    <row r="10" spans="2:5" x14ac:dyDescent="0.25">
      <c r="B10" t="s">
        <v>378</v>
      </c>
    </row>
    <row r="13" spans="2:5" x14ac:dyDescent="0.25">
      <c r="B13" t="s">
        <v>379</v>
      </c>
    </row>
    <row r="14" spans="2:5" x14ac:dyDescent="0.25">
      <c r="B14" t="s">
        <v>154</v>
      </c>
    </row>
    <row r="15" spans="2:5" x14ac:dyDescent="0.25">
      <c r="B15" t="s">
        <v>380</v>
      </c>
    </row>
    <row r="16" spans="2:5" x14ac:dyDescent="0.25">
      <c r="B16" t="s">
        <v>381</v>
      </c>
    </row>
    <row r="17" spans="2:7" x14ac:dyDescent="0.25">
      <c r="B17" t="s">
        <v>165</v>
      </c>
    </row>
    <row r="18" spans="2:7" x14ac:dyDescent="0.25">
      <c r="B18" t="s">
        <v>284</v>
      </c>
    </row>
    <row r="19" spans="2:7" x14ac:dyDescent="0.25">
      <c r="B19" t="s">
        <v>382</v>
      </c>
    </row>
    <row r="20" spans="2:7" x14ac:dyDescent="0.25">
      <c r="B20" t="s">
        <v>383</v>
      </c>
    </row>
    <row r="21" spans="2:7" x14ac:dyDescent="0.25">
      <c r="B21" t="s">
        <v>288</v>
      </c>
    </row>
    <row r="22" spans="2:7" x14ac:dyDescent="0.25">
      <c r="B22" t="s">
        <v>167</v>
      </c>
    </row>
    <row r="23" spans="2:7" x14ac:dyDescent="0.25">
      <c r="B23" t="s">
        <v>171</v>
      </c>
    </row>
    <row r="27" spans="2:7" ht="15.75" thickBot="1" x14ac:dyDescent="0.3"/>
    <row r="28" spans="2:7" ht="15.75" thickBot="1" x14ac:dyDescent="0.3">
      <c r="B28" t="s">
        <v>295</v>
      </c>
      <c r="F28" s="158" t="s">
        <v>292</v>
      </c>
      <c r="G28" s="159" t="s">
        <v>293</v>
      </c>
    </row>
    <row r="29" spans="2:7" ht="15.75" thickBot="1" x14ac:dyDescent="0.3">
      <c r="B29" t="s">
        <v>307</v>
      </c>
      <c r="F29" s="580" t="s">
        <v>295</v>
      </c>
      <c r="G29" s="160" t="s">
        <v>296</v>
      </c>
    </row>
    <row r="30" spans="2:7" ht="15.75" thickBot="1" x14ac:dyDescent="0.3">
      <c r="B30" t="s">
        <v>314</v>
      </c>
      <c r="F30" s="578"/>
      <c r="G30" s="160" t="s">
        <v>297</v>
      </c>
    </row>
    <row r="31" spans="2:7" ht="15.75" thickBot="1" x14ac:dyDescent="0.3">
      <c r="B31" t="s">
        <v>318</v>
      </c>
      <c r="F31" s="578"/>
      <c r="G31" s="160" t="s">
        <v>299</v>
      </c>
    </row>
    <row r="32" spans="2:7" ht="15.75" thickBot="1" x14ac:dyDescent="0.3">
      <c r="B32" t="s">
        <v>322</v>
      </c>
      <c r="F32" s="578"/>
      <c r="G32" s="160" t="s">
        <v>301</v>
      </c>
    </row>
    <row r="33" spans="2:7" ht="15.75" thickBot="1" x14ac:dyDescent="0.3">
      <c r="B33" t="s">
        <v>172</v>
      </c>
      <c r="F33" s="578"/>
      <c r="G33" s="160" t="s">
        <v>303</v>
      </c>
    </row>
    <row r="34" spans="2:7" ht="15.75" thickBot="1" x14ac:dyDescent="0.3">
      <c r="B34" t="s">
        <v>169</v>
      </c>
      <c r="F34" s="579"/>
      <c r="G34" s="160" t="s">
        <v>305</v>
      </c>
    </row>
    <row r="35" spans="2:7" ht="15.75" thickBot="1" x14ac:dyDescent="0.3">
      <c r="B35" t="s">
        <v>343</v>
      </c>
      <c r="F35" s="577" t="s">
        <v>307</v>
      </c>
      <c r="G35" s="160" t="s">
        <v>308</v>
      </c>
    </row>
    <row r="36" spans="2:7" ht="15.75" thickBot="1" x14ac:dyDescent="0.3">
      <c r="F36" s="578"/>
      <c r="G36" s="160" t="s">
        <v>310</v>
      </c>
    </row>
    <row r="37" spans="2:7" ht="15.75" thickBot="1" x14ac:dyDescent="0.3">
      <c r="F37" s="578"/>
      <c r="G37" s="160" t="s">
        <v>311</v>
      </c>
    </row>
    <row r="38" spans="2:7" ht="21.75" customHeight="1" thickBot="1" x14ac:dyDescent="0.3">
      <c r="F38" s="578"/>
      <c r="G38" s="160" t="s">
        <v>312</v>
      </c>
    </row>
    <row r="39" spans="2:7" ht="15.75" thickBot="1" x14ac:dyDescent="0.3">
      <c r="F39" s="579"/>
      <c r="G39" s="160" t="s">
        <v>313</v>
      </c>
    </row>
    <row r="40" spans="2:7" ht="45.75" customHeight="1" thickBot="1" x14ac:dyDescent="0.3">
      <c r="F40" s="577" t="s">
        <v>314</v>
      </c>
      <c r="G40" s="160" t="s">
        <v>315</v>
      </c>
    </row>
    <row r="41" spans="2:7" ht="15.75" thickBot="1" x14ac:dyDescent="0.3">
      <c r="F41" s="578"/>
      <c r="G41" s="160" t="s">
        <v>316</v>
      </c>
    </row>
    <row r="42" spans="2:7" ht="30" customHeight="1" thickBot="1" x14ac:dyDescent="0.3">
      <c r="F42" s="579"/>
      <c r="G42" s="160" t="s">
        <v>317</v>
      </c>
    </row>
    <row r="43" spans="2:7" ht="15.75" thickBot="1" x14ac:dyDescent="0.3">
      <c r="F43" s="577" t="s">
        <v>318</v>
      </c>
      <c r="G43" s="160" t="s">
        <v>319</v>
      </c>
    </row>
    <row r="44" spans="2:7" ht="15.75" thickBot="1" x14ac:dyDescent="0.3">
      <c r="F44" s="578"/>
      <c r="G44" s="160" t="s">
        <v>320</v>
      </c>
    </row>
    <row r="45" spans="2:7" ht="15.75" thickBot="1" x14ac:dyDescent="0.3">
      <c r="F45" s="579"/>
      <c r="G45" s="160" t="s">
        <v>321</v>
      </c>
    </row>
    <row r="46" spans="2:7" ht="24.75" thickBot="1" x14ac:dyDescent="0.3">
      <c r="F46" s="577" t="s">
        <v>322</v>
      </c>
      <c r="G46" s="160" t="s">
        <v>323</v>
      </c>
    </row>
    <row r="47" spans="2:7" ht="15.75" thickBot="1" x14ac:dyDescent="0.3">
      <c r="F47" s="578"/>
      <c r="G47" s="160" t="s">
        <v>324</v>
      </c>
    </row>
    <row r="48" spans="2:7" ht="15.75" thickBot="1" x14ac:dyDescent="0.3">
      <c r="F48" s="578"/>
      <c r="G48" s="160" t="s">
        <v>325</v>
      </c>
    </row>
    <row r="49" spans="6:7" ht="15.75" thickBot="1" x14ac:dyDescent="0.3">
      <c r="F49" s="578"/>
      <c r="G49" s="160" t="s">
        <v>326</v>
      </c>
    </row>
    <row r="50" spans="6:7" ht="15.75" thickBot="1" x14ac:dyDescent="0.3">
      <c r="F50" s="578"/>
      <c r="G50" s="160" t="s">
        <v>327</v>
      </c>
    </row>
    <row r="51" spans="6:7" ht="24.75" thickBot="1" x14ac:dyDescent="0.3">
      <c r="F51" s="578"/>
      <c r="G51" s="160" t="s">
        <v>328</v>
      </c>
    </row>
    <row r="52" spans="6:7" ht="15.75" thickBot="1" x14ac:dyDescent="0.3">
      <c r="F52" s="578"/>
      <c r="G52" s="160" t="s">
        <v>329</v>
      </c>
    </row>
    <row r="53" spans="6:7" ht="24.75" thickBot="1" x14ac:dyDescent="0.3">
      <c r="F53" s="578"/>
      <c r="G53" s="160" t="s">
        <v>330</v>
      </c>
    </row>
    <row r="54" spans="6:7" ht="15.75" thickBot="1" x14ac:dyDescent="0.3">
      <c r="F54" s="578"/>
      <c r="G54" s="160" t="s">
        <v>331</v>
      </c>
    </row>
    <row r="55" spans="6:7" ht="15.75" thickBot="1" x14ac:dyDescent="0.3">
      <c r="F55" s="578"/>
      <c r="G55" s="160" t="s">
        <v>332</v>
      </c>
    </row>
    <row r="56" spans="6:7" ht="15.75" thickBot="1" x14ac:dyDescent="0.3">
      <c r="F56" s="579"/>
      <c r="G56" s="160" t="s">
        <v>333</v>
      </c>
    </row>
    <row r="57" spans="6:7" ht="15.75" thickBot="1" x14ac:dyDescent="0.3">
      <c r="F57" s="577" t="s">
        <v>172</v>
      </c>
      <c r="G57" s="160" t="s">
        <v>334</v>
      </c>
    </row>
    <row r="58" spans="6:7" ht="15.75" thickBot="1" x14ac:dyDescent="0.3">
      <c r="F58" s="578"/>
      <c r="G58" s="160" t="s">
        <v>335</v>
      </c>
    </row>
    <row r="59" spans="6:7" ht="24.75" thickBot="1" x14ac:dyDescent="0.3">
      <c r="F59" s="578"/>
      <c r="G59" s="160" t="s">
        <v>336</v>
      </c>
    </row>
    <row r="60" spans="6:7" ht="15.75" thickBot="1" x14ac:dyDescent="0.3">
      <c r="F60" s="578"/>
      <c r="G60" s="160" t="s">
        <v>337</v>
      </c>
    </row>
    <row r="61" spans="6:7" ht="36.75" thickBot="1" x14ac:dyDescent="0.3">
      <c r="F61" s="579"/>
      <c r="G61" s="160" t="s">
        <v>338</v>
      </c>
    </row>
    <row r="62" spans="6:7" ht="15.75" thickBot="1" x14ac:dyDescent="0.3">
      <c r="F62" s="577" t="s">
        <v>169</v>
      </c>
      <c r="G62" s="160" t="s">
        <v>170</v>
      </c>
    </row>
    <row r="63" spans="6:7" ht="15.75" thickBot="1" x14ac:dyDescent="0.3">
      <c r="F63" s="578"/>
      <c r="G63" s="160" t="s">
        <v>339</v>
      </c>
    </row>
    <row r="64" spans="6:7" ht="15.75" thickBot="1" x14ac:dyDescent="0.3">
      <c r="F64" s="578"/>
      <c r="G64" s="160" t="s">
        <v>340</v>
      </c>
    </row>
    <row r="65" spans="6:7" ht="15.75" thickBot="1" x14ac:dyDescent="0.3">
      <c r="F65" s="578"/>
      <c r="G65" s="160" t="s">
        <v>341</v>
      </c>
    </row>
    <row r="66" spans="6:7" ht="15.75" thickBot="1" x14ac:dyDescent="0.3">
      <c r="F66" s="579"/>
      <c r="G66" s="160" t="s">
        <v>342</v>
      </c>
    </row>
    <row r="67" spans="6:7" ht="15.75" thickBot="1" x14ac:dyDescent="0.3">
      <c r="F67" s="577" t="s">
        <v>343</v>
      </c>
      <c r="G67" s="160" t="s">
        <v>344</v>
      </c>
    </row>
    <row r="68" spans="6:7" ht="15.75" thickBot="1" x14ac:dyDescent="0.3">
      <c r="F68" s="578"/>
      <c r="G68" s="160" t="s">
        <v>345</v>
      </c>
    </row>
    <row r="69" spans="6:7" ht="15.75" thickBot="1" x14ac:dyDescent="0.3">
      <c r="F69" s="578"/>
      <c r="G69" s="160" t="s">
        <v>346</v>
      </c>
    </row>
    <row r="70" spans="6:7" ht="15.75" thickBot="1" x14ac:dyDescent="0.3">
      <c r="F70" s="578"/>
      <c r="G70" s="160" t="s">
        <v>347</v>
      </c>
    </row>
    <row r="71" spans="6:7" ht="24.75" thickBot="1" x14ac:dyDescent="0.3">
      <c r="F71" s="579"/>
      <c r="G71" s="160" t="s">
        <v>348</v>
      </c>
    </row>
  </sheetData>
  <sortState xmlns:xlrd2="http://schemas.microsoft.com/office/spreadsheetml/2017/richdata2" ref="B2:B5">
    <sortCondition ref="B2:B5"/>
  </sortState>
  <mergeCells count="8">
    <mergeCell ref="F62:F66"/>
    <mergeCell ref="F67:F71"/>
    <mergeCell ref="F29:F34"/>
    <mergeCell ref="F35:F39"/>
    <mergeCell ref="F40:F42"/>
    <mergeCell ref="F43:F45"/>
    <mergeCell ref="F46:F56"/>
    <mergeCell ref="F57:F6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3:A21"/>
  <sheetViews>
    <sheetView workbookViewId="0">
      <selection activeCell="A19" sqref="A19"/>
    </sheetView>
  </sheetViews>
  <sheetFormatPr baseColWidth="10" defaultColWidth="11.42578125" defaultRowHeight="12.75" x14ac:dyDescent="0.2"/>
  <cols>
    <col min="1" max="1" width="32.85546875" style="1" customWidth="1"/>
    <col min="2" max="16384" width="11.42578125" style="1"/>
  </cols>
  <sheetData>
    <row r="3" spans="1:1" x14ac:dyDescent="0.2">
      <c r="A3" s="2" t="s">
        <v>156</v>
      </c>
    </row>
    <row r="4" spans="1:1" x14ac:dyDescent="0.2">
      <c r="A4" s="2" t="s">
        <v>158</v>
      </c>
    </row>
    <row r="5" spans="1:1" x14ac:dyDescent="0.2">
      <c r="A5" s="2" t="s">
        <v>356</v>
      </c>
    </row>
    <row r="6" spans="1:1" x14ac:dyDescent="0.2">
      <c r="A6" s="2" t="s">
        <v>358</v>
      </c>
    </row>
    <row r="7" spans="1:1" x14ac:dyDescent="0.2">
      <c r="A7" s="2" t="s">
        <v>157</v>
      </c>
    </row>
    <row r="8" spans="1:1" x14ac:dyDescent="0.2">
      <c r="A8" s="2" t="s">
        <v>160</v>
      </c>
    </row>
    <row r="9" spans="1:1" x14ac:dyDescent="0.2">
      <c r="A9" s="2" t="s">
        <v>364</v>
      </c>
    </row>
    <row r="10" spans="1:1" x14ac:dyDescent="0.2">
      <c r="A10" s="2" t="s">
        <v>161</v>
      </c>
    </row>
    <row r="11" spans="1:1" x14ac:dyDescent="0.2">
      <c r="A11" s="2" t="s">
        <v>367</v>
      </c>
    </row>
    <row r="12" spans="1:1" x14ac:dyDescent="0.2">
      <c r="A12" s="2" t="s">
        <v>384</v>
      </c>
    </row>
    <row r="13" spans="1:1" x14ac:dyDescent="0.2">
      <c r="A13" s="2" t="s">
        <v>385</v>
      </c>
    </row>
    <row r="14" spans="1:1" x14ac:dyDescent="0.2">
      <c r="A14" s="2" t="s">
        <v>386</v>
      </c>
    </row>
    <row r="16" spans="1:1" x14ac:dyDescent="0.2">
      <c r="A16" s="2" t="s">
        <v>387</v>
      </c>
    </row>
    <row r="17" spans="1:1" x14ac:dyDescent="0.2">
      <c r="A17" s="2" t="s">
        <v>373</v>
      </c>
    </row>
    <row r="18" spans="1:1" x14ac:dyDescent="0.2">
      <c r="A18" s="2" t="s">
        <v>374</v>
      </c>
    </row>
    <row r="20" spans="1:1" x14ac:dyDescent="0.2">
      <c r="A20" s="2" t="s">
        <v>377</v>
      </c>
    </row>
    <row r="21" spans="1:1" x14ac:dyDescent="0.2">
      <c r="A21" s="2" t="s">
        <v>378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1"/>
  <sheetViews>
    <sheetView topLeftCell="A12" zoomScale="60" zoomScaleNormal="60" zoomScaleSheetLayoutView="30" zoomScalePageLayoutView="60" workbookViewId="0">
      <selection activeCell="E16" sqref="E16"/>
    </sheetView>
  </sheetViews>
  <sheetFormatPr baseColWidth="10" defaultColWidth="11.42578125" defaultRowHeight="26.25" x14ac:dyDescent="0.35"/>
  <cols>
    <col min="1" max="1" width="5.28515625" style="119" customWidth="1"/>
    <col min="2" max="2" width="7.42578125" style="120" customWidth="1"/>
    <col min="3" max="3" width="25.7109375" style="121" customWidth="1"/>
    <col min="4" max="4" width="104.42578125" style="147" customWidth="1"/>
    <col min="5" max="5" width="129.7109375" style="121" customWidth="1"/>
    <col min="6" max="6" width="34.42578125" style="119" customWidth="1"/>
    <col min="7" max="16384" width="11.42578125" style="119"/>
  </cols>
  <sheetData>
    <row r="1" spans="1:13" ht="20.25" customHeight="1" x14ac:dyDescent="0.35"/>
    <row r="2" spans="1:13" ht="63.75" customHeight="1" x14ac:dyDescent="0.35">
      <c r="B2" s="311"/>
      <c r="C2" s="311"/>
      <c r="D2" s="312" t="s">
        <v>76</v>
      </c>
      <c r="E2" s="312"/>
      <c r="F2" s="312"/>
      <c r="G2" s="129"/>
      <c r="H2" s="129"/>
      <c r="I2" s="129"/>
      <c r="J2" s="129"/>
      <c r="K2" s="129"/>
      <c r="L2" s="129"/>
      <c r="M2" s="129"/>
    </row>
    <row r="3" spans="1:13" ht="30.75" customHeight="1" x14ac:dyDescent="0.35">
      <c r="B3" s="311"/>
      <c r="C3" s="311"/>
      <c r="D3" s="170" t="s">
        <v>77</v>
      </c>
      <c r="E3" s="314" t="s">
        <v>391</v>
      </c>
      <c r="F3" s="314"/>
      <c r="G3" s="129"/>
      <c r="H3" s="129"/>
      <c r="I3" s="129"/>
      <c r="J3" s="129"/>
      <c r="K3" s="129"/>
      <c r="L3" s="129"/>
    </row>
    <row r="4" spans="1:13" ht="30.75" customHeight="1" x14ac:dyDescent="0.35">
      <c r="B4" s="311"/>
      <c r="C4" s="311"/>
      <c r="D4" s="313" t="s">
        <v>392</v>
      </c>
      <c r="E4" s="313"/>
      <c r="F4" s="313"/>
      <c r="G4" s="129"/>
      <c r="H4" s="129"/>
      <c r="I4" s="129"/>
      <c r="J4" s="129"/>
      <c r="K4" s="129"/>
      <c r="L4" s="129"/>
    </row>
    <row r="5" spans="1:13" ht="10.5" customHeight="1" x14ac:dyDescent="0.35">
      <c r="B5" s="129"/>
      <c r="C5" s="129"/>
      <c r="D5" s="129"/>
      <c r="E5" s="129"/>
      <c r="F5" s="129"/>
      <c r="G5" s="129"/>
      <c r="H5" s="129"/>
      <c r="I5" s="129"/>
      <c r="J5" s="129"/>
      <c r="K5" s="129"/>
      <c r="L5" s="129"/>
    </row>
    <row r="6" spans="1:13" ht="24" customHeight="1" x14ac:dyDescent="0.35">
      <c r="B6" s="310" t="s">
        <v>78</v>
      </c>
      <c r="C6" s="310"/>
      <c r="D6" s="315" t="s">
        <v>73</v>
      </c>
      <c r="E6" s="316"/>
      <c r="F6" s="316"/>
      <c r="G6" s="129"/>
      <c r="H6" s="129"/>
      <c r="I6" s="129"/>
      <c r="J6" s="129"/>
      <c r="K6" s="129"/>
      <c r="L6" s="129"/>
    </row>
    <row r="7" spans="1:13" ht="24" customHeight="1" x14ac:dyDescent="0.35">
      <c r="B7" s="310" t="s">
        <v>79</v>
      </c>
      <c r="C7" s="310"/>
      <c r="D7" s="317"/>
      <c r="E7" s="318"/>
      <c r="F7" s="318"/>
      <c r="G7" s="129"/>
      <c r="H7" s="129"/>
      <c r="I7" s="129"/>
      <c r="J7" s="129"/>
      <c r="K7" s="129"/>
      <c r="L7" s="129"/>
    </row>
    <row r="8" spans="1:13" ht="10.5" customHeight="1" thickBot="1" x14ac:dyDescent="0.4">
      <c r="D8" s="122"/>
      <c r="E8" s="123"/>
      <c r="F8" s="129"/>
      <c r="G8" s="129"/>
      <c r="H8" s="129"/>
      <c r="I8" s="129"/>
      <c r="J8" s="129"/>
      <c r="K8" s="129"/>
      <c r="L8" s="129"/>
    </row>
    <row r="9" spans="1:13" ht="69.75" customHeight="1" thickBot="1" x14ac:dyDescent="0.4">
      <c r="A9" s="124"/>
      <c r="B9" s="323" t="s">
        <v>389</v>
      </c>
      <c r="C9" s="324"/>
      <c r="D9" s="324"/>
      <c r="E9" s="325"/>
      <c r="F9" s="321" t="s">
        <v>388</v>
      </c>
      <c r="G9" s="129"/>
      <c r="H9" s="129"/>
      <c r="I9" s="129"/>
      <c r="J9" s="129"/>
      <c r="K9" s="129"/>
      <c r="L9" s="129"/>
    </row>
    <row r="10" spans="1:13" s="129" customFormat="1" ht="50.25" customHeight="1" thickBot="1" x14ac:dyDescent="0.4">
      <c r="A10" s="125"/>
      <c r="B10" s="326" t="s">
        <v>81</v>
      </c>
      <c r="C10" s="185" t="s">
        <v>82</v>
      </c>
      <c r="D10" s="186" t="s">
        <v>83</v>
      </c>
      <c r="E10" s="187" t="s">
        <v>84</v>
      </c>
      <c r="F10" s="322"/>
    </row>
    <row r="11" spans="1:13" s="129" customFormat="1" ht="174" customHeight="1" thickBot="1" x14ac:dyDescent="0.4">
      <c r="A11" s="125"/>
      <c r="B11" s="327"/>
      <c r="C11" s="130" t="s">
        <v>85</v>
      </c>
      <c r="D11" s="249" t="s">
        <v>398</v>
      </c>
      <c r="E11" s="250" t="s">
        <v>399</v>
      </c>
    </row>
    <row r="12" spans="1:13" s="129" customFormat="1" ht="204.75" customHeight="1" thickBot="1" x14ac:dyDescent="0.4">
      <c r="A12" s="125"/>
      <c r="B12" s="327"/>
      <c r="C12" s="171" t="s">
        <v>86</v>
      </c>
      <c r="D12" s="249" t="s">
        <v>400</v>
      </c>
      <c r="E12" s="250" t="s">
        <v>430</v>
      </c>
      <c r="F12" s="269" t="s">
        <v>441</v>
      </c>
    </row>
    <row r="13" spans="1:13" s="129" customFormat="1" ht="184.5" customHeight="1" thickBot="1" x14ac:dyDescent="0.4">
      <c r="A13" s="125"/>
      <c r="B13" s="327"/>
      <c r="C13" s="172" t="s">
        <v>87</v>
      </c>
      <c r="D13" s="251" t="s">
        <v>401</v>
      </c>
      <c r="E13" s="250" t="s">
        <v>402</v>
      </c>
      <c r="F13" s="269" t="s">
        <v>450</v>
      </c>
    </row>
    <row r="14" spans="1:13" s="129" customFormat="1" ht="240" customHeight="1" thickBot="1" x14ac:dyDescent="0.4">
      <c r="A14" s="125"/>
      <c r="B14" s="327"/>
      <c r="C14" s="173" t="s">
        <v>88</v>
      </c>
      <c r="D14" s="250" t="s">
        <v>403</v>
      </c>
      <c r="E14" s="250" t="s">
        <v>431</v>
      </c>
    </row>
    <row r="15" spans="1:13" s="129" customFormat="1" ht="242.25" customHeight="1" thickBot="1" x14ac:dyDescent="0.4">
      <c r="A15" s="125"/>
      <c r="B15" s="327"/>
      <c r="C15" s="174" t="s">
        <v>89</v>
      </c>
      <c r="D15" s="251" t="s">
        <v>404</v>
      </c>
      <c r="E15" s="250" t="s">
        <v>432</v>
      </c>
      <c r="F15" s="269" t="s">
        <v>442</v>
      </c>
    </row>
    <row r="16" spans="1:13" s="129" customFormat="1" ht="264" thickBot="1" x14ac:dyDescent="0.4">
      <c r="A16" s="125"/>
      <c r="B16" s="327"/>
      <c r="C16" s="173" t="s">
        <v>90</v>
      </c>
      <c r="D16" s="250" t="s">
        <v>405</v>
      </c>
      <c r="E16" s="250" t="s">
        <v>433</v>
      </c>
      <c r="F16" s="252"/>
    </row>
    <row r="17" spans="1:6" s="141" customFormat="1" ht="228.75" customHeight="1" thickBot="1" x14ac:dyDescent="0.4">
      <c r="A17" s="139"/>
      <c r="B17" s="327"/>
      <c r="C17" s="198" t="s">
        <v>91</v>
      </c>
      <c r="D17" s="253" t="s">
        <v>406</v>
      </c>
      <c r="E17" s="253" t="s">
        <v>407</v>
      </c>
      <c r="F17" s="268" t="s">
        <v>443</v>
      </c>
    </row>
    <row r="18" spans="1:6" ht="168" customHeight="1" thickBot="1" x14ac:dyDescent="0.3">
      <c r="B18" s="327"/>
      <c r="C18" s="199" t="s">
        <v>390</v>
      </c>
      <c r="D18" s="200"/>
      <c r="E18" s="201"/>
      <c r="F18" s="202"/>
    </row>
    <row r="19" spans="1:6" x14ac:dyDescent="0.35">
      <c r="B19" s="188"/>
      <c r="C19" s="189"/>
      <c r="D19" s="190"/>
      <c r="E19" s="189"/>
    </row>
    <row r="20" spans="1:6" x14ac:dyDescent="0.25">
      <c r="B20" s="319"/>
      <c r="C20" s="319"/>
      <c r="D20" s="319"/>
      <c r="E20" s="319"/>
    </row>
    <row r="21" spans="1:6" ht="27" x14ac:dyDescent="0.25">
      <c r="B21" s="320"/>
      <c r="C21" s="191"/>
      <c r="D21" s="191"/>
      <c r="E21" s="191"/>
    </row>
    <row r="22" spans="1:6" x14ac:dyDescent="0.25">
      <c r="B22" s="320"/>
      <c r="C22" s="192"/>
      <c r="D22" s="193"/>
      <c r="E22" s="193"/>
    </row>
    <row r="23" spans="1:6" x14ac:dyDescent="0.25">
      <c r="B23" s="320"/>
      <c r="C23" s="192"/>
      <c r="D23" s="194"/>
      <c r="E23" s="194"/>
    </row>
    <row r="24" spans="1:6" x14ac:dyDescent="0.25">
      <c r="B24" s="320"/>
      <c r="C24" s="192"/>
      <c r="D24" s="194"/>
      <c r="E24" s="194"/>
    </row>
    <row r="25" spans="1:6" x14ac:dyDescent="0.25">
      <c r="B25" s="320"/>
      <c r="C25" s="192"/>
      <c r="D25" s="194"/>
      <c r="E25" s="194"/>
    </row>
    <row r="26" spans="1:6" x14ac:dyDescent="0.25">
      <c r="B26" s="320"/>
      <c r="C26" s="192"/>
      <c r="D26" s="194"/>
      <c r="E26" s="193"/>
    </row>
    <row r="27" spans="1:6" x14ac:dyDescent="0.25">
      <c r="B27" s="320"/>
      <c r="C27" s="192"/>
      <c r="D27" s="194"/>
      <c r="E27" s="193"/>
    </row>
    <row r="28" spans="1:6" x14ac:dyDescent="0.25">
      <c r="B28" s="320"/>
      <c r="C28" s="195"/>
      <c r="D28" s="194"/>
      <c r="E28" s="194"/>
    </row>
    <row r="29" spans="1:6" ht="27.75" x14ac:dyDescent="0.35">
      <c r="B29" s="320"/>
      <c r="C29" s="196"/>
      <c r="D29" s="197"/>
      <c r="E29" s="197"/>
    </row>
    <row r="30" spans="1:6" x14ac:dyDescent="0.35">
      <c r="B30" s="188"/>
      <c r="C30" s="189"/>
      <c r="D30" s="190"/>
      <c r="E30" s="189"/>
    </row>
    <row r="31" spans="1:6" x14ac:dyDescent="0.35">
      <c r="B31" s="188"/>
      <c r="C31" s="189"/>
      <c r="D31" s="190"/>
      <c r="E31" s="189"/>
    </row>
  </sheetData>
  <mergeCells count="13">
    <mergeCell ref="B20:E20"/>
    <mergeCell ref="B21:B29"/>
    <mergeCell ref="F9:F10"/>
    <mergeCell ref="B9:E9"/>
    <mergeCell ref="B10:B18"/>
    <mergeCell ref="B7:C7"/>
    <mergeCell ref="B2:C4"/>
    <mergeCell ref="B6:C6"/>
    <mergeCell ref="D2:F2"/>
    <mergeCell ref="D4:F4"/>
    <mergeCell ref="E3:F3"/>
    <mergeCell ref="D6:F6"/>
    <mergeCell ref="D7:F7"/>
  </mergeCells>
  <pageMargins left="0.70866141732283472" right="0.70866141732283472" top="0.74803149606299213" bottom="0.74803149606299213" header="0.31496062992125984" footer="0.31496062992125984"/>
  <pageSetup scale="32" orientation="landscape" r:id="rId1"/>
  <headerFooter>
    <oddFooter>&amp;LAvenida Calle 26 No. 57-83 Torre 8, Piso 8 CEMSA - C.P. 111321 
PBX:(+57) 601-3779555 - Información: Línea 195 
Sede Operativa - Atención al Ciudadano: Calle 22D No. 120-40 
www.umv.gov.co&amp;CDESI-FM-029
Página &amp;P de &amp;N</oddFooter>
  </headerFooter>
  <rowBreaks count="1" manualBreakCount="1">
    <brk id="9" min="1" max="4"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Intructivo!$C$300:$C$316</xm:f>
          </x14:formula1>
          <xm:sqref>D6:F6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9"/>
  <sheetViews>
    <sheetView topLeftCell="B1" zoomScale="50" zoomScaleNormal="50" workbookViewId="0">
      <selection activeCell="I4" sqref="I4"/>
    </sheetView>
  </sheetViews>
  <sheetFormatPr baseColWidth="10" defaultColWidth="11.42578125" defaultRowHeight="26.25" x14ac:dyDescent="0.35"/>
  <cols>
    <col min="1" max="1" width="11.85546875" style="119" customWidth="1"/>
    <col min="2" max="2" width="7.42578125" style="120" customWidth="1"/>
    <col min="3" max="3" width="36.85546875" style="121" customWidth="1"/>
    <col min="4" max="4" width="150" style="147" customWidth="1"/>
    <col min="5" max="5" width="168" style="121" customWidth="1"/>
    <col min="6" max="6" width="51.7109375" style="119" customWidth="1"/>
    <col min="7" max="16384" width="11.42578125" style="119"/>
  </cols>
  <sheetData>
    <row r="1" spans="1:6" x14ac:dyDescent="0.35">
      <c r="D1" s="122"/>
      <c r="E1" s="123"/>
    </row>
    <row r="2" spans="1:6" ht="40.5" customHeight="1" thickBot="1" x14ac:dyDescent="0.3">
      <c r="A2" s="124"/>
      <c r="B2" s="328" t="s">
        <v>80</v>
      </c>
      <c r="C2" s="328"/>
      <c r="D2" s="328"/>
      <c r="E2" s="329"/>
      <c r="F2" s="333" t="s">
        <v>92</v>
      </c>
    </row>
    <row r="3" spans="1:6" s="129" customFormat="1" ht="40.5" customHeight="1" thickBot="1" x14ac:dyDescent="0.4">
      <c r="A3" s="125"/>
      <c r="B3" s="330" t="s">
        <v>93</v>
      </c>
      <c r="C3" s="126" t="s">
        <v>82</v>
      </c>
      <c r="D3" s="127" t="s">
        <v>83</v>
      </c>
      <c r="E3" s="128" t="s">
        <v>84</v>
      </c>
      <c r="F3" s="334"/>
    </row>
    <row r="4" spans="1:6" s="129" customFormat="1" ht="228.75" customHeight="1" thickBot="1" x14ac:dyDescent="0.4">
      <c r="A4" s="125"/>
      <c r="B4" s="331"/>
      <c r="C4" s="130" t="s">
        <v>85</v>
      </c>
      <c r="D4" s="131" t="s">
        <v>94</v>
      </c>
      <c r="E4" s="161" t="s">
        <v>95</v>
      </c>
      <c r="F4" s="166" t="s">
        <v>96</v>
      </c>
    </row>
    <row r="5" spans="1:6" s="129" customFormat="1" ht="289.5" thickBot="1" x14ac:dyDescent="0.4">
      <c r="A5" s="125"/>
      <c r="B5" s="331"/>
      <c r="C5" s="132" t="s">
        <v>86</v>
      </c>
      <c r="D5" s="133" t="s">
        <v>97</v>
      </c>
      <c r="E5" s="162" t="s">
        <v>98</v>
      </c>
      <c r="F5" s="165" t="s">
        <v>99</v>
      </c>
    </row>
    <row r="6" spans="1:6" s="129" customFormat="1" ht="237" thickBot="1" x14ac:dyDescent="0.4">
      <c r="A6" s="125"/>
      <c r="B6" s="331"/>
      <c r="C6" s="134" t="s">
        <v>87</v>
      </c>
      <c r="D6" s="135" t="s">
        <v>100</v>
      </c>
      <c r="E6" s="163" t="s">
        <v>101</v>
      </c>
      <c r="F6" s="165"/>
    </row>
    <row r="7" spans="1:6" s="129" customFormat="1" ht="154.5" customHeight="1" thickBot="1" x14ac:dyDescent="0.4">
      <c r="A7" s="125"/>
      <c r="B7" s="331"/>
      <c r="C7" s="136" t="s">
        <v>88</v>
      </c>
      <c r="D7" s="137"/>
      <c r="E7" s="162"/>
      <c r="F7" s="165"/>
    </row>
    <row r="8" spans="1:6" s="129" customFormat="1" ht="172.5" thickBot="1" x14ac:dyDescent="0.4">
      <c r="A8" s="125"/>
      <c r="B8" s="331"/>
      <c r="C8" s="138" t="s">
        <v>89</v>
      </c>
      <c r="D8" s="135" t="s">
        <v>102</v>
      </c>
      <c r="E8" s="164" t="s">
        <v>103</v>
      </c>
      <c r="F8" s="165"/>
    </row>
    <row r="9" spans="1:6" s="129" customFormat="1" ht="166.5" thickBot="1" x14ac:dyDescent="0.4">
      <c r="A9" s="125"/>
      <c r="B9" s="331"/>
      <c r="C9" s="136" t="s">
        <v>90</v>
      </c>
      <c r="D9" s="133" t="s">
        <v>104</v>
      </c>
      <c r="E9" s="164" t="s">
        <v>105</v>
      </c>
      <c r="F9" s="165"/>
    </row>
    <row r="10" spans="1:6" s="141" customFormat="1" ht="263.25" thickBot="1" x14ac:dyDescent="0.4">
      <c r="A10" s="139"/>
      <c r="B10" s="331"/>
      <c r="C10" s="140" t="s">
        <v>91</v>
      </c>
      <c r="D10" s="133" t="s">
        <v>106</v>
      </c>
      <c r="E10" s="163" t="s">
        <v>107</v>
      </c>
      <c r="F10" s="167"/>
    </row>
    <row r="11" spans="1:6" s="141" customFormat="1" ht="28.5" thickBot="1" x14ac:dyDescent="0.4">
      <c r="A11" s="139"/>
      <c r="B11" s="332"/>
      <c r="C11" s="142"/>
      <c r="D11" s="143"/>
      <c r="E11" s="144"/>
    </row>
    <row r="12" spans="1:6" ht="27" x14ac:dyDescent="0.35">
      <c r="D12" s="145"/>
      <c r="E12" s="146"/>
    </row>
    <row r="17" spans="4:4" x14ac:dyDescent="0.35">
      <c r="D17" s="122"/>
    </row>
    <row r="18" spans="4:4" x14ac:dyDescent="0.35">
      <c r="D18" s="122"/>
    </row>
    <row r="19" spans="4:4" x14ac:dyDescent="0.35">
      <c r="D19" s="122"/>
    </row>
  </sheetData>
  <mergeCells count="3">
    <mergeCell ref="B2:E2"/>
    <mergeCell ref="B3:B11"/>
    <mergeCell ref="F2:F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JM75"/>
  <sheetViews>
    <sheetView tabSelected="1" topLeftCell="J23" zoomScale="50" zoomScaleNormal="50" zoomScaleSheetLayoutView="30" zoomScalePageLayoutView="60" workbookViewId="0">
      <selection activeCell="U26" sqref="U26"/>
    </sheetView>
  </sheetViews>
  <sheetFormatPr baseColWidth="10" defaultColWidth="11.42578125" defaultRowHeight="15" x14ac:dyDescent="0.2"/>
  <cols>
    <col min="1" max="1" width="6.5703125" style="246" customWidth="1"/>
    <col min="2" max="2" width="16" style="246" customWidth="1"/>
    <col min="3" max="3" width="19.140625" style="246" customWidth="1"/>
    <col min="4" max="4" width="39.42578125" style="246" customWidth="1"/>
    <col min="5" max="5" width="39.42578125" style="227" customWidth="1"/>
    <col min="6" max="6" width="15.140625" style="227" customWidth="1"/>
    <col min="7" max="7" width="16.7109375" style="247" customWidth="1"/>
    <col min="8" max="11" width="9.28515625" style="247" customWidth="1"/>
    <col min="12" max="12" width="16.7109375" style="227" customWidth="1"/>
    <col min="13" max="13" width="20.42578125" style="227" customWidth="1"/>
    <col min="14" max="14" width="10" style="227" customWidth="1"/>
    <col min="15" max="15" width="35.85546875" style="227" customWidth="1"/>
    <col min="16" max="16" width="30.5703125" style="227" hidden="1" customWidth="1"/>
    <col min="17" max="17" width="17.5703125" style="227" customWidth="1"/>
    <col min="18" max="18" width="8.42578125" style="227" customWidth="1"/>
    <col min="19" max="19" width="16" style="227" customWidth="1"/>
    <col min="20" max="20" width="11.28515625" style="227" customWidth="1"/>
    <col min="21" max="21" width="60.5703125" style="227" customWidth="1"/>
    <col min="22" max="22" width="19" style="227" hidden="1" customWidth="1"/>
    <col min="23" max="23" width="6.85546875" style="227" customWidth="1"/>
    <col min="24" max="24" width="5" style="227" customWidth="1"/>
    <col min="25" max="25" width="5.5703125" style="227" hidden="1" customWidth="1"/>
    <col min="26" max="26" width="7.140625" style="227" customWidth="1"/>
    <col min="27" max="27" width="6.7109375" style="227" customWidth="1"/>
    <col min="28" max="28" width="7.5703125" style="227" customWidth="1"/>
    <col min="29" max="29" width="38.28515625" style="227" hidden="1" customWidth="1"/>
    <col min="30" max="34" width="10.85546875" style="227" customWidth="1"/>
    <col min="35" max="35" width="10.85546875" style="245" customWidth="1"/>
    <col min="36" max="36" width="23" style="227" customWidth="1"/>
    <col min="37" max="38" width="18.85546875" style="227" customWidth="1"/>
    <col min="39" max="39" width="22.42578125" style="227" customWidth="1"/>
    <col min="40" max="41" width="16.42578125" style="227" customWidth="1"/>
    <col min="42" max="42" width="26.140625" style="227" customWidth="1"/>
    <col min="43" max="16384" width="11.42578125" style="227"/>
  </cols>
  <sheetData>
    <row r="1" spans="1:273" s="219" customFormat="1" ht="24" customHeight="1" x14ac:dyDescent="0.3">
      <c r="A1" s="376"/>
      <c r="B1" s="377"/>
      <c r="C1" s="378"/>
      <c r="D1" s="385" t="s">
        <v>108</v>
      </c>
      <c r="E1" s="386"/>
      <c r="F1" s="386"/>
      <c r="G1" s="386"/>
      <c r="H1" s="386"/>
      <c r="I1" s="386"/>
      <c r="J1" s="386"/>
      <c r="K1" s="386"/>
      <c r="L1" s="386"/>
      <c r="M1" s="386"/>
      <c r="N1" s="386"/>
      <c r="O1" s="386"/>
      <c r="P1" s="386"/>
      <c r="Q1" s="386"/>
      <c r="R1" s="386"/>
      <c r="S1" s="387"/>
      <c r="T1" s="217"/>
      <c r="U1" s="406" t="s">
        <v>108</v>
      </c>
      <c r="V1" s="386"/>
      <c r="W1" s="386"/>
      <c r="X1" s="386"/>
      <c r="Y1" s="386"/>
      <c r="Z1" s="386"/>
      <c r="AA1" s="386"/>
      <c r="AB1" s="386"/>
      <c r="AC1" s="386"/>
      <c r="AD1" s="386"/>
      <c r="AE1" s="386"/>
      <c r="AF1" s="386"/>
      <c r="AG1" s="386"/>
      <c r="AH1" s="386"/>
      <c r="AI1" s="386"/>
      <c r="AJ1" s="386"/>
      <c r="AK1" s="386"/>
      <c r="AL1" s="386"/>
      <c r="AM1" s="386"/>
      <c r="AN1" s="386"/>
      <c r="AO1" s="386"/>
      <c r="AP1" s="387"/>
      <c r="AQ1" s="218"/>
      <c r="AR1" s="218"/>
      <c r="AS1" s="218"/>
      <c r="AT1" s="218"/>
      <c r="AU1" s="218"/>
      <c r="AV1" s="218"/>
      <c r="AW1" s="218"/>
      <c r="AX1" s="218"/>
      <c r="AY1" s="218"/>
      <c r="AZ1" s="218"/>
      <c r="BA1" s="218"/>
      <c r="BB1" s="218"/>
      <c r="BC1" s="218"/>
      <c r="BD1" s="218"/>
      <c r="BE1" s="218"/>
      <c r="BF1" s="218"/>
      <c r="BG1" s="218"/>
      <c r="BH1" s="218"/>
      <c r="BI1" s="218"/>
      <c r="BJ1" s="218"/>
      <c r="BK1" s="218"/>
      <c r="BL1" s="218"/>
      <c r="BM1" s="218"/>
      <c r="BN1" s="218"/>
      <c r="BO1" s="218"/>
      <c r="BP1" s="218"/>
    </row>
    <row r="2" spans="1:273" s="219" customFormat="1" ht="24" customHeight="1" thickBot="1" x14ac:dyDescent="0.35">
      <c r="A2" s="379"/>
      <c r="B2" s="380"/>
      <c r="C2" s="381"/>
      <c r="D2" s="388"/>
      <c r="E2" s="389"/>
      <c r="F2" s="389"/>
      <c r="G2" s="389"/>
      <c r="H2" s="389"/>
      <c r="I2" s="389"/>
      <c r="J2" s="389"/>
      <c r="K2" s="389"/>
      <c r="L2" s="389"/>
      <c r="M2" s="389"/>
      <c r="N2" s="389"/>
      <c r="O2" s="389"/>
      <c r="P2" s="389"/>
      <c r="Q2" s="389"/>
      <c r="R2" s="389"/>
      <c r="S2" s="390"/>
      <c r="T2" s="217"/>
      <c r="U2" s="407"/>
      <c r="V2" s="389"/>
      <c r="W2" s="389"/>
      <c r="X2" s="389"/>
      <c r="Y2" s="389"/>
      <c r="Z2" s="389"/>
      <c r="AA2" s="389"/>
      <c r="AB2" s="389"/>
      <c r="AC2" s="389"/>
      <c r="AD2" s="389"/>
      <c r="AE2" s="389"/>
      <c r="AF2" s="389"/>
      <c r="AG2" s="389"/>
      <c r="AH2" s="389"/>
      <c r="AI2" s="389"/>
      <c r="AJ2" s="389"/>
      <c r="AK2" s="389"/>
      <c r="AL2" s="389"/>
      <c r="AM2" s="389"/>
      <c r="AN2" s="389"/>
      <c r="AO2" s="389"/>
      <c r="AP2" s="390"/>
      <c r="AQ2" s="218"/>
      <c r="AR2" s="218"/>
      <c r="AS2" s="218"/>
      <c r="AT2" s="218"/>
      <c r="AU2" s="218"/>
      <c r="AV2" s="218"/>
      <c r="AW2" s="218"/>
      <c r="AX2" s="218"/>
      <c r="AY2" s="218"/>
      <c r="AZ2" s="218"/>
      <c r="BA2" s="218"/>
      <c r="BB2" s="218"/>
      <c r="BC2" s="218"/>
      <c r="BD2" s="218"/>
      <c r="BE2" s="218"/>
      <c r="BF2" s="218"/>
      <c r="BG2" s="218"/>
      <c r="BH2" s="218"/>
      <c r="BI2" s="218"/>
      <c r="BJ2" s="218"/>
      <c r="BK2" s="218"/>
      <c r="BL2" s="218"/>
      <c r="BM2" s="218"/>
      <c r="BN2" s="218"/>
      <c r="BO2" s="218"/>
      <c r="BP2" s="218"/>
    </row>
    <row r="3" spans="1:273" s="219" customFormat="1" ht="24" customHeight="1" x14ac:dyDescent="0.3">
      <c r="A3" s="379"/>
      <c r="B3" s="380"/>
      <c r="C3" s="381"/>
      <c r="D3" s="391" t="s">
        <v>109</v>
      </c>
      <c r="E3" s="392"/>
      <c r="F3" s="392"/>
      <c r="G3" s="392"/>
      <c r="H3" s="392"/>
      <c r="I3" s="392"/>
      <c r="J3" s="392"/>
      <c r="K3" s="392"/>
      <c r="L3" s="392" t="s">
        <v>110</v>
      </c>
      <c r="M3" s="392"/>
      <c r="N3" s="392"/>
      <c r="O3" s="392"/>
      <c r="P3" s="392"/>
      <c r="Q3" s="392"/>
      <c r="R3" s="392"/>
      <c r="S3" s="393"/>
      <c r="T3" s="217"/>
      <c r="U3" s="408" t="s">
        <v>111</v>
      </c>
      <c r="V3" s="409"/>
      <c r="W3" s="409"/>
      <c r="X3" s="409"/>
      <c r="Y3" s="409"/>
      <c r="Z3" s="409"/>
      <c r="AA3" s="409"/>
      <c r="AB3" s="409"/>
      <c r="AC3" s="409"/>
      <c r="AD3" s="409"/>
      <c r="AE3" s="409"/>
      <c r="AF3" s="409"/>
      <c r="AG3" s="409"/>
      <c r="AH3" s="409"/>
      <c r="AI3" s="409"/>
      <c r="AJ3" s="409" t="s">
        <v>110</v>
      </c>
      <c r="AK3" s="409"/>
      <c r="AL3" s="409"/>
      <c r="AM3" s="409"/>
      <c r="AN3" s="409"/>
      <c r="AO3" s="409"/>
      <c r="AP3" s="411"/>
      <c r="AQ3" s="220"/>
      <c r="AR3" s="221"/>
      <c r="AS3" s="218"/>
      <c r="AT3" s="218"/>
      <c r="AU3" s="218"/>
      <c r="AV3" s="218"/>
      <c r="AW3" s="218"/>
      <c r="AX3" s="218"/>
      <c r="AY3" s="218"/>
      <c r="AZ3" s="218"/>
      <c r="BA3" s="218"/>
      <c r="BB3" s="218"/>
      <c r="BC3" s="218"/>
      <c r="BD3" s="218"/>
      <c r="BE3" s="218"/>
      <c r="BF3" s="218"/>
      <c r="BG3" s="218"/>
      <c r="BH3" s="218"/>
      <c r="BI3" s="218"/>
      <c r="BJ3" s="218"/>
      <c r="BK3" s="218"/>
      <c r="BL3" s="218"/>
      <c r="BM3" s="218"/>
      <c r="BN3" s="218"/>
      <c r="BO3" s="218"/>
      <c r="BP3" s="218"/>
    </row>
    <row r="4" spans="1:273" s="219" customFormat="1" ht="24" customHeight="1" thickBot="1" x14ac:dyDescent="0.35">
      <c r="A4" s="382"/>
      <c r="B4" s="383"/>
      <c r="C4" s="384"/>
      <c r="D4" s="394" t="s">
        <v>392</v>
      </c>
      <c r="E4" s="395"/>
      <c r="F4" s="395"/>
      <c r="G4" s="395"/>
      <c r="H4" s="395"/>
      <c r="I4" s="395"/>
      <c r="J4" s="395"/>
      <c r="K4" s="395"/>
      <c r="L4" s="395"/>
      <c r="M4" s="395"/>
      <c r="N4" s="395"/>
      <c r="O4" s="395"/>
      <c r="P4" s="395"/>
      <c r="Q4" s="395"/>
      <c r="R4" s="395"/>
      <c r="S4" s="396"/>
      <c r="T4" s="217"/>
      <c r="U4" s="410" t="s">
        <v>395</v>
      </c>
      <c r="V4" s="395"/>
      <c r="W4" s="395"/>
      <c r="X4" s="395"/>
      <c r="Y4" s="395"/>
      <c r="Z4" s="395"/>
      <c r="AA4" s="395"/>
      <c r="AB4" s="395"/>
      <c r="AC4" s="395"/>
      <c r="AD4" s="395"/>
      <c r="AE4" s="395"/>
      <c r="AF4" s="395"/>
      <c r="AG4" s="395"/>
      <c r="AH4" s="395"/>
      <c r="AI4" s="395"/>
      <c r="AJ4" s="395"/>
      <c r="AK4" s="395"/>
      <c r="AL4" s="395"/>
      <c r="AM4" s="395"/>
      <c r="AN4" s="395"/>
      <c r="AO4" s="395"/>
      <c r="AP4" s="396"/>
      <c r="AQ4" s="218"/>
      <c r="AR4" s="218"/>
      <c r="AS4" s="218"/>
      <c r="AT4" s="218"/>
      <c r="AU4" s="218"/>
      <c r="AV4" s="218"/>
      <c r="AW4" s="218"/>
      <c r="AX4" s="218"/>
      <c r="AY4" s="218"/>
      <c r="AZ4" s="218"/>
      <c r="BA4" s="218"/>
      <c r="BB4" s="218"/>
      <c r="BC4" s="218"/>
      <c r="BD4" s="218"/>
      <c r="BE4" s="218"/>
      <c r="BF4" s="218"/>
      <c r="BG4" s="218"/>
      <c r="BH4" s="218"/>
      <c r="BI4" s="218"/>
      <c r="BJ4" s="218"/>
      <c r="BK4" s="218"/>
      <c r="BL4" s="218"/>
      <c r="BM4" s="218"/>
      <c r="BN4" s="218"/>
      <c r="BO4" s="218"/>
      <c r="BP4" s="218"/>
    </row>
    <row r="5" spans="1:273" ht="15.75" thickBot="1" x14ac:dyDescent="0.25">
      <c r="A5" s="222"/>
      <c r="B5" s="223"/>
      <c r="C5" s="222"/>
      <c r="D5" s="222"/>
      <c r="E5" s="224"/>
      <c r="F5" s="224"/>
      <c r="G5" s="225"/>
      <c r="H5" s="225"/>
      <c r="I5" s="225"/>
      <c r="J5" s="225"/>
      <c r="K5" s="225"/>
      <c r="L5" s="224"/>
      <c r="M5" s="224"/>
      <c r="N5" s="224"/>
      <c r="O5" s="224"/>
      <c r="P5" s="224"/>
      <c r="Q5" s="224"/>
      <c r="R5" s="224"/>
      <c r="S5" s="224"/>
      <c r="T5" s="224"/>
      <c r="U5" s="224"/>
      <c r="V5" s="224"/>
      <c r="W5" s="224"/>
      <c r="X5" s="224"/>
      <c r="Y5" s="224"/>
      <c r="Z5" s="224"/>
      <c r="AA5" s="224"/>
      <c r="AB5" s="224"/>
      <c r="AC5" s="224"/>
      <c r="AD5" s="224"/>
      <c r="AE5" s="224"/>
      <c r="AF5" s="224"/>
      <c r="AG5" s="224"/>
      <c r="AH5" s="224"/>
      <c r="AI5" s="226"/>
      <c r="AJ5" s="224"/>
      <c r="AK5" s="224"/>
      <c r="AL5" s="224"/>
      <c r="AM5" s="224"/>
      <c r="AN5" s="224"/>
      <c r="AO5" s="224"/>
      <c r="AP5" s="224"/>
      <c r="AQ5" s="224"/>
      <c r="AR5" s="224"/>
      <c r="AS5" s="224"/>
      <c r="AT5" s="224"/>
      <c r="AU5" s="224"/>
      <c r="AV5" s="224"/>
      <c r="AW5" s="224"/>
      <c r="AX5" s="224"/>
      <c r="AY5" s="224"/>
      <c r="AZ5" s="224"/>
      <c r="BA5" s="224"/>
      <c r="BB5" s="224"/>
      <c r="BC5" s="224"/>
      <c r="BD5" s="224"/>
      <c r="BE5" s="224"/>
      <c r="BF5" s="224"/>
      <c r="BG5" s="224"/>
      <c r="BH5" s="224"/>
      <c r="BI5" s="224"/>
      <c r="BJ5" s="224"/>
      <c r="BK5" s="224"/>
      <c r="BL5" s="224"/>
      <c r="BM5" s="224"/>
      <c r="BN5" s="224"/>
      <c r="BO5" s="224"/>
      <c r="BP5" s="224"/>
    </row>
    <row r="6" spans="1:273" ht="27.75" customHeight="1" x14ac:dyDescent="0.2">
      <c r="A6" s="412" t="s">
        <v>112</v>
      </c>
      <c r="B6" s="413"/>
      <c r="C6" s="370" t="s">
        <v>73</v>
      </c>
      <c r="D6" s="371"/>
      <c r="E6" s="371"/>
      <c r="F6" s="371"/>
      <c r="G6" s="371"/>
      <c r="H6" s="371"/>
      <c r="I6" s="371"/>
      <c r="J6" s="371"/>
      <c r="K6" s="371"/>
      <c r="L6" s="371"/>
      <c r="M6" s="371"/>
      <c r="N6" s="371"/>
      <c r="O6" s="371"/>
      <c r="P6" s="371"/>
      <c r="Q6" s="371"/>
      <c r="R6" s="371"/>
      <c r="S6" s="372"/>
      <c r="T6" s="373" t="s">
        <v>112</v>
      </c>
      <c r="U6" s="374"/>
      <c r="V6" s="375"/>
      <c r="W6" s="397" t="str">
        <f>C6</f>
        <v>15. Gestión jurídica</v>
      </c>
      <c r="X6" s="398"/>
      <c r="Y6" s="398"/>
      <c r="Z6" s="398"/>
      <c r="AA6" s="398"/>
      <c r="AB6" s="398"/>
      <c r="AC6" s="398"/>
      <c r="AD6" s="398"/>
      <c r="AE6" s="398"/>
      <c r="AF6" s="398"/>
      <c r="AG6" s="398"/>
      <c r="AH6" s="398"/>
      <c r="AI6" s="398"/>
      <c r="AJ6" s="398"/>
      <c r="AK6" s="398"/>
      <c r="AL6" s="398"/>
      <c r="AM6" s="398"/>
      <c r="AN6" s="398"/>
      <c r="AO6" s="398"/>
      <c r="AP6" s="399"/>
      <c r="AQ6" s="224"/>
      <c r="AR6" s="224"/>
      <c r="AS6" s="224"/>
      <c r="AT6" s="224"/>
      <c r="AU6" s="224"/>
      <c r="AV6" s="224"/>
      <c r="AW6" s="224"/>
      <c r="AX6" s="224"/>
      <c r="AY6" s="224"/>
      <c r="AZ6" s="224"/>
      <c r="BA6" s="224"/>
      <c r="BB6" s="224"/>
      <c r="BC6" s="224"/>
      <c r="BD6" s="224"/>
      <c r="BE6" s="224"/>
      <c r="BF6" s="224"/>
      <c r="BG6" s="224"/>
      <c r="BH6" s="224"/>
      <c r="BI6" s="224"/>
      <c r="BJ6" s="224"/>
      <c r="BK6" s="224"/>
      <c r="BL6" s="224"/>
      <c r="BM6" s="224"/>
      <c r="BN6" s="224"/>
      <c r="BO6" s="224"/>
      <c r="BP6" s="224"/>
    </row>
    <row r="7" spans="1:273" ht="56.25" customHeight="1" x14ac:dyDescent="0.25">
      <c r="A7" s="414" t="s">
        <v>113</v>
      </c>
      <c r="B7" s="415"/>
      <c r="C7" s="354" t="s">
        <v>397</v>
      </c>
      <c r="D7" s="355"/>
      <c r="E7" s="355"/>
      <c r="F7" s="355"/>
      <c r="G7" s="355"/>
      <c r="H7" s="355"/>
      <c r="I7" s="355"/>
      <c r="J7" s="355"/>
      <c r="K7" s="355"/>
      <c r="L7" s="355"/>
      <c r="M7" s="355"/>
      <c r="N7" s="355"/>
      <c r="O7" s="355"/>
      <c r="P7" s="355"/>
      <c r="Q7" s="355"/>
      <c r="R7" s="355"/>
      <c r="S7" s="356"/>
      <c r="T7" s="228" t="s">
        <v>113</v>
      </c>
      <c r="U7" s="229"/>
      <c r="V7" s="230"/>
      <c r="W7" s="400" t="str">
        <f>C7</f>
        <v>Representar, asesorar y prestar apoyo a la UAERMV de manera oportuna y eficaz en los asuntos de orden legal y todos aquellos procesos judiciales, tramites extrajudiciales y administrativos, que se deriven de actos, hechos, omisiones y operaciones administrativas propias de la misionalidad de la Unidad, tramitando las correspondientes acciones judiciales para la defensa de sus intereses y adicionalmente expidiendo conceptos y tramitando los procesos coactivos a que haya lugar, todo lo anterior enmarcado en el cumplimento de las normas legales vigentes.</v>
      </c>
      <c r="X7" s="401"/>
      <c r="Y7" s="401"/>
      <c r="Z7" s="401"/>
      <c r="AA7" s="401"/>
      <c r="AB7" s="401"/>
      <c r="AC7" s="401"/>
      <c r="AD7" s="401"/>
      <c r="AE7" s="401"/>
      <c r="AF7" s="401"/>
      <c r="AG7" s="401"/>
      <c r="AH7" s="401"/>
      <c r="AI7" s="401"/>
      <c r="AJ7" s="401"/>
      <c r="AK7" s="401"/>
      <c r="AL7" s="401"/>
      <c r="AM7" s="401"/>
      <c r="AN7" s="401"/>
      <c r="AO7" s="401"/>
      <c r="AP7" s="402"/>
      <c r="AQ7" s="224"/>
      <c r="AR7" s="224"/>
      <c r="AS7" s="224"/>
      <c r="AT7" s="224"/>
      <c r="AU7" s="224"/>
      <c r="AV7" s="224"/>
      <c r="AW7" s="224"/>
      <c r="AX7" s="224"/>
      <c r="AY7" s="224"/>
      <c r="AZ7" s="224"/>
      <c r="BA7" s="224"/>
      <c r="BB7" s="224"/>
      <c r="BC7" s="224"/>
      <c r="BD7" s="224"/>
      <c r="BE7" s="224"/>
      <c r="BF7" s="224"/>
      <c r="BG7" s="224"/>
      <c r="BH7" s="224"/>
      <c r="BI7" s="224"/>
      <c r="BJ7" s="224"/>
      <c r="BK7" s="224"/>
      <c r="BL7" s="224"/>
      <c r="BM7" s="224"/>
      <c r="BN7" s="224"/>
      <c r="BO7" s="224"/>
      <c r="BP7" s="224"/>
    </row>
    <row r="8" spans="1:273" ht="56.25" customHeight="1" thickBot="1" x14ac:dyDescent="0.3">
      <c r="A8" s="416" t="s">
        <v>114</v>
      </c>
      <c r="B8" s="417"/>
      <c r="C8" s="357" t="s">
        <v>434</v>
      </c>
      <c r="D8" s="358"/>
      <c r="E8" s="358"/>
      <c r="F8" s="358"/>
      <c r="G8" s="358"/>
      <c r="H8" s="358"/>
      <c r="I8" s="358"/>
      <c r="J8" s="358"/>
      <c r="K8" s="358"/>
      <c r="L8" s="358"/>
      <c r="M8" s="358"/>
      <c r="N8" s="358"/>
      <c r="O8" s="358"/>
      <c r="P8" s="358"/>
      <c r="Q8" s="358"/>
      <c r="R8" s="358"/>
      <c r="S8" s="359"/>
      <c r="T8" s="231" t="s">
        <v>114</v>
      </c>
      <c r="U8" s="232"/>
      <c r="V8" s="233"/>
      <c r="W8" s="403" t="str">
        <f>C8</f>
        <v xml:space="preserve"> Inicia con la formulación de las estrategia, planes y programas para la gestión jurídica de la entidad, continuando con el análisis jurídico del caso y finaliza con el concepto, acto administrativo, contestación, mandamiento o fallo debidamente ejecutoriado y/o el cumplimiento de la sentencia.</v>
      </c>
      <c r="X8" s="404"/>
      <c r="Y8" s="404"/>
      <c r="Z8" s="404"/>
      <c r="AA8" s="404"/>
      <c r="AB8" s="404"/>
      <c r="AC8" s="404"/>
      <c r="AD8" s="404"/>
      <c r="AE8" s="404"/>
      <c r="AF8" s="404"/>
      <c r="AG8" s="404"/>
      <c r="AH8" s="404"/>
      <c r="AI8" s="404"/>
      <c r="AJ8" s="404"/>
      <c r="AK8" s="404"/>
      <c r="AL8" s="404"/>
      <c r="AM8" s="404"/>
      <c r="AN8" s="404"/>
      <c r="AO8" s="404"/>
      <c r="AP8" s="405"/>
      <c r="AQ8" s="224"/>
      <c r="AR8" s="224"/>
      <c r="AS8" s="224"/>
      <c r="AT8" s="224"/>
      <c r="AU8" s="224"/>
      <c r="AV8" s="224"/>
      <c r="AW8" s="224"/>
      <c r="AX8" s="224"/>
      <c r="AY8" s="224"/>
      <c r="AZ8" s="224"/>
      <c r="BA8" s="224"/>
      <c r="BB8" s="224"/>
      <c r="BC8" s="224"/>
      <c r="BD8" s="224"/>
      <c r="BE8" s="224"/>
      <c r="BF8" s="224"/>
      <c r="BG8" s="224"/>
      <c r="BH8" s="224"/>
      <c r="BI8" s="224"/>
      <c r="BJ8" s="224"/>
      <c r="BK8" s="224"/>
      <c r="BL8" s="224"/>
      <c r="BM8" s="224"/>
      <c r="BN8" s="224"/>
      <c r="BO8" s="224"/>
      <c r="BP8" s="224"/>
    </row>
    <row r="9" spans="1:273" ht="12" customHeight="1" x14ac:dyDescent="0.25">
      <c r="A9" s="234"/>
      <c r="B9" s="234"/>
      <c r="C9" s="235"/>
      <c r="D9" s="235"/>
      <c r="E9" s="235"/>
      <c r="F9" s="235"/>
      <c r="G9" s="235"/>
      <c r="H9" s="235"/>
      <c r="I9" s="235"/>
      <c r="J9" s="235"/>
      <c r="K9" s="235"/>
      <c r="L9" s="235"/>
      <c r="M9" s="235"/>
      <c r="N9" s="235"/>
      <c r="O9" s="235"/>
      <c r="P9" s="235"/>
      <c r="Q9" s="235"/>
      <c r="R9" s="235"/>
      <c r="S9" s="235"/>
      <c r="T9" s="236"/>
      <c r="U9" s="236"/>
      <c r="V9" s="236"/>
      <c r="W9" s="237"/>
      <c r="X9" s="237"/>
      <c r="Y9" s="237"/>
      <c r="Z9" s="237"/>
      <c r="AA9" s="237"/>
      <c r="AB9" s="237"/>
      <c r="AC9" s="237"/>
      <c r="AD9" s="237"/>
      <c r="AE9" s="237"/>
      <c r="AF9" s="237"/>
      <c r="AG9" s="237"/>
      <c r="AH9" s="237"/>
      <c r="AI9" s="237"/>
      <c r="AJ9" s="237"/>
      <c r="AK9" s="237"/>
      <c r="AL9" s="237"/>
      <c r="AM9" s="237"/>
      <c r="AN9" s="237"/>
      <c r="AO9" s="237"/>
      <c r="AP9" s="237"/>
    </row>
    <row r="10" spans="1:273" ht="39" customHeight="1" x14ac:dyDescent="0.2">
      <c r="A10" s="348" t="s">
        <v>115</v>
      </c>
      <c r="B10" s="348"/>
      <c r="C10" s="348"/>
      <c r="D10" s="348"/>
      <c r="E10" s="348"/>
      <c r="F10" s="348"/>
      <c r="G10" s="348"/>
      <c r="H10" s="348"/>
      <c r="I10" s="348"/>
      <c r="J10" s="348"/>
      <c r="K10" s="348"/>
      <c r="L10" s="348"/>
      <c r="M10" s="348" t="s">
        <v>116</v>
      </c>
      <c r="N10" s="348"/>
      <c r="O10" s="348"/>
      <c r="P10" s="348"/>
      <c r="Q10" s="348"/>
      <c r="R10" s="348"/>
      <c r="S10" s="348"/>
      <c r="T10" s="348" t="s">
        <v>117</v>
      </c>
      <c r="U10" s="348"/>
      <c r="V10" s="348"/>
      <c r="W10" s="348"/>
      <c r="X10" s="348"/>
      <c r="Y10" s="348"/>
      <c r="Z10" s="348"/>
      <c r="AA10" s="348"/>
      <c r="AB10" s="348"/>
      <c r="AC10" s="348" t="s">
        <v>118</v>
      </c>
      <c r="AD10" s="348"/>
      <c r="AE10" s="348"/>
      <c r="AF10" s="348"/>
      <c r="AG10" s="348"/>
      <c r="AH10" s="348"/>
      <c r="AI10" s="348"/>
      <c r="AJ10" s="348" t="s">
        <v>119</v>
      </c>
      <c r="AK10" s="348"/>
      <c r="AL10" s="348"/>
      <c r="AM10" s="348"/>
      <c r="AN10" s="348" t="s">
        <v>120</v>
      </c>
      <c r="AO10" s="348"/>
      <c r="AP10" s="348"/>
      <c r="AQ10" s="224"/>
      <c r="AR10" s="224"/>
      <c r="AS10" s="224"/>
      <c r="AT10" s="224"/>
      <c r="AU10" s="224"/>
      <c r="AV10" s="224"/>
      <c r="AW10" s="224"/>
      <c r="AX10" s="224"/>
      <c r="AY10" s="224"/>
      <c r="AZ10" s="224"/>
      <c r="BA10" s="224"/>
      <c r="BB10" s="224"/>
      <c r="BC10" s="224"/>
      <c r="BD10" s="224"/>
      <c r="BE10" s="224"/>
      <c r="BF10" s="224"/>
      <c r="BG10" s="224"/>
      <c r="BH10" s="224"/>
      <c r="BI10" s="224"/>
      <c r="BJ10" s="224"/>
      <c r="BK10" s="224"/>
      <c r="BL10" s="224"/>
      <c r="BM10" s="224"/>
      <c r="BN10" s="224"/>
      <c r="BO10" s="224"/>
      <c r="BP10" s="224"/>
    </row>
    <row r="11" spans="1:273" ht="26.25" customHeight="1" x14ac:dyDescent="0.2">
      <c r="A11" s="363" t="s">
        <v>121</v>
      </c>
      <c r="B11" s="339" t="s">
        <v>15</v>
      </c>
      <c r="C11" s="340" t="s">
        <v>17</v>
      </c>
      <c r="D11" s="340" t="s">
        <v>19</v>
      </c>
      <c r="E11" s="339" t="s">
        <v>21</v>
      </c>
      <c r="F11" s="340" t="s">
        <v>122</v>
      </c>
      <c r="G11" s="349" t="s">
        <v>23</v>
      </c>
      <c r="H11" s="336" t="s">
        <v>123</v>
      </c>
      <c r="I11" s="349" t="s">
        <v>124</v>
      </c>
      <c r="J11" s="349" t="s">
        <v>125</v>
      </c>
      <c r="K11" s="349" t="s">
        <v>126</v>
      </c>
      <c r="L11" s="340" t="s">
        <v>127</v>
      </c>
      <c r="M11" s="340" t="s">
        <v>128</v>
      </c>
      <c r="N11" s="339" t="s">
        <v>129</v>
      </c>
      <c r="O11" s="340" t="s">
        <v>130</v>
      </c>
      <c r="P11" s="340" t="s">
        <v>131</v>
      </c>
      <c r="Q11" s="340" t="s">
        <v>132</v>
      </c>
      <c r="R11" s="339" t="s">
        <v>129</v>
      </c>
      <c r="S11" s="340" t="s">
        <v>29</v>
      </c>
      <c r="T11" s="350" t="s">
        <v>133</v>
      </c>
      <c r="U11" s="340" t="s">
        <v>31</v>
      </c>
      <c r="V11" s="340" t="s">
        <v>33</v>
      </c>
      <c r="W11" s="340" t="s">
        <v>134</v>
      </c>
      <c r="X11" s="340"/>
      <c r="Y11" s="340"/>
      <c r="Z11" s="340"/>
      <c r="AA11" s="340"/>
      <c r="AB11" s="340"/>
      <c r="AC11" s="350" t="s">
        <v>135</v>
      </c>
      <c r="AD11" s="350" t="s">
        <v>136</v>
      </c>
      <c r="AE11" s="350" t="s">
        <v>129</v>
      </c>
      <c r="AF11" s="350" t="s">
        <v>137</v>
      </c>
      <c r="AG11" s="350" t="s">
        <v>129</v>
      </c>
      <c r="AH11" s="350" t="s">
        <v>138</v>
      </c>
      <c r="AI11" s="350" t="s">
        <v>49</v>
      </c>
      <c r="AJ11" s="340" t="s">
        <v>139</v>
      </c>
      <c r="AK11" s="340" t="s">
        <v>140</v>
      </c>
      <c r="AL11" s="340" t="s">
        <v>141</v>
      </c>
      <c r="AM11" s="340" t="s">
        <v>142</v>
      </c>
      <c r="AN11" s="340" t="s">
        <v>143</v>
      </c>
      <c r="AO11" s="340" t="s">
        <v>144</v>
      </c>
      <c r="AP11" s="340" t="s">
        <v>145</v>
      </c>
      <c r="AQ11" s="224"/>
      <c r="AR11" s="224"/>
      <c r="AS11" s="224"/>
      <c r="AT11" s="224"/>
      <c r="AU11" s="224"/>
      <c r="AV11" s="224"/>
      <c r="AW11" s="224"/>
      <c r="AX11" s="224"/>
      <c r="AY11" s="224"/>
      <c r="AZ11" s="224"/>
      <c r="BA11" s="224"/>
      <c r="BB11" s="224"/>
      <c r="BC11" s="224"/>
      <c r="BD11" s="224"/>
      <c r="BE11" s="224"/>
      <c r="BF11" s="224"/>
      <c r="BG11" s="224"/>
      <c r="BH11" s="224"/>
      <c r="BI11" s="224"/>
      <c r="BJ11" s="224"/>
      <c r="BK11" s="224"/>
      <c r="BL11" s="224"/>
      <c r="BM11" s="224"/>
      <c r="BN11" s="224"/>
      <c r="BO11" s="224"/>
      <c r="BP11" s="224"/>
    </row>
    <row r="12" spans="1:273" s="241" customFormat="1" ht="40.5" customHeight="1" x14ac:dyDescent="0.25">
      <c r="A12" s="363"/>
      <c r="B12" s="339"/>
      <c r="C12" s="340"/>
      <c r="D12" s="340"/>
      <c r="E12" s="339"/>
      <c r="F12" s="340"/>
      <c r="G12" s="349"/>
      <c r="H12" s="337"/>
      <c r="I12" s="349"/>
      <c r="J12" s="349"/>
      <c r="K12" s="349"/>
      <c r="L12" s="340"/>
      <c r="M12" s="340"/>
      <c r="N12" s="339"/>
      <c r="O12" s="340"/>
      <c r="P12" s="340"/>
      <c r="Q12" s="339"/>
      <c r="R12" s="339"/>
      <c r="S12" s="340"/>
      <c r="T12" s="350"/>
      <c r="U12" s="340"/>
      <c r="V12" s="340"/>
      <c r="W12" s="238" t="s">
        <v>146</v>
      </c>
      <c r="X12" s="238" t="s">
        <v>147</v>
      </c>
      <c r="Y12" s="238" t="s">
        <v>148</v>
      </c>
      <c r="Z12" s="238" t="s">
        <v>149</v>
      </c>
      <c r="AA12" s="238" t="s">
        <v>150</v>
      </c>
      <c r="AB12" s="238" t="s">
        <v>151</v>
      </c>
      <c r="AC12" s="350"/>
      <c r="AD12" s="350"/>
      <c r="AE12" s="350"/>
      <c r="AF12" s="350"/>
      <c r="AG12" s="350"/>
      <c r="AH12" s="350"/>
      <c r="AI12" s="350"/>
      <c r="AJ12" s="340"/>
      <c r="AK12" s="340"/>
      <c r="AL12" s="340"/>
      <c r="AM12" s="340"/>
      <c r="AN12" s="340"/>
      <c r="AO12" s="340"/>
      <c r="AP12" s="340"/>
      <c r="AQ12" s="239"/>
      <c r="AR12" s="239"/>
      <c r="AS12" s="239"/>
      <c r="AT12" s="239"/>
      <c r="AU12" s="239"/>
      <c r="AV12" s="239"/>
      <c r="AW12" s="239"/>
      <c r="AX12" s="239"/>
      <c r="AY12" s="239"/>
      <c r="AZ12" s="239"/>
      <c r="BA12" s="239"/>
      <c r="BB12" s="239"/>
      <c r="BC12" s="239"/>
      <c r="BD12" s="239"/>
      <c r="BE12" s="239"/>
      <c r="BF12" s="239"/>
      <c r="BG12" s="239"/>
      <c r="BH12" s="239"/>
      <c r="BI12" s="239"/>
      <c r="BJ12" s="239"/>
      <c r="BK12" s="239"/>
      <c r="BL12" s="239"/>
      <c r="BM12" s="239"/>
      <c r="BN12" s="239"/>
      <c r="BO12" s="239"/>
      <c r="BP12" s="239"/>
      <c r="BQ12" s="240"/>
      <c r="BR12" s="240"/>
      <c r="BS12" s="240"/>
      <c r="BT12" s="240"/>
      <c r="BU12" s="240"/>
      <c r="BV12" s="240"/>
      <c r="BW12" s="240"/>
      <c r="BX12" s="240"/>
      <c r="BY12" s="240"/>
      <c r="BZ12" s="240"/>
      <c r="CA12" s="240"/>
      <c r="CB12" s="240"/>
      <c r="CC12" s="240"/>
      <c r="CD12" s="240"/>
      <c r="CE12" s="240"/>
      <c r="CF12" s="240"/>
      <c r="CG12" s="240"/>
      <c r="CH12" s="240"/>
      <c r="CI12" s="240"/>
      <c r="CJ12" s="240"/>
      <c r="CK12" s="240"/>
      <c r="CL12" s="240"/>
      <c r="CM12" s="240"/>
      <c r="CN12" s="240"/>
      <c r="CO12" s="240"/>
      <c r="CP12" s="240"/>
      <c r="CQ12" s="240"/>
      <c r="CR12" s="240"/>
      <c r="CS12" s="240"/>
      <c r="CT12" s="240"/>
      <c r="CU12" s="240"/>
      <c r="CV12" s="240"/>
      <c r="CW12" s="240"/>
      <c r="CX12" s="240"/>
      <c r="CY12" s="240"/>
      <c r="CZ12" s="240"/>
      <c r="DA12" s="240"/>
      <c r="DB12" s="240"/>
      <c r="DC12" s="240"/>
      <c r="DD12" s="240"/>
      <c r="DE12" s="240"/>
      <c r="DF12" s="240"/>
      <c r="DG12" s="240"/>
      <c r="DH12" s="240"/>
      <c r="DI12" s="240"/>
      <c r="DJ12" s="240"/>
      <c r="DK12" s="240"/>
      <c r="DL12" s="240"/>
      <c r="DM12" s="240"/>
      <c r="DN12" s="240"/>
      <c r="DO12" s="240"/>
      <c r="DP12" s="240"/>
      <c r="DQ12" s="240"/>
      <c r="DR12" s="240"/>
      <c r="DS12" s="240"/>
      <c r="DT12" s="240"/>
      <c r="DU12" s="240"/>
      <c r="DV12" s="240"/>
      <c r="DW12" s="240"/>
      <c r="DX12" s="240"/>
      <c r="DY12" s="240"/>
      <c r="DZ12" s="240"/>
      <c r="EA12" s="240"/>
      <c r="EB12" s="240"/>
      <c r="EC12" s="240"/>
      <c r="ED12" s="240"/>
      <c r="EE12" s="240"/>
      <c r="EF12" s="240"/>
      <c r="EG12" s="240"/>
      <c r="EH12" s="240"/>
      <c r="EI12" s="240"/>
      <c r="EJ12" s="240"/>
      <c r="EK12" s="240"/>
      <c r="EL12" s="240"/>
      <c r="EM12" s="240"/>
      <c r="EN12" s="240"/>
      <c r="EO12" s="240"/>
      <c r="EP12" s="240"/>
      <c r="EQ12" s="240"/>
      <c r="ER12" s="240"/>
      <c r="ES12" s="240"/>
      <c r="ET12" s="240"/>
      <c r="EU12" s="240"/>
      <c r="EV12" s="240"/>
      <c r="EW12" s="240"/>
      <c r="EX12" s="240"/>
      <c r="EY12" s="240"/>
      <c r="EZ12" s="240"/>
      <c r="FA12" s="240"/>
      <c r="FB12" s="240"/>
      <c r="FC12" s="240"/>
      <c r="FD12" s="240"/>
      <c r="FE12" s="240"/>
      <c r="FF12" s="240"/>
      <c r="FG12" s="240"/>
      <c r="FH12" s="240"/>
      <c r="FI12" s="240"/>
      <c r="FJ12" s="240"/>
      <c r="FK12" s="240"/>
      <c r="FL12" s="240"/>
      <c r="FM12" s="240"/>
      <c r="FN12" s="240"/>
      <c r="FO12" s="240"/>
      <c r="FP12" s="240"/>
      <c r="FQ12" s="240"/>
      <c r="FR12" s="240"/>
      <c r="FS12" s="240"/>
      <c r="FT12" s="240"/>
      <c r="FU12" s="240"/>
      <c r="FV12" s="240"/>
      <c r="FW12" s="240"/>
      <c r="FX12" s="240"/>
      <c r="FY12" s="240"/>
      <c r="FZ12" s="240"/>
      <c r="GA12" s="240"/>
      <c r="GB12" s="240"/>
      <c r="GC12" s="240"/>
      <c r="GD12" s="240"/>
      <c r="GE12" s="240"/>
      <c r="GF12" s="240"/>
      <c r="GG12" s="240"/>
      <c r="GH12" s="240"/>
      <c r="GI12" s="240"/>
      <c r="GJ12" s="240"/>
      <c r="GK12" s="240"/>
      <c r="GL12" s="240"/>
      <c r="GM12" s="240"/>
      <c r="GN12" s="240"/>
      <c r="GO12" s="240"/>
      <c r="GP12" s="240"/>
      <c r="GQ12" s="240"/>
      <c r="GR12" s="240"/>
      <c r="GS12" s="240"/>
      <c r="GT12" s="240"/>
      <c r="GU12" s="240"/>
      <c r="GV12" s="240"/>
      <c r="GW12" s="240"/>
      <c r="GX12" s="240"/>
      <c r="GY12" s="240"/>
      <c r="GZ12" s="240"/>
      <c r="HA12" s="240"/>
      <c r="HB12" s="240"/>
      <c r="HC12" s="240"/>
      <c r="HD12" s="240"/>
      <c r="HE12" s="240"/>
      <c r="HF12" s="240"/>
      <c r="HG12" s="240"/>
      <c r="HH12" s="240"/>
      <c r="HI12" s="240"/>
      <c r="HJ12" s="240"/>
      <c r="HK12" s="240"/>
      <c r="HL12" s="240"/>
      <c r="HM12" s="240"/>
      <c r="HN12" s="240"/>
      <c r="HO12" s="240"/>
      <c r="HP12" s="240"/>
      <c r="HQ12" s="240"/>
      <c r="HR12" s="240"/>
      <c r="HS12" s="240"/>
      <c r="HT12" s="240"/>
      <c r="HU12" s="240"/>
      <c r="HV12" s="240"/>
      <c r="HW12" s="240"/>
      <c r="HX12" s="240"/>
      <c r="HY12" s="240"/>
      <c r="HZ12" s="240"/>
      <c r="IA12" s="240"/>
      <c r="IB12" s="240"/>
      <c r="IC12" s="240"/>
      <c r="ID12" s="240"/>
      <c r="IE12" s="240"/>
      <c r="IF12" s="240"/>
      <c r="IG12" s="240"/>
      <c r="IH12" s="240"/>
      <c r="II12" s="240"/>
      <c r="IJ12" s="240"/>
      <c r="IK12" s="240"/>
      <c r="IL12" s="240"/>
      <c r="IM12" s="240"/>
      <c r="IN12" s="240"/>
      <c r="IO12" s="240"/>
      <c r="IP12" s="240"/>
      <c r="IQ12" s="240"/>
      <c r="IR12" s="240"/>
      <c r="IS12" s="240"/>
      <c r="IT12" s="240"/>
      <c r="IU12" s="240"/>
      <c r="IV12" s="240"/>
      <c r="IW12" s="240"/>
      <c r="IX12" s="240"/>
      <c r="IY12" s="240"/>
      <c r="IZ12" s="240"/>
      <c r="JA12" s="240"/>
      <c r="JB12" s="240"/>
      <c r="JC12" s="240"/>
      <c r="JD12" s="240"/>
      <c r="JE12" s="240"/>
      <c r="JF12" s="240"/>
      <c r="JG12" s="240"/>
      <c r="JH12" s="240"/>
      <c r="JI12" s="240"/>
      <c r="JJ12" s="240"/>
      <c r="JK12" s="240"/>
      <c r="JL12" s="240"/>
      <c r="JM12" s="240"/>
    </row>
    <row r="13" spans="1:273" s="243" customFormat="1" ht="266.25" customHeight="1" x14ac:dyDescent="0.25">
      <c r="A13" s="351">
        <v>1</v>
      </c>
      <c r="B13" s="335" t="s">
        <v>163</v>
      </c>
      <c r="C13" s="360" t="s">
        <v>416</v>
      </c>
      <c r="D13" s="360" t="s">
        <v>408</v>
      </c>
      <c r="E13" s="353" t="s">
        <v>435</v>
      </c>
      <c r="F13" s="335" t="s">
        <v>164</v>
      </c>
      <c r="G13" s="335" t="s">
        <v>165</v>
      </c>
      <c r="H13" s="345"/>
      <c r="I13" s="345"/>
      <c r="J13" s="345"/>
      <c r="K13" s="345"/>
      <c r="L13" s="338">
        <v>200</v>
      </c>
      <c r="M13" s="343" t="str">
        <f>IF(L13&lt;=0,"",IF(L13&lt;=2,"Muy Baja",IF(L13&lt;=24,"Baja",IF(L13&lt;=500,"Media",IF(L13&lt;=5000,"Alta","Muy Alta")))))</f>
        <v>Media</v>
      </c>
      <c r="N13" s="342">
        <f>IF(M13="","",IF(M13="Muy Baja",0.2,IF(M13="Baja",0.4,IF(M13="Media",0.6,IF(M13="Alta",0.8,IF(M13="Muy Alta",1,))))))</f>
        <v>0.6</v>
      </c>
      <c r="O13" s="341" t="s">
        <v>155</v>
      </c>
      <c r="P13" s="342" t="str">
        <f>IF(NOT(ISERROR(MATCH(O13,'Tabla Impacto'!$B$222:$B$224,0))),'Tabla Impacto'!$F$224&amp;"Por favor no seleccionar los criterios de impacto(Afectación Económica o presupuestal y Pérdida Reputacional)",O13)</f>
        <v xml:space="preserve">     El riesgo afecta la imagen de la entidad con algunos usuarios de relevancia frente al logro de los objetivos</v>
      </c>
      <c r="Q13" s="343" t="str">
        <f>IF(OR(P13='Tabla Impacto'!$C$12,P13='Tabla Impacto'!$D$12),"Leve",IF(OR(P13='Tabla Impacto'!$C$13,P13='Tabla Impacto'!$D$13),"Menor",IF(OR(P13='Tabla Impacto'!$C$14,P13='Tabla Impacto'!$D$14),"Moderado",IF(OR(P13='Tabla Impacto'!$C$15,P13='Tabla Impacto'!$D$15),"Mayor",IF(OR(P13='Tabla Impacto'!$C$16,P13='Tabla Impacto'!$D$16),"Catastrófico","")))))</f>
        <v>Moderado</v>
      </c>
      <c r="R13" s="342">
        <f>IF(Q13="","",IF(Q13="Leve",0.2,IF(Q13="Menor",0.4,IF(Q13="Moderado",0.6,IF(Q13="Mayor",0.8,IF(Q13="Catastrófico",1,))))))</f>
        <v>0.6</v>
      </c>
      <c r="S13" s="344" t="str">
        <f>IF(OR(AND(M13="Muy Baja",Q13="Leve"),AND(M13="Muy Baja",Q13="Menor"),AND(M13="Baja",Q13="Leve")),"Bajo",IF(OR(AND(M13="Muy baja",Q13="Moderado"),AND(M13="Baja",Q13="Menor"),AND(M13="Baja",Q13="Moderado"),AND(M13="Media",Q13="Leve"),AND(M13="Media",Q13="Menor"),AND(M13="Media",Q13="Moderado"),AND(M13="Alta",Q13="Leve"),AND(M13="Alta",Q13="Menor")),"Moderado",IF(OR(AND(M13="Muy Baja",Q13="Mayor"),AND(M13="Baja",Q13="Mayor"),AND(M13="Media",Q13="Mayor"),AND(M13="Alta",Q13="Moderado"),AND(M13="Alta",Q13="Mayor"),AND(M13="Muy Alta",Q13="Leve"),AND(M13="Muy Alta",Q13="Menor"),AND(M13="Muy Alta",Q13="Moderado"),AND(M13="Muy Alta",Q13="Mayor")),"Alto",IF(OR(AND(M13="Muy Baja",Q13="Catastrófico"),AND(M13="Baja",Q13="Catastrófico"),AND(M13="Media",Q13="Catastrófico"),AND(M13="Alta",Q13="Catastrófico"),AND(M13="Muy Alta",Q13="Catastrófico")),"Extremo",""))))</f>
        <v>Moderado</v>
      </c>
      <c r="T13" s="242">
        <v>1</v>
      </c>
      <c r="U13" s="216" t="s">
        <v>436</v>
      </c>
      <c r="V13" s="206" t="str">
        <f t="shared" ref="V13:V16" si="0">IF(OR(W13="Preventivo",W13="Detectivo"),"Probabilidad",IF(W13="Correctivo","Impacto",""))</f>
        <v>Probabilidad</v>
      </c>
      <c r="W13" s="207" t="s">
        <v>156</v>
      </c>
      <c r="X13" s="207" t="s">
        <v>157</v>
      </c>
      <c r="Y13" s="208" t="str">
        <f>IF(AND(W13="Preventivo",X13="Automático"),"50%",IF(AND(W13="Preventivo",X13="Manual"),"40%",IF(AND(W13="Detectivo",X13="Automático"),"40%",IF(AND(W13="Detectivo",X13="Manual"),"30%",IF(AND(W13="Correctivo",X13="Automático"),"35%",IF(AND(W13="Correctivo",X13="Manual"),"25%",""))))))</f>
        <v>40%</v>
      </c>
      <c r="Z13" s="207" t="s">
        <v>160</v>
      </c>
      <c r="AA13" s="207" t="s">
        <v>161</v>
      </c>
      <c r="AB13" s="207" t="s">
        <v>162</v>
      </c>
      <c r="AC13" s="209">
        <f>IFERROR(IF(V13="Probabilidad",(N13-(+N13*Y13)),IF(V13="Impacto",N13,"")),"")</f>
        <v>0.36</v>
      </c>
      <c r="AD13" s="210" t="str">
        <f>IFERROR(IF(AC13="","",IF(AC13&lt;=0.2,"Muy Baja",IF(AC13&lt;=0.4,"Baja",IF(AC13&lt;=0.6,"Media",IF(AC13&lt;=0.8,"Alta","Muy Alta"))))),"")</f>
        <v>Baja</v>
      </c>
      <c r="AE13" s="208">
        <f>+AC13</f>
        <v>0.36</v>
      </c>
      <c r="AF13" s="210" t="str">
        <f>IFERROR(IF(AG13="","",IF(AG13&lt;=0.2,"Leve",IF(AG13&lt;=0.4,"Menor",IF(AG13&lt;=0.6,"Moderado",IF(AG13&lt;=0.8,"Mayor","Catastrófico"))))),"")</f>
        <v>Moderado</v>
      </c>
      <c r="AG13" s="208">
        <f>IFERROR(IF(V13="Impacto",(R13-(+R13*Y13)),IF(V13="Probabilidad",R13,"")),"")</f>
        <v>0.6</v>
      </c>
      <c r="AH13" s="211" t="str">
        <f>IFERROR(IF(OR(AND(AD13="Muy Baja",AF13="Leve"),AND(AD13="Muy Baja",AF13="Menor"),AND(AD13="Baja",AF13="Leve")),"Bajo",IF(OR(AND(AD13="Muy baja",AF13="Moderado"),AND(AD13="Baja",AF13="Menor"),AND(AD13="Baja",AF13="Moderado"),AND(AD13="Media",AF13="Leve"),AND(AD13="Media",AF13="Menor"),AND(AD13="Media",AF13="Moderado"),AND(AD13="Alta",AF13="Leve"),AND(AD13="Alta",AF13="Menor")),"Moderado",IF(OR(AND(AD13="Muy Baja",AF13="Mayor"),AND(AD13="Baja",AF13="Mayor"),AND(AD13="Media",AF13="Mayor"),AND(AD13="Alta",AF13="Moderado"),AND(AD13="Alta",AF13="Mayor"),AND(AD13="Muy Alta",AF13="Leve"),AND(AD13="Muy Alta",AF13="Menor"),AND(AD13="Muy Alta",AF13="Moderado"),AND(AD13="Muy Alta",AF13="Mayor")),"Alto",IF(OR(AND(AD13="Muy Baja",AF13="Catastrófico"),AND(AD13="Baja",AF13="Catastrófico"),AND(AD13="Media",AF13="Catastrófico"),AND(AD13="Alta",AF13="Catastrófico"),AND(AD13="Muy Alta",AF13="Catastrófico")),"Extremo","")))),"")</f>
        <v>Moderado</v>
      </c>
      <c r="AI13" s="212" t="s">
        <v>159</v>
      </c>
      <c r="AJ13" s="255" t="s">
        <v>409</v>
      </c>
      <c r="AK13" s="255" t="s">
        <v>410</v>
      </c>
      <c r="AL13" s="255" t="s">
        <v>411</v>
      </c>
      <c r="AM13" s="256" t="s">
        <v>412</v>
      </c>
      <c r="AN13" s="335" t="s">
        <v>413</v>
      </c>
      <c r="AO13" s="335" t="s">
        <v>437</v>
      </c>
      <c r="AP13" s="335" t="s">
        <v>414</v>
      </c>
    </row>
    <row r="14" spans="1:273" s="215" customFormat="1" ht="383.25" customHeight="1" x14ac:dyDescent="0.2">
      <c r="A14" s="351"/>
      <c r="B14" s="335"/>
      <c r="C14" s="361"/>
      <c r="D14" s="361"/>
      <c r="E14" s="353"/>
      <c r="F14" s="335"/>
      <c r="G14" s="335"/>
      <c r="H14" s="345"/>
      <c r="I14" s="345"/>
      <c r="J14" s="345"/>
      <c r="K14" s="345"/>
      <c r="L14" s="338"/>
      <c r="M14" s="343"/>
      <c r="N14" s="342"/>
      <c r="O14" s="341"/>
      <c r="P14" s="342">
        <f>IF(NOT(ISERROR(MATCH(O14,_xlfn.ANCHORARRAY(E25),0))),N27&amp;"Por favor no seleccionar los criterios de impacto",O14)</f>
        <v>0</v>
      </c>
      <c r="Q14" s="343"/>
      <c r="R14" s="342"/>
      <c r="S14" s="344"/>
      <c r="T14" s="242">
        <v>2</v>
      </c>
      <c r="U14" s="254" t="s">
        <v>438</v>
      </c>
      <c r="V14" s="206" t="str">
        <f t="shared" si="0"/>
        <v>Probabilidad</v>
      </c>
      <c r="W14" s="207" t="s">
        <v>158</v>
      </c>
      <c r="X14" s="207" t="s">
        <v>157</v>
      </c>
      <c r="Y14" s="208" t="str">
        <f t="shared" ref="Y14:Y18" si="1">IF(AND(W14="Preventivo",X14="Automático"),"50%",IF(AND(W14="Preventivo",X14="Manual"),"40%",IF(AND(W14="Detectivo",X14="Automático"),"40%",IF(AND(W14="Detectivo",X14="Manual"),"30%",IF(AND(W14="Correctivo",X14="Automático"),"35%",IF(AND(W14="Correctivo",X14="Manual"),"25%",""))))))</f>
        <v>30%</v>
      </c>
      <c r="Z14" s="207" t="s">
        <v>160</v>
      </c>
      <c r="AA14" s="207" t="s">
        <v>161</v>
      </c>
      <c r="AB14" s="207" t="s">
        <v>162</v>
      </c>
      <c r="AC14" s="209">
        <f>IFERROR(IF(AND(V13="Probabilidad",V14="Probabilidad"),(AE13-(+AE13*Y14)),IF(V14="Probabilidad",(N13-(+N13*Y14)),IF(V14="Impacto",AE13,""))),"")</f>
        <v>0.252</v>
      </c>
      <c r="AD14" s="210" t="str">
        <f t="shared" ref="AD14:AD72" si="2">IFERROR(IF(AC14="","",IF(AC14&lt;=0.2,"Muy Baja",IF(AC14&lt;=0.4,"Baja",IF(AC14&lt;=0.6,"Media",IF(AC14&lt;=0.8,"Alta","Muy Alta"))))),"")</f>
        <v>Baja</v>
      </c>
      <c r="AE14" s="208">
        <f t="shared" ref="AE14:AE18" si="3">+AC14</f>
        <v>0.252</v>
      </c>
      <c r="AF14" s="210" t="str">
        <f t="shared" ref="AF14:AF72" si="4">IFERROR(IF(AG14="","",IF(AG14&lt;=0.2,"Leve",IF(AG14&lt;=0.4,"Menor",IF(AG14&lt;=0.6,"Moderado",IF(AG14&lt;=0.8,"Mayor","Catastrófico"))))),"")</f>
        <v>Moderado</v>
      </c>
      <c r="AG14" s="208">
        <f>IFERROR(IF(AND(V13="Impacto",V14="Impacto"),(AG13-(+AG13*Y14)),IF(V14="Impacto",($R$13-(+$R$13*Y14)),IF(V14="Probabilidad",AG13,""))),"")</f>
        <v>0.6</v>
      </c>
      <c r="AH14" s="211" t="str">
        <f t="shared" ref="AH14:AH18" si="5">IFERROR(IF(OR(AND(AD14="Muy Baja",AF14="Leve"),AND(AD14="Muy Baja",AF14="Menor"),AND(AD14="Baja",AF14="Leve")),"Bajo",IF(OR(AND(AD14="Muy baja",AF14="Moderado"),AND(AD14="Baja",AF14="Menor"),AND(AD14="Baja",AF14="Moderado"),AND(AD14="Media",AF14="Leve"),AND(AD14="Media",AF14="Menor"),AND(AD14="Media",AF14="Moderado"),AND(AD14="Alta",AF14="Leve"),AND(AD14="Alta",AF14="Menor")),"Moderado",IF(OR(AND(AD14="Muy Baja",AF14="Mayor"),AND(AD14="Baja",AF14="Mayor"),AND(AD14="Media",AF14="Mayor"),AND(AD14="Alta",AF14="Moderado"),AND(AD14="Alta",AF14="Mayor"),AND(AD14="Muy Alta",AF14="Leve"),AND(AD14="Muy Alta",AF14="Menor"),AND(AD14="Muy Alta",AF14="Moderado"),AND(AD14="Muy Alta",AF14="Mayor")),"Alto",IF(OR(AND(AD14="Muy Baja",AF14="Catastrófico"),AND(AD14="Baja",AF14="Catastrófico"),AND(AD14="Media",AF14="Catastrófico"),AND(AD14="Alta",AF14="Catastrófico"),AND(AD14="Muy Alta",AF14="Catastrófico")),"Extremo","")))),"")</f>
        <v>Moderado</v>
      </c>
      <c r="AI14" s="212" t="s">
        <v>159</v>
      </c>
      <c r="AJ14" s="267" t="s">
        <v>444</v>
      </c>
      <c r="AK14" s="255" t="s">
        <v>410</v>
      </c>
      <c r="AL14" s="255" t="s">
        <v>411</v>
      </c>
      <c r="AM14" s="256" t="s">
        <v>412</v>
      </c>
      <c r="AN14" s="335"/>
      <c r="AO14" s="335"/>
      <c r="AP14" s="335"/>
    </row>
    <row r="15" spans="1:273" s="215" customFormat="1" ht="62.25" customHeight="1" x14ac:dyDescent="0.2">
      <c r="A15" s="351"/>
      <c r="B15" s="335"/>
      <c r="C15" s="361"/>
      <c r="D15" s="361"/>
      <c r="E15" s="353"/>
      <c r="F15" s="335"/>
      <c r="G15" s="335"/>
      <c r="H15" s="345"/>
      <c r="I15" s="345"/>
      <c r="J15" s="345"/>
      <c r="K15" s="345"/>
      <c r="L15" s="338"/>
      <c r="M15" s="343"/>
      <c r="N15" s="342"/>
      <c r="O15" s="341"/>
      <c r="P15" s="342">
        <f>IF(NOT(ISERROR(MATCH(O15,_xlfn.ANCHORARRAY(E26),0))),N28&amp;"Por favor no seleccionar los criterios de impacto",O15)</f>
        <v>0</v>
      </c>
      <c r="Q15" s="343"/>
      <c r="R15" s="342"/>
      <c r="S15" s="344"/>
      <c r="T15" s="242">
        <v>3</v>
      </c>
      <c r="U15" s="205"/>
      <c r="V15" s="206" t="str">
        <f t="shared" si="0"/>
        <v/>
      </c>
      <c r="W15" s="207"/>
      <c r="X15" s="207"/>
      <c r="Y15" s="208" t="str">
        <f t="shared" si="1"/>
        <v/>
      </c>
      <c r="Z15" s="207"/>
      <c r="AA15" s="207"/>
      <c r="AB15" s="207"/>
      <c r="AC15" s="209" t="str">
        <f>IFERROR(IF(AND(V14="Probabilidad",V15="Probabilidad"),(AE14-(+AE14*Y15)),IF(AND(V14="Impacto",V15="Probabilidad"),(AE13-(+AE13*Y15)),IF(V15="Impacto",AE14,""))),"")</f>
        <v/>
      </c>
      <c r="AD15" s="210" t="str">
        <f t="shared" si="2"/>
        <v/>
      </c>
      <c r="AE15" s="208" t="str">
        <f t="shared" si="3"/>
        <v/>
      </c>
      <c r="AF15" s="210" t="str">
        <f t="shared" si="4"/>
        <v/>
      </c>
      <c r="AG15" s="208" t="str">
        <f>IFERROR(IF(AND(V14="Impacto",V15="Impacto"),(AG14-(+AG14*Y15)),IF(AND(V14="Probabilidad",V15="Impacto"),(AG13-(+AG13*Y15)),IF(V15="Probabilidad",AG14,""))),"")</f>
        <v/>
      </c>
      <c r="AH15" s="211" t="str">
        <f t="shared" si="5"/>
        <v/>
      </c>
      <c r="AI15" s="212"/>
      <c r="AJ15" s="255"/>
      <c r="AK15" s="257"/>
      <c r="AL15" s="257"/>
      <c r="AM15" s="258"/>
      <c r="AN15" s="335"/>
      <c r="AO15" s="335"/>
      <c r="AP15" s="335"/>
    </row>
    <row r="16" spans="1:273" s="215" customFormat="1" ht="9.75" customHeight="1" x14ac:dyDescent="0.2">
      <c r="A16" s="351"/>
      <c r="B16" s="335"/>
      <c r="C16" s="361"/>
      <c r="D16" s="361"/>
      <c r="E16" s="353"/>
      <c r="F16" s="335"/>
      <c r="G16" s="335"/>
      <c r="H16" s="345"/>
      <c r="I16" s="345"/>
      <c r="J16" s="345"/>
      <c r="K16" s="345"/>
      <c r="L16" s="338"/>
      <c r="M16" s="343"/>
      <c r="N16" s="342"/>
      <c r="O16" s="341"/>
      <c r="P16" s="342">
        <f>IF(NOT(ISERROR(MATCH(O16,_xlfn.ANCHORARRAY(E27),0))),N29&amp;"Por favor no seleccionar los criterios de impacto",O16)</f>
        <v>0</v>
      </c>
      <c r="Q16" s="343"/>
      <c r="R16" s="342"/>
      <c r="S16" s="344"/>
      <c r="T16" s="242">
        <v>4</v>
      </c>
      <c r="U16" s="204"/>
      <c r="V16" s="206" t="str">
        <f t="shared" si="0"/>
        <v/>
      </c>
      <c r="W16" s="207"/>
      <c r="X16" s="207"/>
      <c r="Y16" s="208" t="str">
        <f t="shared" si="1"/>
        <v/>
      </c>
      <c r="Z16" s="207"/>
      <c r="AA16" s="207"/>
      <c r="AB16" s="207"/>
      <c r="AC16" s="209" t="str">
        <f t="shared" ref="AC16:AC18" si="6">IFERROR(IF(AND(V15="Probabilidad",V16="Probabilidad"),(AE15-(+AE15*Y16)),IF(AND(V15="Impacto",V16="Probabilidad"),(AE14-(+AE14*Y16)),IF(V16="Impacto",AE15,""))),"")</f>
        <v/>
      </c>
      <c r="AD16" s="210" t="str">
        <f t="shared" si="2"/>
        <v/>
      </c>
      <c r="AE16" s="208" t="str">
        <f t="shared" si="3"/>
        <v/>
      </c>
      <c r="AF16" s="210" t="str">
        <f t="shared" si="4"/>
        <v/>
      </c>
      <c r="AG16" s="208" t="str">
        <f t="shared" ref="AG16:AG18" si="7">IFERROR(IF(AND(V15="Impacto",V16="Impacto"),(AG15-(+AG15*Y16)),IF(AND(V15="Probabilidad",V16="Impacto"),(AG14-(+AG14*Y16)),IF(V16="Probabilidad",AG15,""))),"")</f>
        <v/>
      </c>
      <c r="AH16" s="211" t="str">
        <f>IFERROR(IF(OR(AND(AD16="Muy Baja",AF16="Leve"),AND(AD16="Muy Baja",AF16="Menor"),AND(AD16="Baja",AF16="Leve")),"Bajo",IF(OR(AND(AD16="Muy baja",AF16="Moderado"),AND(AD16="Baja",AF16="Menor"),AND(AD16="Baja",AF16="Moderado"),AND(AD16="Media",AF16="Leve"),AND(AD16="Media",AF16="Menor"),AND(AD16="Media",AF16="Moderado"),AND(AD16="Alta",AF16="Leve"),AND(AD16="Alta",AF16="Menor")),"Moderado",IF(OR(AND(AD16="Muy Baja",AF16="Mayor"),AND(AD16="Baja",AF16="Mayor"),AND(AD16="Media",AF16="Mayor"),AND(AD16="Alta",AF16="Moderado"),AND(AD16="Alta",AF16="Mayor"),AND(AD16="Muy Alta",AF16="Leve"),AND(AD16="Muy Alta",AF16="Menor"),AND(AD16="Muy Alta",AF16="Moderado"),AND(AD16="Muy Alta",AF16="Mayor")),"Alto",IF(OR(AND(AD16="Muy Baja",AF16="Catastrófico"),AND(AD16="Baja",AF16="Catastrófico"),AND(AD16="Media",AF16="Catastrófico"),AND(AD16="Alta",AF16="Catastrófico"),AND(AD16="Muy Alta",AF16="Catastrófico")),"Extremo","")))),"")</f>
        <v/>
      </c>
      <c r="AI16" s="212"/>
      <c r="AJ16" s="255"/>
      <c r="AK16" s="257"/>
      <c r="AL16" s="257"/>
      <c r="AM16" s="258"/>
      <c r="AN16" s="335"/>
      <c r="AO16" s="335"/>
      <c r="AP16" s="335"/>
    </row>
    <row r="17" spans="1:42" s="215" customFormat="1" ht="9.75" customHeight="1" x14ac:dyDescent="0.2">
      <c r="A17" s="351"/>
      <c r="B17" s="335"/>
      <c r="C17" s="361"/>
      <c r="D17" s="361"/>
      <c r="E17" s="353"/>
      <c r="F17" s="335"/>
      <c r="G17" s="335"/>
      <c r="H17" s="345"/>
      <c r="I17" s="345"/>
      <c r="J17" s="345"/>
      <c r="K17" s="345"/>
      <c r="L17" s="338"/>
      <c r="M17" s="343"/>
      <c r="N17" s="342"/>
      <c r="O17" s="341"/>
      <c r="P17" s="342">
        <f>IF(NOT(ISERROR(MATCH(O17,_xlfn.ANCHORARRAY(E28),0))),N30&amp;"Por favor no seleccionar los criterios de impacto",O17)</f>
        <v>0</v>
      </c>
      <c r="Q17" s="343"/>
      <c r="R17" s="342"/>
      <c r="S17" s="344"/>
      <c r="T17" s="242">
        <v>5</v>
      </c>
      <c r="U17" s="204"/>
      <c r="V17" s="206" t="str">
        <f t="shared" ref="V17:V18" si="8">IF(OR(W17="Preventivo",W17="Detectivo"),"Probabilidad",IF(W17="Correctivo","Impacto",""))</f>
        <v/>
      </c>
      <c r="W17" s="207"/>
      <c r="X17" s="207"/>
      <c r="Y17" s="208" t="str">
        <f t="shared" si="1"/>
        <v/>
      </c>
      <c r="Z17" s="207"/>
      <c r="AA17" s="207"/>
      <c r="AB17" s="207"/>
      <c r="AC17" s="209" t="str">
        <f t="shared" si="6"/>
        <v/>
      </c>
      <c r="AD17" s="210" t="str">
        <f t="shared" si="2"/>
        <v/>
      </c>
      <c r="AE17" s="208" t="str">
        <f t="shared" si="3"/>
        <v/>
      </c>
      <c r="AF17" s="210" t="str">
        <f t="shared" si="4"/>
        <v/>
      </c>
      <c r="AG17" s="208" t="str">
        <f t="shared" si="7"/>
        <v/>
      </c>
      <c r="AH17" s="211" t="str">
        <f t="shared" si="5"/>
        <v/>
      </c>
      <c r="AI17" s="212"/>
      <c r="AJ17" s="255"/>
      <c r="AK17" s="257"/>
      <c r="AL17" s="257"/>
      <c r="AM17" s="258"/>
      <c r="AN17" s="335"/>
      <c r="AO17" s="335"/>
      <c r="AP17" s="335"/>
    </row>
    <row r="18" spans="1:42" s="215" customFormat="1" ht="9.75" customHeight="1" x14ac:dyDescent="0.2">
      <c r="A18" s="351"/>
      <c r="B18" s="335"/>
      <c r="C18" s="362"/>
      <c r="D18" s="362"/>
      <c r="E18" s="353"/>
      <c r="F18" s="335"/>
      <c r="G18" s="335"/>
      <c r="H18" s="345"/>
      <c r="I18" s="345"/>
      <c r="J18" s="345"/>
      <c r="K18" s="345"/>
      <c r="L18" s="338"/>
      <c r="M18" s="343"/>
      <c r="N18" s="342"/>
      <c r="O18" s="341"/>
      <c r="P18" s="342">
        <f>IF(NOT(ISERROR(MATCH(O18,_xlfn.ANCHORARRAY(E29),0))),N31&amp;"Por favor no seleccionar los criterios de impacto",O18)</f>
        <v>0</v>
      </c>
      <c r="Q18" s="343"/>
      <c r="R18" s="342"/>
      <c r="S18" s="344"/>
      <c r="T18" s="242">
        <v>6</v>
      </c>
      <c r="U18" s="204"/>
      <c r="V18" s="206" t="str">
        <f t="shared" si="8"/>
        <v/>
      </c>
      <c r="W18" s="207"/>
      <c r="X18" s="207"/>
      <c r="Y18" s="208" t="str">
        <f t="shared" si="1"/>
        <v/>
      </c>
      <c r="Z18" s="207"/>
      <c r="AA18" s="207"/>
      <c r="AB18" s="207"/>
      <c r="AC18" s="209" t="str">
        <f t="shared" si="6"/>
        <v/>
      </c>
      <c r="AD18" s="210" t="str">
        <f t="shared" si="2"/>
        <v/>
      </c>
      <c r="AE18" s="208" t="str">
        <f t="shared" si="3"/>
        <v/>
      </c>
      <c r="AF18" s="210" t="str">
        <f t="shared" si="4"/>
        <v/>
      </c>
      <c r="AG18" s="208" t="str">
        <f t="shared" si="7"/>
        <v/>
      </c>
      <c r="AH18" s="211" t="str">
        <f t="shared" si="5"/>
        <v/>
      </c>
      <c r="AI18" s="212"/>
      <c r="AJ18" s="255"/>
      <c r="AK18" s="257"/>
      <c r="AL18" s="257"/>
      <c r="AM18" s="258"/>
      <c r="AN18" s="335"/>
      <c r="AO18" s="335"/>
      <c r="AP18" s="335"/>
    </row>
    <row r="19" spans="1:42" s="215" customFormat="1" ht="213.75" customHeight="1" x14ac:dyDescent="0.2">
      <c r="A19" s="351">
        <v>2</v>
      </c>
      <c r="B19" s="335" t="s">
        <v>152</v>
      </c>
      <c r="C19" s="352" t="s">
        <v>417</v>
      </c>
      <c r="D19" s="352" t="s">
        <v>418</v>
      </c>
      <c r="E19" s="353" t="s">
        <v>439</v>
      </c>
      <c r="F19" s="335" t="s">
        <v>153</v>
      </c>
      <c r="G19" s="335" t="s">
        <v>440</v>
      </c>
      <c r="H19" s="345"/>
      <c r="I19" s="345"/>
      <c r="J19" s="345"/>
      <c r="K19" s="345"/>
      <c r="L19" s="338">
        <v>250</v>
      </c>
      <c r="M19" s="343" t="str">
        <f>IF(L19&lt;=0,"",IF(L19&lt;=2,"Muy Baja",IF(L19&lt;=24,"Baja",IF(L19&lt;=500,"Media",IF(L19&lt;=5000,"Alta","Muy Alta")))))</f>
        <v>Media</v>
      </c>
      <c r="N19" s="342">
        <f>IF(M19="","",IF(M19="Muy Baja",0.2,IF(M19="Baja",0.4,IF(M19="Media",0.6,IF(M19="Alta",0.8,IF(M19="Muy Alta",1,))))))</f>
        <v>0.6</v>
      </c>
      <c r="O19" s="341" t="s">
        <v>155</v>
      </c>
      <c r="P19" s="342" t="str">
        <f>IF(NOT(ISERROR(MATCH(O19,'Tabla Impacto'!$B$222:$B$224,0))),'Tabla Impacto'!$F$224&amp;"Por favor no seleccionar los criterios de impacto(Afectación Económica o presupuestal y Pérdida Reputacional)",O19)</f>
        <v xml:space="preserve">     El riesgo afecta la imagen de la entidad con algunos usuarios de relevancia frente al logro de los objetivos</v>
      </c>
      <c r="Q19" s="343" t="str">
        <f>IF(OR(P19='Tabla Impacto'!$C$12,P19='Tabla Impacto'!$D$12),"Leve",IF(OR(P19='Tabla Impacto'!$C$13,P19='Tabla Impacto'!$D$13),"Menor",IF(OR(P19='Tabla Impacto'!$C$14,P19='Tabla Impacto'!$D$14),"Moderado",IF(OR(P19='Tabla Impacto'!$C$15,P19='Tabla Impacto'!$D$15),"Mayor",IF(OR(P19='Tabla Impacto'!$C$16,P19='Tabla Impacto'!$D$16),"Catastrófico","")))))</f>
        <v>Moderado</v>
      </c>
      <c r="R19" s="342">
        <f>IF(Q19="","",IF(Q19="Leve",0.2,IF(Q19="Menor",0.4,IF(Q19="Moderado",0.6,IF(Q19="Mayor",0.8,IF(Q19="Catastrófico",1,))))))</f>
        <v>0.6</v>
      </c>
      <c r="S19" s="344" t="str">
        <f>IF(OR(AND(M19="Muy Baja",Q19="Leve"),AND(M19="Muy Baja",Q19="Menor"),AND(M19="Baja",Q19="Leve")),"Bajo",IF(OR(AND(M19="Muy baja",Q19="Moderado"),AND(M19="Baja",Q19="Menor"),AND(M19="Baja",Q19="Moderado"),AND(M19="Media",Q19="Leve"),AND(M19="Media",Q19="Menor"),AND(M19="Media",Q19="Moderado"),AND(M19="Alta",Q19="Leve"),AND(M19="Alta",Q19="Menor")),"Moderado",IF(OR(AND(M19="Muy Baja",Q19="Mayor"),AND(M19="Baja",Q19="Mayor"),AND(M19="Media",Q19="Mayor"),AND(M19="Alta",Q19="Moderado"),AND(M19="Alta",Q19="Mayor"),AND(M19="Muy Alta",Q19="Leve"),AND(M19="Muy Alta",Q19="Menor"),AND(M19="Muy Alta",Q19="Moderado"),AND(M19="Muy Alta",Q19="Mayor")),"Alto",IF(OR(AND(M19="Muy Baja",Q19="Catastrófico"),AND(M19="Baja",Q19="Catastrófico"),AND(M19="Media",Q19="Catastrófico"),AND(M19="Alta",Q19="Catastrófico"),AND(M19="Muy Alta",Q19="Catastrófico")),"Extremo",""))))</f>
        <v>Moderado</v>
      </c>
      <c r="T19" s="242">
        <v>1</v>
      </c>
      <c r="U19" s="254" t="s">
        <v>419</v>
      </c>
      <c r="V19" s="206" t="str">
        <f>IF(OR(W19="Preventivo",W19="Detectivo"),"Probabilidad",IF(W19="Correctivo","Impacto",""))</f>
        <v>Probabilidad</v>
      </c>
      <c r="W19" s="207" t="s">
        <v>156</v>
      </c>
      <c r="X19" s="207" t="s">
        <v>157</v>
      </c>
      <c r="Y19" s="208" t="str">
        <f>IF(AND(W19="Preventivo",X19="Automático"),"50%",IF(AND(W19="Preventivo",X19="Manual"),"40%",IF(AND(W19="Detectivo",X19="Automático"),"40%",IF(AND(W19="Detectivo",X19="Manual"),"30%",IF(AND(W19="Correctivo",X19="Automático"),"35%",IF(AND(W19="Correctivo",X19="Manual"),"25%",""))))))</f>
        <v>40%</v>
      </c>
      <c r="Z19" s="207" t="s">
        <v>160</v>
      </c>
      <c r="AA19" s="207" t="s">
        <v>161</v>
      </c>
      <c r="AB19" s="207" t="s">
        <v>162</v>
      </c>
      <c r="AC19" s="209">
        <f>IFERROR(IF(V19="Probabilidad",(N19-(+N19*Y19)),IF(V19="Impacto",N19,"")),"")</f>
        <v>0.36</v>
      </c>
      <c r="AD19" s="210" t="str">
        <f>IFERROR(IF(AC19="","",IF(AC19&lt;=0.2,"Muy Baja",IF(AC19&lt;=0.4,"Baja",IF(AC19&lt;=0.6,"Media",IF(AC19&lt;=0.8,"Alta","Muy Alta"))))),"")</f>
        <v>Baja</v>
      </c>
      <c r="AE19" s="208">
        <f>+AC19</f>
        <v>0.36</v>
      </c>
      <c r="AF19" s="210" t="str">
        <f>IFERROR(IF(AG19="","",IF(AG19&lt;=0.2,"Leve",IF(AG19&lt;=0.4,"Menor",IF(AG19&lt;=0.6,"Moderado",IF(AG19&lt;=0.8,"Mayor","Catastrófico"))))),"")</f>
        <v>Moderado</v>
      </c>
      <c r="AG19" s="208">
        <f t="shared" ref="AG19" si="9">IFERROR(IF(V19="Impacto",(R19-(+R19*Y19)),IF(V19="Probabilidad",R19,"")),"")</f>
        <v>0.6</v>
      </c>
      <c r="AH19" s="211" t="str">
        <f>IFERROR(IF(OR(AND(AD19="Muy Baja",AF19="Leve"),AND(AD19="Muy Baja",AF19="Menor"),AND(AD19="Baja",AF19="Leve")),"Bajo",IF(OR(AND(AD19="Muy baja",AF19="Moderado"),AND(AD19="Baja",AF19="Menor"),AND(AD19="Baja",AF19="Moderado"),AND(AD19="Media",AF19="Leve"),AND(AD19="Media",AF19="Menor"),AND(AD19="Media",AF19="Moderado"),AND(AD19="Alta",AF19="Leve"),AND(AD19="Alta",AF19="Menor")),"Moderado",IF(OR(AND(AD19="Muy Baja",AF19="Mayor"),AND(AD19="Baja",AF19="Mayor"),AND(AD19="Media",AF19="Mayor"),AND(AD19="Alta",AF19="Moderado"),AND(AD19="Alta",AF19="Mayor"),AND(AD19="Muy Alta",AF19="Leve"),AND(AD19="Muy Alta",AF19="Menor"),AND(AD19="Muy Alta",AF19="Moderado"),AND(AD19="Muy Alta",AF19="Mayor")),"Alto",IF(OR(AND(AD19="Muy Baja",AF19="Catastrófico"),AND(AD19="Baja",AF19="Catastrófico"),AND(AD19="Media",AF19="Catastrófico"),AND(AD19="Alta",AF19="Catastrófico"),AND(AD19="Muy Alta",AF19="Catastrófico")),"Extremo","")))),"")</f>
        <v>Moderado</v>
      </c>
      <c r="AI19" s="212" t="s">
        <v>159</v>
      </c>
      <c r="AJ19" s="255" t="s">
        <v>421</v>
      </c>
      <c r="AK19" s="255" t="s">
        <v>410</v>
      </c>
      <c r="AL19" s="255" t="s">
        <v>422</v>
      </c>
      <c r="AM19" s="256" t="s">
        <v>423</v>
      </c>
      <c r="AN19" s="335" t="s">
        <v>424</v>
      </c>
      <c r="AO19" s="335" t="s">
        <v>425</v>
      </c>
      <c r="AP19" s="335" t="s">
        <v>414</v>
      </c>
    </row>
    <row r="20" spans="1:42" s="215" customFormat="1" ht="271.5" customHeight="1" x14ac:dyDescent="0.2">
      <c r="A20" s="351"/>
      <c r="B20" s="335"/>
      <c r="C20" s="352"/>
      <c r="D20" s="352"/>
      <c r="E20" s="353"/>
      <c r="F20" s="335"/>
      <c r="G20" s="335"/>
      <c r="H20" s="345"/>
      <c r="I20" s="345"/>
      <c r="J20" s="345"/>
      <c r="K20" s="345"/>
      <c r="L20" s="338"/>
      <c r="M20" s="343"/>
      <c r="N20" s="342"/>
      <c r="O20" s="341"/>
      <c r="P20" s="342">
        <f>IF(NOT(ISERROR(MATCH(O20,_xlfn.ANCHORARRAY(E31),0))),N33&amp;"Por favor no seleccionar los criterios de impacto",O20)</f>
        <v>0</v>
      </c>
      <c r="Q20" s="343"/>
      <c r="R20" s="342"/>
      <c r="S20" s="344"/>
      <c r="T20" s="242">
        <v>2</v>
      </c>
      <c r="U20" s="265" t="s">
        <v>420</v>
      </c>
      <c r="V20" s="206" t="str">
        <f>IF(OR(W20="Preventivo",W20="Detectivo"),"Probabilidad",IF(W20="Correctivo","Impacto",""))</f>
        <v>Probabilidad</v>
      </c>
      <c r="W20" s="207" t="s">
        <v>158</v>
      </c>
      <c r="X20" s="207" t="s">
        <v>157</v>
      </c>
      <c r="Y20" s="208" t="str">
        <f t="shared" ref="Y20:Y24" si="10">IF(AND(W20="Preventivo",X20="Automático"),"50%",IF(AND(W20="Preventivo",X20="Manual"),"40%",IF(AND(W20="Detectivo",X20="Automático"),"40%",IF(AND(W20="Detectivo",X20="Manual"),"30%",IF(AND(W20="Correctivo",X20="Automático"),"35%",IF(AND(W20="Correctivo",X20="Manual"),"25%",""))))))</f>
        <v>30%</v>
      </c>
      <c r="Z20" s="207" t="s">
        <v>160</v>
      </c>
      <c r="AA20" s="207" t="s">
        <v>161</v>
      </c>
      <c r="AB20" s="207" t="s">
        <v>162</v>
      </c>
      <c r="AC20" s="209">
        <f>IFERROR(IF(AND(V19="Probabilidad",V20="Probabilidad"),(AE19-(+AE19*Y20)),IF(V20="Probabilidad",(N19-(+N19*Y20)),IF(V20="Impacto",AE19,""))),"")</f>
        <v>0.252</v>
      </c>
      <c r="AD20" s="210" t="str">
        <f t="shared" si="2"/>
        <v>Baja</v>
      </c>
      <c r="AE20" s="208">
        <f t="shared" ref="AE20:AE24" si="11">+AC20</f>
        <v>0.252</v>
      </c>
      <c r="AF20" s="210" t="str">
        <f t="shared" si="4"/>
        <v>Moderado</v>
      </c>
      <c r="AG20" s="208">
        <f t="shared" ref="AG20" si="12">IFERROR(IF(AND(V19="Impacto",V20="Impacto"),(AG19-(+AG19*Y20)),IF(V20="Impacto",($R$13-(+$R$13*Y20)),IF(V20="Probabilidad",AG19,""))),"")</f>
        <v>0.6</v>
      </c>
      <c r="AH20" s="211" t="str">
        <f t="shared" ref="AH20:AH21" si="13">IFERROR(IF(OR(AND(AD20="Muy Baja",AF20="Leve"),AND(AD20="Muy Baja",AF20="Menor"),AND(AD20="Baja",AF20="Leve")),"Bajo",IF(OR(AND(AD20="Muy baja",AF20="Moderado"),AND(AD20="Baja",AF20="Menor"),AND(AD20="Baja",AF20="Moderado"),AND(AD20="Media",AF20="Leve"),AND(AD20="Media",AF20="Menor"),AND(AD20="Media",AF20="Moderado"),AND(AD20="Alta",AF20="Leve"),AND(AD20="Alta",AF20="Menor")),"Moderado",IF(OR(AND(AD20="Muy Baja",AF20="Mayor"),AND(AD20="Baja",AF20="Mayor"),AND(AD20="Media",AF20="Mayor"),AND(AD20="Alta",AF20="Moderado"),AND(AD20="Alta",AF20="Mayor"),AND(AD20="Muy Alta",AF20="Leve"),AND(AD20="Muy Alta",AF20="Menor"),AND(AD20="Muy Alta",AF20="Moderado"),AND(AD20="Muy Alta",AF20="Mayor")),"Alto",IF(OR(AND(AD20="Muy Baja",AF20="Catastrófico"),AND(AD20="Baja",AF20="Catastrófico"),AND(AD20="Media",AF20="Catastrófico"),AND(AD20="Alta",AF20="Catastrófico"),AND(AD20="Muy Alta",AF20="Catastrófico")),"Extremo","")))),"")</f>
        <v>Moderado</v>
      </c>
      <c r="AI20" s="212" t="s">
        <v>159</v>
      </c>
      <c r="AJ20" s="255" t="s">
        <v>426</v>
      </c>
      <c r="AK20" s="255" t="s">
        <v>427</v>
      </c>
      <c r="AL20" s="255" t="s">
        <v>428</v>
      </c>
      <c r="AM20" s="256" t="s">
        <v>429</v>
      </c>
      <c r="AN20" s="335"/>
      <c r="AO20" s="335"/>
      <c r="AP20" s="335"/>
    </row>
    <row r="21" spans="1:42" s="215" customFormat="1" ht="5.25" customHeight="1" x14ac:dyDescent="0.2">
      <c r="A21" s="351"/>
      <c r="B21" s="335"/>
      <c r="C21" s="352"/>
      <c r="D21" s="352"/>
      <c r="E21" s="353"/>
      <c r="F21" s="335"/>
      <c r="G21" s="335"/>
      <c r="H21" s="345"/>
      <c r="I21" s="345"/>
      <c r="J21" s="345"/>
      <c r="K21" s="345"/>
      <c r="L21" s="338"/>
      <c r="M21" s="343"/>
      <c r="N21" s="342"/>
      <c r="O21" s="341"/>
      <c r="P21" s="342">
        <f>IF(NOT(ISERROR(MATCH(O21,_xlfn.ANCHORARRAY(E32),0))),N34&amp;"Por favor no seleccionar los criterios de impacto",O21)</f>
        <v>0</v>
      </c>
      <c r="Q21" s="343"/>
      <c r="R21" s="342"/>
      <c r="S21" s="344"/>
      <c r="T21" s="242">
        <v>3</v>
      </c>
      <c r="U21" s="205"/>
      <c r="V21" s="206" t="str">
        <f>IF(OR(W21="Preventivo",W21="Detectivo"),"Probabilidad",IF(W21="Correctivo","Impacto",""))</f>
        <v/>
      </c>
      <c r="W21" s="207"/>
      <c r="X21" s="207"/>
      <c r="Y21" s="208" t="str">
        <f t="shared" si="10"/>
        <v/>
      </c>
      <c r="Z21" s="207"/>
      <c r="AA21" s="207"/>
      <c r="AB21" s="207"/>
      <c r="AC21" s="209" t="str">
        <f>IFERROR(IF(AND(V20="Probabilidad",V21="Probabilidad"),(AE20-(+AE20*Y21)),IF(AND(V20="Impacto",V21="Probabilidad"),(AE19-(+AE19*Y21)),IF(V21="Impacto",AE20,""))),"")</f>
        <v/>
      </c>
      <c r="AD21" s="210" t="str">
        <f t="shared" si="2"/>
        <v/>
      </c>
      <c r="AE21" s="208" t="str">
        <f t="shared" si="11"/>
        <v/>
      </c>
      <c r="AF21" s="210" t="str">
        <f t="shared" si="4"/>
        <v/>
      </c>
      <c r="AG21" s="208" t="str">
        <f t="shared" ref="AG21:AG72" si="14">IFERROR(IF(AND(V20="Impacto",V21="Impacto"),(AG20-(+AG20*Y21)),IF(AND(V20="Probabilidad",V21="Impacto"),(AG19-(+AG19*Y21)),IF(V21="Probabilidad",AG20,""))),"")</f>
        <v/>
      </c>
      <c r="AH21" s="211" t="str">
        <f t="shared" si="13"/>
        <v/>
      </c>
      <c r="AI21" s="212"/>
      <c r="AJ21" s="255"/>
      <c r="AK21" s="257"/>
      <c r="AL21" s="257"/>
      <c r="AM21" s="258"/>
      <c r="AN21" s="335"/>
      <c r="AO21" s="335"/>
      <c r="AP21" s="335"/>
    </row>
    <row r="22" spans="1:42" s="215" customFormat="1" ht="5.25" customHeight="1" x14ac:dyDescent="0.2">
      <c r="A22" s="351"/>
      <c r="B22" s="335"/>
      <c r="C22" s="352"/>
      <c r="D22" s="352"/>
      <c r="E22" s="353"/>
      <c r="F22" s="335"/>
      <c r="G22" s="335"/>
      <c r="H22" s="345"/>
      <c r="I22" s="345"/>
      <c r="J22" s="345"/>
      <c r="K22" s="345"/>
      <c r="L22" s="338"/>
      <c r="M22" s="343"/>
      <c r="N22" s="342"/>
      <c r="O22" s="341"/>
      <c r="P22" s="342">
        <f>IF(NOT(ISERROR(MATCH(O22,_xlfn.ANCHORARRAY(E33),0))),N35&amp;"Por favor no seleccionar los criterios de impacto",O22)</f>
        <v>0</v>
      </c>
      <c r="Q22" s="343"/>
      <c r="R22" s="342"/>
      <c r="S22" s="344"/>
      <c r="T22" s="242">
        <v>4</v>
      </c>
      <c r="U22" s="204"/>
      <c r="V22" s="206" t="str">
        <f t="shared" ref="V22:V24" si="15">IF(OR(W22="Preventivo",W22="Detectivo"),"Probabilidad",IF(W22="Correctivo","Impacto",""))</f>
        <v/>
      </c>
      <c r="W22" s="207"/>
      <c r="X22" s="207"/>
      <c r="Y22" s="208" t="str">
        <f t="shared" si="10"/>
        <v/>
      </c>
      <c r="Z22" s="207"/>
      <c r="AA22" s="207"/>
      <c r="AB22" s="207"/>
      <c r="AC22" s="209" t="str">
        <f t="shared" ref="AC22:AC24" si="16">IFERROR(IF(AND(V21="Probabilidad",V22="Probabilidad"),(AE21-(+AE21*Y22)),IF(AND(V21="Impacto",V22="Probabilidad"),(AE20-(+AE20*Y22)),IF(V22="Impacto",AE21,""))),"")</f>
        <v/>
      </c>
      <c r="AD22" s="210" t="str">
        <f t="shared" si="2"/>
        <v/>
      </c>
      <c r="AE22" s="208" t="str">
        <f t="shared" si="11"/>
        <v/>
      </c>
      <c r="AF22" s="210" t="str">
        <f t="shared" si="4"/>
        <v/>
      </c>
      <c r="AG22" s="208" t="str">
        <f t="shared" si="14"/>
        <v/>
      </c>
      <c r="AH22" s="211" t="str">
        <f>IFERROR(IF(OR(AND(AD22="Muy Baja",AF22="Leve"),AND(AD22="Muy Baja",AF22="Menor"),AND(AD22="Baja",AF22="Leve")),"Bajo",IF(OR(AND(AD22="Muy baja",AF22="Moderado"),AND(AD22="Baja",AF22="Menor"),AND(AD22="Baja",AF22="Moderado"),AND(AD22="Media",AF22="Leve"),AND(AD22="Media",AF22="Menor"),AND(AD22="Media",AF22="Moderado"),AND(AD22="Alta",AF22="Leve"),AND(AD22="Alta",AF22="Menor")),"Moderado",IF(OR(AND(AD22="Muy Baja",AF22="Mayor"),AND(AD22="Baja",AF22="Mayor"),AND(AD22="Media",AF22="Mayor"),AND(AD22="Alta",AF22="Moderado"),AND(AD22="Alta",AF22="Mayor"),AND(AD22="Muy Alta",AF22="Leve"),AND(AD22="Muy Alta",AF22="Menor"),AND(AD22="Muy Alta",AF22="Moderado"),AND(AD22="Muy Alta",AF22="Mayor")),"Alto",IF(OR(AND(AD22="Muy Baja",AF22="Catastrófico"),AND(AD22="Baja",AF22="Catastrófico"),AND(AD22="Media",AF22="Catastrófico"),AND(AD22="Alta",AF22="Catastrófico"),AND(AD22="Muy Alta",AF22="Catastrófico")),"Extremo","")))),"")</f>
        <v/>
      </c>
      <c r="AI22" s="212"/>
      <c r="AJ22" s="255"/>
      <c r="AK22" s="257"/>
      <c r="AL22" s="257"/>
      <c r="AM22" s="258"/>
      <c r="AN22" s="335"/>
      <c r="AO22" s="335"/>
      <c r="AP22" s="335"/>
    </row>
    <row r="23" spans="1:42" s="215" customFormat="1" ht="5.25" customHeight="1" x14ac:dyDescent="0.2">
      <c r="A23" s="351"/>
      <c r="B23" s="335"/>
      <c r="C23" s="352"/>
      <c r="D23" s="352"/>
      <c r="E23" s="353"/>
      <c r="F23" s="335"/>
      <c r="G23" s="335"/>
      <c r="H23" s="345"/>
      <c r="I23" s="345"/>
      <c r="J23" s="345"/>
      <c r="K23" s="345"/>
      <c r="L23" s="338"/>
      <c r="M23" s="343"/>
      <c r="N23" s="342"/>
      <c r="O23" s="341"/>
      <c r="P23" s="342">
        <f>IF(NOT(ISERROR(MATCH(O23,_xlfn.ANCHORARRAY(E34),0))),N36&amp;"Por favor no seleccionar los criterios de impacto",O23)</f>
        <v>0</v>
      </c>
      <c r="Q23" s="343"/>
      <c r="R23" s="342"/>
      <c r="S23" s="344"/>
      <c r="T23" s="242">
        <v>5</v>
      </c>
      <c r="U23" s="204"/>
      <c r="V23" s="206" t="str">
        <f t="shared" si="15"/>
        <v/>
      </c>
      <c r="W23" s="207"/>
      <c r="X23" s="207"/>
      <c r="Y23" s="208" t="str">
        <f t="shared" si="10"/>
        <v/>
      </c>
      <c r="Z23" s="207"/>
      <c r="AA23" s="207"/>
      <c r="AB23" s="207"/>
      <c r="AC23" s="209" t="str">
        <f t="shared" si="16"/>
        <v/>
      </c>
      <c r="AD23" s="210" t="str">
        <f t="shared" si="2"/>
        <v/>
      </c>
      <c r="AE23" s="208" t="str">
        <f t="shared" si="11"/>
        <v/>
      </c>
      <c r="AF23" s="210" t="str">
        <f t="shared" si="4"/>
        <v/>
      </c>
      <c r="AG23" s="208" t="str">
        <f t="shared" si="14"/>
        <v/>
      </c>
      <c r="AH23" s="211" t="str">
        <f t="shared" ref="AH23:AH24" si="17">IFERROR(IF(OR(AND(AD23="Muy Baja",AF23="Leve"),AND(AD23="Muy Baja",AF23="Menor"),AND(AD23="Baja",AF23="Leve")),"Bajo",IF(OR(AND(AD23="Muy baja",AF23="Moderado"),AND(AD23="Baja",AF23="Menor"),AND(AD23="Baja",AF23="Moderado"),AND(AD23="Media",AF23="Leve"),AND(AD23="Media",AF23="Menor"),AND(AD23="Media",AF23="Moderado"),AND(AD23="Alta",AF23="Leve"),AND(AD23="Alta",AF23="Menor")),"Moderado",IF(OR(AND(AD23="Muy Baja",AF23="Mayor"),AND(AD23="Baja",AF23="Mayor"),AND(AD23="Media",AF23="Mayor"),AND(AD23="Alta",AF23="Moderado"),AND(AD23="Alta",AF23="Mayor"),AND(AD23="Muy Alta",AF23="Leve"),AND(AD23="Muy Alta",AF23="Menor"),AND(AD23="Muy Alta",AF23="Moderado"),AND(AD23="Muy Alta",AF23="Mayor")),"Alto",IF(OR(AND(AD23="Muy Baja",AF23="Catastrófico"),AND(AD23="Baja",AF23="Catastrófico"),AND(AD23="Media",AF23="Catastrófico"),AND(AD23="Alta",AF23="Catastrófico"),AND(AD23="Muy Alta",AF23="Catastrófico")),"Extremo","")))),"")</f>
        <v/>
      </c>
      <c r="AI23" s="212"/>
      <c r="AJ23" s="255"/>
      <c r="AK23" s="257"/>
      <c r="AL23" s="257"/>
      <c r="AM23" s="258"/>
      <c r="AN23" s="335"/>
      <c r="AO23" s="335"/>
      <c r="AP23" s="335"/>
    </row>
    <row r="24" spans="1:42" s="215" customFormat="1" ht="5.25" customHeight="1" x14ac:dyDescent="0.2">
      <c r="A24" s="351"/>
      <c r="B24" s="335"/>
      <c r="C24" s="352"/>
      <c r="D24" s="352"/>
      <c r="E24" s="353"/>
      <c r="F24" s="335"/>
      <c r="G24" s="335"/>
      <c r="H24" s="345"/>
      <c r="I24" s="345"/>
      <c r="J24" s="345"/>
      <c r="K24" s="345"/>
      <c r="L24" s="338"/>
      <c r="M24" s="343"/>
      <c r="N24" s="342"/>
      <c r="O24" s="341"/>
      <c r="P24" s="342">
        <f>IF(NOT(ISERROR(MATCH(O24,_xlfn.ANCHORARRAY(E35),0))),N37&amp;"Por favor no seleccionar los criterios de impacto",O24)</f>
        <v>0</v>
      </c>
      <c r="Q24" s="343"/>
      <c r="R24" s="342"/>
      <c r="S24" s="344"/>
      <c r="T24" s="242">
        <v>6</v>
      </c>
      <c r="U24" s="204"/>
      <c r="V24" s="206" t="str">
        <f t="shared" si="15"/>
        <v/>
      </c>
      <c r="W24" s="207"/>
      <c r="X24" s="207"/>
      <c r="Y24" s="208" t="str">
        <f t="shared" si="10"/>
        <v/>
      </c>
      <c r="Z24" s="207"/>
      <c r="AA24" s="207"/>
      <c r="AB24" s="207"/>
      <c r="AC24" s="209" t="str">
        <f t="shared" si="16"/>
        <v/>
      </c>
      <c r="AD24" s="210" t="str">
        <f t="shared" si="2"/>
        <v/>
      </c>
      <c r="AE24" s="208" t="str">
        <f t="shared" si="11"/>
        <v/>
      </c>
      <c r="AF24" s="210" t="str">
        <f t="shared" si="4"/>
        <v/>
      </c>
      <c r="AG24" s="208" t="str">
        <f t="shared" si="14"/>
        <v/>
      </c>
      <c r="AH24" s="211" t="str">
        <f t="shared" si="17"/>
        <v/>
      </c>
      <c r="AI24" s="212"/>
      <c r="AJ24" s="255"/>
      <c r="AK24" s="257"/>
      <c r="AL24" s="257"/>
      <c r="AM24" s="258"/>
      <c r="AN24" s="335"/>
      <c r="AO24" s="335"/>
      <c r="AP24" s="335"/>
    </row>
    <row r="25" spans="1:42" s="215" customFormat="1" ht="163.5" customHeight="1" x14ac:dyDescent="0.2">
      <c r="A25" s="351">
        <v>3</v>
      </c>
      <c r="B25" s="335" t="s">
        <v>152</v>
      </c>
      <c r="C25" s="335" t="s">
        <v>446</v>
      </c>
      <c r="D25" s="360" t="s">
        <v>445</v>
      </c>
      <c r="E25" s="353" t="s">
        <v>447</v>
      </c>
      <c r="F25" s="335" t="s">
        <v>166</v>
      </c>
      <c r="G25" s="335" t="s">
        <v>167</v>
      </c>
      <c r="H25" s="335" t="s">
        <v>168</v>
      </c>
      <c r="I25" s="335" t="s">
        <v>448</v>
      </c>
      <c r="J25" s="335" t="s">
        <v>169</v>
      </c>
      <c r="K25" s="335" t="s">
        <v>451</v>
      </c>
      <c r="L25" s="338">
        <v>24</v>
      </c>
      <c r="M25" s="343" t="str">
        <f>IF(L25&lt;=0,"",IF(L25&lt;=2,"Muy Baja",IF(L25&lt;=24,"Baja",IF(L25&lt;=500,"Media",IF(L25&lt;=5000,"Alta","Muy Alta")))))</f>
        <v>Baja</v>
      </c>
      <c r="N25" s="342">
        <f>IF(M25="","",IF(M25="Muy Baja",0.2,IF(M25="Baja",0.4,IF(M25="Media",0.6,IF(M25="Alta",0.8,IF(M25="Muy Alta",1,))))))</f>
        <v>0.4</v>
      </c>
      <c r="O25" s="341" t="s">
        <v>228</v>
      </c>
      <c r="P25" s="342" t="str">
        <f>IF(NOT(ISERROR(MATCH(O25,'Tabla Impacto'!$B$222:$B$224,0))),'Tabla Impacto'!$F$224&amp;"Por favor no seleccionar los criterios de impacto(Afectación Económica o presupuestal y Pérdida Reputacional)",O25)</f>
        <v xml:space="preserve">     El riesgo afecta la imagen de alguna área de la organización</v>
      </c>
      <c r="Q25" s="343" t="str">
        <f>IF(OR(P25='Tabla Impacto'!$C$12,P25='Tabla Impacto'!$D$12),"Leve",IF(OR(P25='Tabla Impacto'!$C$13,P25='Tabla Impacto'!$D$13),"Menor",IF(OR(P25='Tabla Impacto'!$C$14,P25='Tabla Impacto'!$D$14),"Moderado",IF(OR(P25='Tabla Impacto'!$C$15,P25='Tabla Impacto'!$D$15),"Mayor",IF(OR(P25='Tabla Impacto'!$C$16,P25='Tabla Impacto'!$D$16),"Catastrófico","")))))</f>
        <v>Leve</v>
      </c>
      <c r="R25" s="342">
        <f>IF(Q25="","",IF(Q25="Leve",0.2,IF(Q25="Menor",0.4,IF(Q25="Moderado",0.6,IF(Q25="Mayor",0.8,IF(Q25="Catastrófico",1,))))))</f>
        <v>0.2</v>
      </c>
      <c r="S25" s="344" t="str">
        <f>IF(OR(AND(M25="Muy Baja",Q25="Leve"),AND(M25="Muy Baja",Q25="Menor"),AND(M25="Baja",Q25="Leve")),"Bajo",IF(OR(AND(M25="Muy baja",Q25="Moderado"),AND(M25="Baja",Q25="Menor"),AND(M25="Baja",Q25="Moderado"),AND(M25="Media",Q25="Leve"),AND(M25="Media",Q25="Menor"),AND(M25="Media",Q25="Moderado"),AND(M25="Alta",Q25="Leve"),AND(M25="Alta",Q25="Menor")),"Moderado",IF(OR(AND(M25="Muy Baja",Q25="Mayor"),AND(M25="Baja",Q25="Mayor"),AND(M25="Media",Q25="Mayor"),AND(M25="Alta",Q25="Moderado"),AND(M25="Alta",Q25="Mayor"),AND(M25="Muy Alta",Q25="Leve"),AND(M25="Muy Alta",Q25="Menor"),AND(M25="Muy Alta",Q25="Moderado"),AND(M25="Muy Alta",Q25="Mayor")),"Alto",IF(OR(AND(M25="Muy Baja",Q25="Catastrófico"),AND(M25="Baja",Q25="Catastrófico"),AND(M25="Media",Q25="Catastrófico"),AND(M25="Alta",Q25="Catastrófico"),AND(M25="Muy Alta",Q25="Catastrófico")),"Extremo",""))))</f>
        <v>Bajo</v>
      </c>
      <c r="T25" s="242">
        <v>1</v>
      </c>
      <c r="U25" s="216" t="s">
        <v>452</v>
      </c>
      <c r="V25" s="206" t="str">
        <f>IF(OR(W25="Preventivo",W25="Detectivo"),"Probabilidad",IF(W25="Correctivo","Impacto",""))</f>
        <v>Probabilidad</v>
      </c>
      <c r="W25" s="207" t="s">
        <v>156</v>
      </c>
      <c r="X25" s="207" t="s">
        <v>157</v>
      </c>
      <c r="Y25" s="208" t="str">
        <f>IF(AND(W25="Preventivo",X25="Automático"),"50%",IF(AND(W25="Preventivo",X25="Manual"),"40%",IF(AND(W25="Detectivo",X25="Automático"),"40%",IF(AND(W25="Detectivo",X25="Manual"),"30%",IF(AND(W25="Correctivo",X25="Automático"),"35%",IF(AND(W25="Correctivo",X25="Manual"),"25%",""))))))</f>
        <v>40%</v>
      </c>
      <c r="Z25" s="207" t="s">
        <v>160</v>
      </c>
      <c r="AA25" s="207" t="s">
        <v>367</v>
      </c>
      <c r="AB25" s="207" t="s">
        <v>162</v>
      </c>
      <c r="AC25" s="209">
        <f>IFERROR(IF(V25="Probabilidad",(N25-(+N25*Y25)),IF(V25="Impacto",N25,"")),"")</f>
        <v>0.24</v>
      </c>
      <c r="AD25" s="210" t="str">
        <f>IFERROR(IF(AC25="","",IF(AC25&lt;=0.2,"Muy Baja",IF(AC25&lt;=0.4,"Baja",IF(AC25&lt;=0.6,"Media",IF(AC25&lt;=0.8,"Alta","Muy Alta"))))),"")</f>
        <v>Baja</v>
      </c>
      <c r="AE25" s="208">
        <f>+AC25</f>
        <v>0.24</v>
      </c>
      <c r="AF25" s="210" t="str">
        <f>IFERROR(IF(AG25="","",IF(AG25&lt;=0.2,"Leve",IF(AG25&lt;=0.4,"Menor",IF(AG25&lt;=0.6,"Moderado",IF(AG25&lt;=0.8,"Mayor","Catastrófico"))))),"")</f>
        <v>Leve</v>
      </c>
      <c r="AG25" s="208">
        <f t="shared" ref="AG25" si="18">IFERROR(IF(V25="Impacto",(R25-(+R25*Y25)),IF(V25="Probabilidad",R25,"")),"")</f>
        <v>0.2</v>
      </c>
      <c r="AH25" s="211" t="str">
        <f>IFERROR(IF(OR(AND(AD25="Muy Baja",AF25="Leve"),AND(AD25="Muy Baja",AF25="Menor"),AND(AD25="Baja",AF25="Leve")),"Bajo",IF(OR(AND(AD25="Muy baja",AF25="Moderado"),AND(AD25="Baja",AF25="Menor"),AND(AD25="Baja",AF25="Moderado"),AND(AD25="Media",AF25="Leve"),AND(AD25="Media",AF25="Menor"),AND(AD25="Media",AF25="Moderado"),AND(AD25="Alta",AF25="Leve"),AND(AD25="Alta",AF25="Menor")),"Moderado",IF(OR(AND(AD25="Muy Baja",AF25="Mayor"),AND(AD25="Baja",AF25="Mayor"),AND(AD25="Media",AF25="Mayor"),AND(AD25="Alta",AF25="Moderado"),AND(AD25="Alta",AF25="Mayor"),AND(AD25="Muy Alta",AF25="Leve"),AND(AD25="Muy Alta",AF25="Menor"),AND(AD25="Muy Alta",AF25="Moderado"),AND(AD25="Muy Alta",AF25="Mayor")),"Alto",IF(OR(AND(AD25="Muy Baja",AF25="Catastrófico"),AND(AD25="Baja",AF25="Catastrófico"),AND(AD25="Media",AF25="Catastrófico"),AND(AD25="Alta",AF25="Catastrófico"),AND(AD25="Muy Alta",AF25="Catastrófico")),"Extremo","")))),"")</f>
        <v>Bajo</v>
      </c>
      <c r="AI25" s="212" t="s">
        <v>373</v>
      </c>
      <c r="AJ25" s="203"/>
      <c r="AK25" s="267"/>
      <c r="AL25" s="266"/>
      <c r="AM25" s="256"/>
      <c r="AN25" s="335"/>
      <c r="AO25" s="335"/>
      <c r="AP25" s="335"/>
    </row>
    <row r="26" spans="1:42" s="215" customFormat="1" ht="195" customHeight="1" x14ac:dyDescent="0.2">
      <c r="A26" s="351"/>
      <c r="B26" s="335"/>
      <c r="C26" s="335"/>
      <c r="D26" s="361"/>
      <c r="E26" s="353"/>
      <c r="F26" s="335"/>
      <c r="G26" s="335"/>
      <c r="H26" s="335"/>
      <c r="I26" s="335"/>
      <c r="J26" s="335"/>
      <c r="K26" s="335"/>
      <c r="L26" s="338"/>
      <c r="M26" s="343"/>
      <c r="N26" s="342"/>
      <c r="O26" s="341"/>
      <c r="P26" s="342">
        <f t="shared" ref="P26:P30" si="19">IF(NOT(ISERROR(MATCH(O26,_xlfn.ANCHORARRAY(E37),0))),N39&amp;"Por favor no seleccionar los criterios de impacto",O26)</f>
        <v>0</v>
      </c>
      <c r="Q26" s="343"/>
      <c r="R26" s="342"/>
      <c r="S26" s="344"/>
      <c r="T26" s="242">
        <v>2</v>
      </c>
      <c r="U26" s="216" t="s">
        <v>449</v>
      </c>
      <c r="V26" s="206" t="str">
        <f>IF(OR(W26="Preventivo",W26="Detectivo"),"Probabilidad",IF(W26="Correctivo","Impacto",""))</f>
        <v>Probabilidad</v>
      </c>
      <c r="W26" s="207" t="s">
        <v>158</v>
      </c>
      <c r="X26" s="207" t="s">
        <v>157</v>
      </c>
      <c r="Y26" s="208" t="str">
        <f t="shared" ref="Y26:Y30" si="20">IF(AND(W26="Preventivo",X26="Automático"),"50%",IF(AND(W26="Preventivo",X26="Manual"),"40%",IF(AND(W26="Detectivo",X26="Automático"),"40%",IF(AND(W26="Detectivo",X26="Manual"),"30%",IF(AND(W26="Correctivo",X26="Automático"),"35%",IF(AND(W26="Correctivo",X26="Manual"),"25%",""))))))</f>
        <v>30%</v>
      </c>
      <c r="Z26" s="207" t="s">
        <v>160</v>
      </c>
      <c r="AA26" s="207" t="s">
        <v>161</v>
      </c>
      <c r="AB26" s="207" t="s">
        <v>162</v>
      </c>
      <c r="AC26" s="209">
        <f>IFERROR(IF(AND(V25="Probabilidad",V26="Probabilidad"),(AE25-(+AE25*Y26)),IF(V26="Probabilidad",(N25-(+N25*Y26)),IF(V26="Impacto",AE25,""))),"")</f>
        <v>0.16799999999999998</v>
      </c>
      <c r="AD26" s="210" t="str">
        <f t="shared" si="2"/>
        <v>Muy Baja</v>
      </c>
      <c r="AE26" s="208">
        <f t="shared" ref="AE26:AE30" si="21">+AC26</f>
        <v>0.16799999999999998</v>
      </c>
      <c r="AF26" s="210" t="str">
        <f t="shared" si="4"/>
        <v>Leve</v>
      </c>
      <c r="AG26" s="208">
        <f t="shared" ref="AG26" si="22">IFERROR(IF(AND(V25="Impacto",V26="Impacto"),(AG25-(+AG25*Y26)),IF(V26="Impacto",($R$13-(+$R$13*Y26)),IF(V26="Probabilidad",AG25,""))),"")</f>
        <v>0.2</v>
      </c>
      <c r="AH26" s="211" t="str">
        <f t="shared" ref="AH26:AH27" si="23">IFERROR(IF(OR(AND(AD26="Muy Baja",AF26="Leve"),AND(AD26="Muy Baja",AF26="Menor"),AND(AD26="Baja",AF26="Leve")),"Bajo",IF(OR(AND(AD26="Muy baja",AF26="Moderado"),AND(AD26="Baja",AF26="Menor"),AND(AD26="Baja",AF26="Moderado"),AND(AD26="Media",AF26="Leve"),AND(AD26="Media",AF26="Menor"),AND(AD26="Media",AF26="Moderado"),AND(AD26="Alta",AF26="Leve"),AND(AD26="Alta",AF26="Menor")),"Moderado",IF(OR(AND(AD26="Muy Baja",AF26="Mayor"),AND(AD26="Baja",AF26="Mayor"),AND(AD26="Media",AF26="Mayor"),AND(AD26="Alta",AF26="Moderado"),AND(AD26="Alta",AF26="Mayor"),AND(AD26="Muy Alta",AF26="Leve"),AND(AD26="Muy Alta",AF26="Menor"),AND(AD26="Muy Alta",AF26="Moderado"),AND(AD26="Muy Alta",AF26="Mayor")),"Alto",IF(OR(AND(AD26="Muy Baja",AF26="Catastrófico"),AND(AD26="Baja",AF26="Catastrófico"),AND(AD26="Media",AF26="Catastrófico"),AND(AD26="Alta",AF26="Catastrófico"),AND(AD26="Muy Alta",AF26="Catastrófico")),"Extremo","")))),"")</f>
        <v>Bajo</v>
      </c>
      <c r="AI26" s="212" t="s">
        <v>373</v>
      </c>
      <c r="AJ26" s="203"/>
      <c r="AK26" s="267"/>
      <c r="AL26" s="266"/>
      <c r="AM26" s="256"/>
      <c r="AN26" s="335"/>
      <c r="AO26" s="335"/>
      <c r="AP26" s="335"/>
    </row>
    <row r="27" spans="1:42" s="215" customFormat="1" x14ac:dyDescent="0.2">
      <c r="A27" s="351"/>
      <c r="B27" s="335"/>
      <c r="C27" s="335"/>
      <c r="D27" s="361"/>
      <c r="E27" s="353"/>
      <c r="F27" s="335"/>
      <c r="G27" s="335"/>
      <c r="H27" s="335"/>
      <c r="I27" s="335"/>
      <c r="J27" s="335"/>
      <c r="K27" s="335"/>
      <c r="L27" s="338"/>
      <c r="M27" s="343"/>
      <c r="N27" s="342"/>
      <c r="O27" s="341"/>
      <c r="P27" s="342">
        <f t="shared" si="19"/>
        <v>0</v>
      </c>
      <c r="Q27" s="343"/>
      <c r="R27" s="342"/>
      <c r="S27" s="344"/>
      <c r="T27" s="242">
        <v>3</v>
      </c>
      <c r="U27" s="204"/>
      <c r="V27" s="206" t="str">
        <f>IF(OR(W27="Preventivo",W27="Detectivo"),"Probabilidad",IF(W27="Correctivo","Impacto",""))</f>
        <v/>
      </c>
      <c r="W27" s="207"/>
      <c r="X27" s="207"/>
      <c r="Y27" s="208" t="str">
        <f t="shared" si="20"/>
        <v/>
      </c>
      <c r="Z27" s="207"/>
      <c r="AA27" s="207"/>
      <c r="AB27" s="207"/>
      <c r="AC27" s="209" t="str">
        <f>IFERROR(IF(AND(V26="Probabilidad",V27="Probabilidad"),(AE26-(+AE26*Y27)),IF(AND(V26="Impacto",V27="Probabilidad"),(AE25-(+AE25*Y27)),IF(V27="Impacto",AE26,""))),"")</f>
        <v/>
      </c>
      <c r="AD27" s="210" t="str">
        <f t="shared" si="2"/>
        <v/>
      </c>
      <c r="AE27" s="208" t="str">
        <f t="shared" si="21"/>
        <v/>
      </c>
      <c r="AF27" s="210" t="str">
        <f t="shared" si="4"/>
        <v/>
      </c>
      <c r="AG27" s="208" t="str">
        <f t="shared" ref="AG27" si="24">IFERROR(IF(AND(V26="Impacto",V27="Impacto"),(AG26-(+AG26*Y27)),IF(AND(V26="Probabilidad",V27="Impacto"),(AG25-(+AG25*Y27)),IF(V27="Probabilidad",AG26,""))),"")</f>
        <v/>
      </c>
      <c r="AH27" s="211" t="str">
        <f t="shared" si="23"/>
        <v/>
      </c>
      <c r="AI27" s="212"/>
      <c r="AJ27" s="203"/>
      <c r="AK27" s="213"/>
      <c r="AL27" s="213"/>
      <c r="AM27" s="214"/>
      <c r="AN27" s="270"/>
      <c r="AO27" s="346"/>
      <c r="AP27" s="346"/>
    </row>
    <row r="28" spans="1:42" s="215" customFormat="1" x14ac:dyDescent="0.2">
      <c r="A28" s="351"/>
      <c r="B28" s="335"/>
      <c r="C28" s="335"/>
      <c r="D28" s="361"/>
      <c r="E28" s="353"/>
      <c r="F28" s="335"/>
      <c r="G28" s="335"/>
      <c r="H28" s="335"/>
      <c r="I28" s="335"/>
      <c r="J28" s="335"/>
      <c r="K28" s="335"/>
      <c r="L28" s="338"/>
      <c r="M28" s="343"/>
      <c r="N28" s="342"/>
      <c r="O28" s="341"/>
      <c r="P28" s="342">
        <f t="shared" si="19"/>
        <v>0</v>
      </c>
      <c r="Q28" s="343"/>
      <c r="R28" s="342"/>
      <c r="S28" s="344"/>
      <c r="T28" s="242">
        <v>4</v>
      </c>
      <c r="U28" s="204"/>
      <c r="V28" s="206" t="str">
        <f t="shared" ref="V28:V30" si="25">IF(OR(W28="Preventivo",W28="Detectivo"),"Probabilidad",IF(W28="Correctivo","Impacto",""))</f>
        <v/>
      </c>
      <c r="W28" s="207"/>
      <c r="X28" s="207"/>
      <c r="Y28" s="208" t="str">
        <f t="shared" si="20"/>
        <v/>
      </c>
      <c r="Z28" s="207"/>
      <c r="AA28" s="207"/>
      <c r="AB28" s="207"/>
      <c r="AC28" s="209" t="str">
        <f t="shared" ref="AC28:AC30" si="26">IFERROR(IF(AND(V27="Probabilidad",V28="Probabilidad"),(AE27-(+AE27*Y28)),IF(AND(V27="Impacto",V28="Probabilidad"),(AE26-(+AE26*Y28)),IF(V28="Impacto",AE27,""))),"")</f>
        <v/>
      </c>
      <c r="AD28" s="210" t="str">
        <f t="shared" si="2"/>
        <v/>
      </c>
      <c r="AE28" s="208" t="str">
        <f t="shared" si="21"/>
        <v/>
      </c>
      <c r="AF28" s="210" t="str">
        <f t="shared" si="4"/>
        <v/>
      </c>
      <c r="AG28" s="208" t="str">
        <f t="shared" si="14"/>
        <v/>
      </c>
      <c r="AH28" s="211" t="str">
        <f>IFERROR(IF(OR(AND(AD28="Muy Baja",AF28="Leve"),AND(AD28="Muy Baja",AF28="Menor"),AND(AD28="Baja",AF28="Leve")),"Bajo",IF(OR(AND(AD28="Muy baja",AF28="Moderado"),AND(AD28="Baja",AF28="Menor"),AND(AD28="Baja",AF28="Moderado"),AND(AD28="Media",AF28="Leve"),AND(AD28="Media",AF28="Menor"),AND(AD28="Media",AF28="Moderado"),AND(AD28="Alta",AF28="Leve"),AND(AD28="Alta",AF28="Menor")),"Moderado",IF(OR(AND(AD28="Muy Baja",AF28="Mayor"),AND(AD28="Baja",AF28="Mayor"),AND(AD28="Media",AF28="Mayor"),AND(AD28="Alta",AF28="Moderado"),AND(AD28="Alta",AF28="Mayor"),AND(AD28="Muy Alta",AF28="Leve"),AND(AD28="Muy Alta",AF28="Menor"),AND(AD28="Muy Alta",AF28="Moderado"),AND(AD28="Muy Alta",AF28="Mayor")),"Alto",IF(OR(AND(AD28="Muy Baja",AF28="Catastrófico"),AND(AD28="Baja",AF28="Catastrófico"),AND(AD28="Media",AF28="Catastrófico"),AND(AD28="Alta",AF28="Catastrófico"),AND(AD28="Muy Alta",AF28="Catastrófico")),"Extremo","")))),"")</f>
        <v/>
      </c>
      <c r="AI28" s="212"/>
      <c r="AJ28" s="203"/>
      <c r="AK28" s="213"/>
      <c r="AL28" s="213"/>
      <c r="AM28" s="214"/>
      <c r="AN28" s="270"/>
      <c r="AO28" s="347"/>
      <c r="AP28" s="347"/>
    </row>
    <row r="29" spans="1:42" s="215" customFormat="1" x14ac:dyDescent="0.2">
      <c r="A29" s="351"/>
      <c r="B29" s="335"/>
      <c r="C29" s="335"/>
      <c r="D29" s="361"/>
      <c r="E29" s="353"/>
      <c r="F29" s="335"/>
      <c r="G29" s="335"/>
      <c r="H29" s="335"/>
      <c r="I29" s="335"/>
      <c r="J29" s="335"/>
      <c r="K29" s="335"/>
      <c r="L29" s="338"/>
      <c r="M29" s="343"/>
      <c r="N29" s="342"/>
      <c r="O29" s="341"/>
      <c r="P29" s="342">
        <f t="shared" si="19"/>
        <v>0</v>
      </c>
      <c r="Q29" s="343"/>
      <c r="R29" s="342"/>
      <c r="S29" s="344"/>
      <c r="T29" s="242">
        <v>5</v>
      </c>
      <c r="U29" s="204"/>
      <c r="V29" s="206" t="str">
        <f t="shared" si="25"/>
        <v/>
      </c>
      <c r="W29" s="207"/>
      <c r="X29" s="207"/>
      <c r="Y29" s="208" t="str">
        <f t="shared" si="20"/>
        <v/>
      </c>
      <c r="Z29" s="207"/>
      <c r="AA29" s="207"/>
      <c r="AB29" s="207"/>
      <c r="AC29" s="209" t="str">
        <f t="shared" si="26"/>
        <v/>
      </c>
      <c r="AD29" s="210" t="str">
        <f t="shared" si="2"/>
        <v/>
      </c>
      <c r="AE29" s="208" t="str">
        <f t="shared" si="21"/>
        <v/>
      </c>
      <c r="AF29" s="210" t="str">
        <f t="shared" si="4"/>
        <v/>
      </c>
      <c r="AG29" s="208" t="str">
        <f t="shared" si="14"/>
        <v/>
      </c>
      <c r="AH29" s="211" t="str">
        <f t="shared" ref="AH29:AH30" si="27">IFERROR(IF(OR(AND(AD29="Muy Baja",AF29="Leve"),AND(AD29="Muy Baja",AF29="Menor"),AND(AD29="Baja",AF29="Leve")),"Bajo",IF(OR(AND(AD29="Muy baja",AF29="Moderado"),AND(AD29="Baja",AF29="Menor"),AND(AD29="Baja",AF29="Moderado"),AND(AD29="Media",AF29="Leve"),AND(AD29="Media",AF29="Menor"),AND(AD29="Media",AF29="Moderado"),AND(AD29="Alta",AF29="Leve"),AND(AD29="Alta",AF29="Menor")),"Moderado",IF(OR(AND(AD29="Muy Baja",AF29="Mayor"),AND(AD29="Baja",AF29="Mayor"),AND(AD29="Media",AF29="Mayor"),AND(AD29="Alta",AF29="Moderado"),AND(AD29="Alta",AF29="Mayor"),AND(AD29="Muy Alta",AF29="Leve"),AND(AD29="Muy Alta",AF29="Menor"),AND(AD29="Muy Alta",AF29="Moderado"),AND(AD29="Muy Alta",AF29="Mayor")),"Alto",IF(OR(AND(AD29="Muy Baja",AF29="Catastrófico"),AND(AD29="Baja",AF29="Catastrófico"),AND(AD29="Media",AF29="Catastrófico"),AND(AD29="Alta",AF29="Catastrófico"),AND(AD29="Muy Alta",AF29="Catastrófico")),"Extremo","")))),"")</f>
        <v/>
      </c>
      <c r="AI29" s="212"/>
      <c r="AJ29" s="203"/>
      <c r="AK29" s="213"/>
      <c r="AL29" s="213"/>
      <c r="AM29" s="214"/>
      <c r="AN29" s="270"/>
      <c r="AO29" s="346"/>
      <c r="AP29" s="346"/>
    </row>
    <row r="30" spans="1:42" s="215" customFormat="1" x14ac:dyDescent="0.2">
      <c r="A30" s="351"/>
      <c r="B30" s="335"/>
      <c r="C30" s="335"/>
      <c r="D30" s="362"/>
      <c r="E30" s="353"/>
      <c r="F30" s="335"/>
      <c r="G30" s="335"/>
      <c r="H30" s="335"/>
      <c r="I30" s="335"/>
      <c r="J30" s="335"/>
      <c r="K30" s="335"/>
      <c r="L30" s="338"/>
      <c r="M30" s="343"/>
      <c r="N30" s="342"/>
      <c r="O30" s="341"/>
      <c r="P30" s="342">
        <f t="shared" si="19"/>
        <v>0</v>
      </c>
      <c r="Q30" s="343"/>
      <c r="R30" s="342"/>
      <c r="S30" s="344"/>
      <c r="T30" s="242">
        <v>6</v>
      </c>
      <c r="U30" s="204"/>
      <c r="V30" s="206" t="str">
        <f t="shared" si="25"/>
        <v/>
      </c>
      <c r="W30" s="207"/>
      <c r="X30" s="207"/>
      <c r="Y30" s="208" t="str">
        <f t="shared" si="20"/>
        <v/>
      </c>
      <c r="Z30" s="207"/>
      <c r="AA30" s="207"/>
      <c r="AB30" s="207"/>
      <c r="AC30" s="209" t="str">
        <f t="shared" si="26"/>
        <v/>
      </c>
      <c r="AD30" s="210" t="str">
        <f t="shared" si="2"/>
        <v/>
      </c>
      <c r="AE30" s="208" t="str">
        <f t="shared" si="21"/>
        <v/>
      </c>
      <c r="AF30" s="210" t="str">
        <f t="shared" si="4"/>
        <v/>
      </c>
      <c r="AG30" s="208" t="str">
        <f t="shared" si="14"/>
        <v/>
      </c>
      <c r="AH30" s="211" t="str">
        <f t="shared" si="27"/>
        <v/>
      </c>
      <c r="AI30" s="212"/>
      <c r="AJ30" s="203"/>
      <c r="AK30" s="213"/>
      <c r="AL30" s="213"/>
      <c r="AM30" s="214"/>
      <c r="AN30" s="270"/>
      <c r="AO30" s="347"/>
      <c r="AP30" s="347"/>
    </row>
    <row r="31" spans="1:42" s="215" customFormat="1" ht="37.5" customHeight="1" x14ac:dyDescent="0.2">
      <c r="A31" s="351">
        <v>4</v>
      </c>
      <c r="B31" s="335"/>
      <c r="C31" s="335"/>
      <c r="D31" s="335"/>
      <c r="E31" s="335"/>
      <c r="F31" s="335"/>
      <c r="G31" s="335"/>
      <c r="H31" s="335"/>
      <c r="I31" s="335"/>
      <c r="J31" s="335"/>
      <c r="K31" s="335"/>
      <c r="L31" s="338"/>
      <c r="M31" s="343" t="str">
        <f>IF(L31&lt;=0,"",IF(L31&lt;=2,"Muy Baja",IF(L31&lt;=24,"Baja",IF(L31&lt;=500,"Media",IF(L31&lt;=5000,"Alta","Muy Alta")))))</f>
        <v/>
      </c>
      <c r="N31" s="342" t="str">
        <f>IF(M31="","",IF(M31="Muy Baja",0.2,IF(M31="Baja",0.4,IF(M31="Media",0.6,IF(M31="Alta",0.8,IF(M31="Muy Alta",1,))))))</f>
        <v/>
      </c>
      <c r="O31" s="341"/>
      <c r="P31" s="342">
        <f>IF(NOT(ISERROR(MATCH(O31,'Tabla Impacto'!$B$222:$B$224,0))),'Tabla Impacto'!$F$224&amp;"Por favor no seleccionar los criterios de impacto(Afectación Económica o presupuestal y Pérdida Reputacional)",O31)</f>
        <v>0</v>
      </c>
      <c r="Q31" s="343" t="str">
        <f>IF(OR(P31='Tabla Impacto'!$C$12,P31='Tabla Impacto'!$D$12),"Leve",IF(OR(P31='Tabla Impacto'!$C$13,P31='Tabla Impacto'!$D$13),"Menor",IF(OR(P31='Tabla Impacto'!$C$14,P31='Tabla Impacto'!$D$14),"Moderado",IF(OR(P31='Tabla Impacto'!$C$15,P31='Tabla Impacto'!$D$15),"Mayor",IF(OR(P31='Tabla Impacto'!$C$16,P31='Tabla Impacto'!$D$16),"Catastrófico","")))))</f>
        <v/>
      </c>
      <c r="R31" s="342" t="str">
        <f>IF(Q31="","",IF(Q31="Leve",0.2,IF(Q31="Menor",0.4,IF(Q31="Moderado",0.6,IF(Q31="Mayor",0.8,IF(Q31="Catastrófico",1,))))))</f>
        <v/>
      </c>
      <c r="S31" s="344" t="str">
        <f>IF(OR(AND(M31="Muy Baja",Q31="Leve"),AND(M31="Muy Baja",Q31="Menor"),AND(M31="Baja",Q31="Leve")),"Bajo",IF(OR(AND(M31="Muy baja",Q31="Moderado"),AND(M31="Baja",Q31="Menor"),AND(M31="Baja",Q31="Moderado"),AND(M31="Media",Q31="Leve"),AND(M31="Media",Q31="Menor"),AND(M31="Media",Q31="Moderado"),AND(M31="Alta",Q31="Leve"),AND(M31="Alta",Q31="Menor")),"Moderado",IF(OR(AND(M31="Muy Baja",Q31="Mayor"),AND(M31="Baja",Q31="Mayor"),AND(M31="Media",Q31="Mayor"),AND(M31="Alta",Q31="Moderado"),AND(M31="Alta",Q31="Mayor"),AND(M31="Muy Alta",Q31="Leve"),AND(M31="Muy Alta",Q31="Menor"),AND(M31="Muy Alta",Q31="Moderado"),AND(M31="Muy Alta",Q31="Mayor")),"Alto",IF(OR(AND(M31="Muy Baja",Q31="Catastrófico"),AND(M31="Baja",Q31="Catastrófico"),AND(M31="Media",Q31="Catastrófico"),AND(M31="Alta",Q31="Catastrófico"),AND(M31="Muy Alta",Q31="Catastrófico")),"Extremo",""))))</f>
        <v/>
      </c>
      <c r="T31" s="242">
        <v>1</v>
      </c>
      <c r="U31" s="204"/>
      <c r="V31" s="206" t="str">
        <f>IF(OR(W31="Preventivo",W31="Detectivo"),"Probabilidad",IF(W31="Correctivo","Impacto",""))</f>
        <v/>
      </c>
      <c r="W31" s="207"/>
      <c r="X31" s="207"/>
      <c r="Y31" s="208" t="str">
        <f>IF(AND(W31="Preventivo",X31="Automático"),"50%",IF(AND(W31="Preventivo",X31="Manual"),"40%",IF(AND(W31="Detectivo",X31="Automático"),"40%",IF(AND(W31="Detectivo",X31="Manual"),"30%",IF(AND(W31="Correctivo",X31="Automático"),"35%",IF(AND(W31="Correctivo",X31="Manual"),"25%",""))))))</f>
        <v/>
      </c>
      <c r="Z31" s="207"/>
      <c r="AA31" s="207"/>
      <c r="AB31" s="207"/>
      <c r="AC31" s="209" t="str">
        <f>IFERROR(IF(V31="Probabilidad",(N31-(+N31*Y31)),IF(V31="Impacto",N31,"")),"")</f>
        <v/>
      </c>
      <c r="AD31" s="210" t="str">
        <f>IFERROR(IF(AC31="","",IF(AC31&lt;=0.2,"Muy Baja",IF(AC31&lt;=0.4,"Baja",IF(AC31&lt;=0.6,"Media",IF(AC31&lt;=0.8,"Alta","Muy Alta"))))),"")</f>
        <v/>
      </c>
      <c r="AE31" s="208" t="str">
        <f>+AC31</f>
        <v/>
      </c>
      <c r="AF31" s="210" t="str">
        <f>IFERROR(IF(AG31="","",IF(AG31&lt;=0.2,"Leve",IF(AG31&lt;=0.4,"Menor",IF(AG31&lt;=0.6,"Moderado",IF(AG31&lt;=0.8,"Mayor","Catastrófico"))))),"")</f>
        <v/>
      </c>
      <c r="AG31" s="208" t="str">
        <f t="shared" ref="AG31" si="28">IFERROR(IF(V31="Impacto",(R31-(+R31*Y31)),IF(V31="Probabilidad",R31,"")),"")</f>
        <v/>
      </c>
      <c r="AH31" s="211" t="str">
        <f>IFERROR(IF(OR(AND(AD31="Muy Baja",AF31="Leve"),AND(AD31="Muy Baja",AF31="Menor"),AND(AD31="Baja",AF31="Leve")),"Bajo",IF(OR(AND(AD31="Muy baja",AF31="Moderado"),AND(AD31="Baja",AF31="Menor"),AND(AD31="Baja",AF31="Moderado"),AND(AD31="Media",AF31="Leve"),AND(AD31="Media",AF31="Menor"),AND(AD31="Media",AF31="Moderado"),AND(AD31="Alta",AF31="Leve"),AND(AD31="Alta",AF31="Menor")),"Moderado",IF(OR(AND(AD31="Muy Baja",AF31="Mayor"),AND(AD31="Baja",AF31="Mayor"),AND(AD31="Media",AF31="Mayor"),AND(AD31="Alta",AF31="Moderado"),AND(AD31="Alta",AF31="Mayor"),AND(AD31="Muy Alta",AF31="Leve"),AND(AD31="Muy Alta",AF31="Menor"),AND(AD31="Muy Alta",AF31="Moderado"),AND(AD31="Muy Alta",AF31="Mayor")),"Alto",IF(OR(AND(AD31="Muy Baja",AF31="Catastrófico"),AND(AD31="Baja",AF31="Catastrófico"),AND(AD31="Media",AF31="Catastrófico"),AND(AD31="Alta",AF31="Catastrófico"),AND(AD31="Muy Alta",AF31="Catastrófico")),"Extremo","")))),"")</f>
        <v/>
      </c>
      <c r="AI31" s="212"/>
      <c r="AJ31" s="203"/>
      <c r="AK31" s="213"/>
      <c r="AL31" s="213"/>
      <c r="AM31" s="214"/>
      <c r="AN31" s="338"/>
      <c r="AO31" s="338"/>
      <c r="AP31" s="338"/>
    </row>
    <row r="32" spans="1:42" s="215" customFormat="1" ht="37.5" customHeight="1" x14ac:dyDescent="0.2">
      <c r="A32" s="351"/>
      <c r="B32" s="335"/>
      <c r="C32" s="335"/>
      <c r="D32" s="335"/>
      <c r="E32" s="335"/>
      <c r="F32" s="335"/>
      <c r="G32" s="335"/>
      <c r="H32" s="335"/>
      <c r="I32" s="335"/>
      <c r="J32" s="335"/>
      <c r="K32" s="335"/>
      <c r="L32" s="338"/>
      <c r="M32" s="343"/>
      <c r="N32" s="342"/>
      <c r="O32" s="341"/>
      <c r="P32" s="342">
        <f t="shared" ref="P32:P36" si="29">IF(NOT(ISERROR(MATCH(O32,_xlfn.ANCHORARRAY(E43),0))),N45&amp;"Por favor no seleccionar los criterios de impacto",O32)</f>
        <v>0</v>
      </c>
      <c r="Q32" s="343"/>
      <c r="R32" s="342"/>
      <c r="S32" s="344"/>
      <c r="T32" s="242">
        <v>2</v>
      </c>
      <c r="U32" s="204"/>
      <c r="V32" s="206" t="str">
        <f>IF(OR(W32="Preventivo",W32="Detectivo"),"Probabilidad",IF(W32="Correctivo","Impacto",""))</f>
        <v/>
      </c>
      <c r="W32" s="207"/>
      <c r="X32" s="207"/>
      <c r="Y32" s="208" t="str">
        <f t="shared" ref="Y32:Y36" si="30">IF(AND(W32="Preventivo",X32="Automático"),"50%",IF(AND(W32="Preventivo",X32="Manual"),"40%",IF(AND(W32="Detectivo",X32="Automático"),"40%",IF(AND(W32="Detectivo",X32="Manual"),"30%",IF(AND(W32="Correctivo",X32="Automático"),"35%",IF(AND(W32="Correctivo",X32="Manual"),"25%",""))))))</f>
        <v/>
      </c>
      <c r="Z32" s="207"/>
      <c r="AA32" s="207"/>
      <c r="AB32" s="207"/>
      <c r="AC32" s="209" t="str">
        <f>IFERROR(IF(AND(V31="Probabilidad",V32="Probabilidad"),(AE31-(+AE31*Y32)),IF(V32="Probabilidad",(N31-(+N31*Y32)),IF(V32="Impacto",AE31,""))),"")</f>
        <v/>
      </c>
      <c r="AD32" s="210" t="str">
        <f t="shared" si="2"/>
        <v/>
      </c>
      <c r="AE32" s="208" t="str">
        <f t="shared" ref="AE32:AE36" si="31">+AC32</f>
        <v/>
      </c>
      <c r="AF32" s="210" t="str">
        <f t="shared" si="4"/>
        <v/>
      </c>
      <c r="AG32" s="208" t="str">
        <f t="shared" ref="AG32" si="32">IFERROR(IF(AND(V31="Impacto",V32="Impacto"),(AG31-(+AG31*Y32)),IF(V32="Impacto",($R$13-(+$R$13*Y32)),IF(V32="Probabilidad",AG31,""))),"")</f>
        <v/>
      </c>
      <c r="AH32" s="211" t="str">
        <f t="shared" ref="AH32:AH33" si="33">IFERROR(IF(OR(AND(AD32="Muy Baja",AF32="Leve"),AND(AD32="Muy Baja",AF32="Menor"),AND(AD32="Baja",AF32="Leve")),"Bajo",IF(OR(AND(AD32="Muy baja",AF32="Moderado"),AND(AD32="Baja",AF32="Menor"),AND(AD32="Baja",AF32="Moderado"),AND(AD32="Media",AF32="Leve"),AND(AD32="Media",AF32="Menor"),AND(AD32="Media",AF32="Moderado"),AND(AD32="Alta",AF32="Leve"),AND(AD32="Alta",AF32="Menor")),"Moderado",IF(OR(AND(AD32="Muy Baja",AF32="Mayor"),AND(AD32="Baja",AF32="Mayor"),AND(AD32="Media",AF32="Mayor"),AND(AD32="Alta",AF32="Moderado"),AND(AD32="Alta",AF32="Mayor"),AND(AD32="Muy Alta",AF32="Leve"),AND(AD32="Muy Alta",AF32="Menor"),AND(AD32="Muy Alta",AF32="Moderado"),AND(AD32="Muy Alta",AF32="Mayor")),"Alto",IF(OR(AND(AD32="Muy Baja",AF32="Catastrófico"),AND(AD32="Baja",AF32="Catastrófico"),AND(AD32="Media",AF32="Catastrófico"),AND(AD32="Alta",AF32="Catastrófico"),AND(AD32="Muy Alta",AF32="Catastrófico")),"Extremo","")))),"")</f>
        <v/>
      </c>
      <c r="AI32" s="212"/>
      <c r="AJ32" s="203"/>
      <c r="AK32" s="213"/>
      <c r="AL32" s="213"/>
      <c r="AM32" s="214"/>
      <c r="AN32" s="338"/>
      <c r="AO32" s="338"/>
      <c r="AP32" s="338"/>
    </row>
    <row r="33" spans="1:42" s="215" customFormat="1" ht="37.5" customHeight="1" x14ac:dyDescent="0.2">
      <c r="A33" s="351"/>
      <c r="B33" s="335"/>
      <c r="C33" s="335"/>
      <c r="D33" s="335"/>
      <c r="E33" s="335"/>
      <c r="F33" s="335"/>
      <c r="G33" s="335"/>
      <c r="H33" s="335"/>
      <c r="I33" s="335"/>
      <c r="J33" s="335"/>
      <c r="K33" s="335"/>
      <c r="L33" s="338"/>
      <c r="M33" s="343"/>
      <c r="N33" s="342"/>
      <c r="O33" s="341"/>
      <c r="P33" s="342">
        <f t="shared" si="29"/>
        <v>0</v>
      </c>
      <c r="Q33" s="343"/>
      <c r="R33" s="342"/>
      <c r="S33" s="344"/>
      <c r="T33" s="242">
        <v>3</v>
      </c>
      <c r="U33" s="205"/>
      <c r="V33" s="206" t="str">
        <f>IF(OR(W33="Preventivo",W33="Detectivo"),"Probabilidad",IF(W33="Correctivo","Impacto",""))</f>
        <v/>
      </c>
      <c r="W33" s="207"/>
      <c r="X33" s="207"/>
      <c r="Y33" s="208" t="str">
        <f t="shared" si="30"/>
        <v/>
      </c>
      <c r="Z33" s="207"/>
      <c r="AA33" s="207"/>
      <c r="AB33" s="207"/>
      <c r="AC33" s="209" t="str">
        <f>IFERROR(IF(AND(V32="Probabilidad",V33="Probabilidad"),(AE32-(+AE32*Y33)),IF(AND(V32="Impacto",V33="Probabilidad"),(AE31-(+AE31*Y33)),IF(V33="Impacto",AE32,""))),"")</f>
        <v/>
      </c>
      <c r="AD33" s="210" t="str">
        <f t="shared" si="2"/>
        <v/>
      </c>
      <c r="AE33" s="208" t="str">
        <f t="shared" si="31"/>
        <v/>
      </c>
      <c r="AF33" s="210" t="str">
        <f t="shared" si="4"/>
        <v/>
      </c>
      <c r="AG33" s="208" t="str">
        <f t="shared" ref="AG33" si="34">IFERROR(IF(AND(V32="Impacto",V33="Impacto"),(AG32-(+AG32*Y33)),IF(AND(V32="Probabilidad",V33="Impacto"),(AG31-(+AG31*Y33)),IF(V33="Probabilidad",AG32,""))),"")</f>
        <v/>
      </c>
      <c r="AH33" s="211" t="str">
        <f t="shared" si="33"/>
        <v/>
      </c>
      <c r="AI33" s="212"/>
      <c r="AJ33" s="203"/>
      <c r="AK33" s="213"/>
      <c r="AL33" s="213"/>
      <c r="AM33" s="214"/>
      <c r="AN33" s="338"/>
      <c r="AO33" s="338"/>
      <c r="AP33" s="338"/>
    </row>
    <row r="34" spans="1:42" s="215" customFormat="1" ht="37.5" customHeight="1" x14ac:dyDescent="0.2">
      <c r="A34" s="351"/>
      <c r="B34" s="335"/>
      <c r="C34" s="335"/>
      <c r="D34" s="335"/>
      <c r="E34" s="335"/>
      <c r="F34" s="335"/>
      <c r="G34" s="335"/>
      <c r="H34" s="335"/>
      <c r="I34" s="335"/>
      <c r="J34" s="335"/>
      <c r="K34" s="335"/>
      <c r="L34" s="338"/>
      <c r="M34" s="343"/>
      <c r="N34" s="342"/>
      <c r="O34" s="341"/>
      <c r="P34" s="342">
        <f t="shared" si="29"/>
        <v>0</v>
      </c>
      <c r="Q34" s="343"/>
      <c r="R34" s="342"/>
      <c r="S34" s="344"/>
      <c r="T34" s="242">
        <v>4</v>
      </c>
      <c r="U34" s="204"/>
      <c r="V34" s="206" t="str">
        <f t="shared" ref="V34:V36" si="35">IF(OR(W34="Preventivo",W34="Detectivo"),"Probabilidad",IF(W34="Correctivo","Impacto",""))</f>
        <v/>
      </c>
      <c r="W34" s="207"/>
      <c r="X34" s="207"/>
      <c r="Y34" s="208" t="str">
        <f t="shared" si="30"/>
        <v/>
      </c>
      <c r="Z34" s="207"/>
      <c r="AA34" s="207"/>
      <c r="AB34" s="207"/>
      <c r="AC34" s="209" t="str">
        <f t="shared" ref="AC34:AC36" si="36">IFERROR(IF(AND(V33="Probabilidad",V34="Probabilidad"),(AE33-(+AE33*Y34)),IF(AND(V33="Impacto",V34="Probabilidad"),(AE32-(+AE32*Y34)),IF(V34="Impacto",AE33,""))),"")</f>
        <v/>
      </c>
      <c r="AD34" s="210" t="str">
        <f t="shared" si="2"/>
        <v/>
      </c>
      <c r="AE34" s="208" t="str">
        <f t="shared" si="31"/>
        <v/>
      </c>
      <c r="AF34" s="210" t="str">
        <f t="shared" si="4"/>
        <v/>
      </c>
      <c r="AG34" s="208" t="str">
        <f t="shared" si="14"/>
        <v/>
      </c>
      <c r="AH34" s="211" t="str">
        <f>IFERROR(IF(OR(AND(AD34="Muy Baja",AF34="Leve"),AND(AD34="Muy Baja",AF34="Menor"),AND(AD34="Baja",AF34="Leve")),"Bajo",IF(OR(AND(AD34="Muy baja",AF34="Moderado"),AND(AD34="Baja",AF34="Menor"),AND(AD34="Baja",AF34="Moderado"),AND(AD34="Media",AF34="Leve"),AND(AD34="Media",AF34="Menor"),AND(AD34="Media",AF34="Moderado"),AND(AD34="Alta",AF34="Leve"),AND(AD34="Alta",AF34="Menor")),"Moderado",IF(OR(AND(AD34="Muy Baja",AF34="Mayor"),AND(AD34="Baja",AF34="Mayor"),AND(AD34="Media",AF34="Mayor"),AND(AD34="Alta",AF34="Moderado"),AND(AD34="Alta",AF34="Mayor"),AND(AD34="Muy Alta",AF34="Leve"),AND(AD34="Muy Alta",AF34="Menor"),AND(AD34="Muy Alta",AF34="Moderado"),AND(AD34="Muy Alta",AF34="Mayor")),"Alto",IF(OR(AND(AD34="Muy Baja",AF34="Catastrófico"),AND(AD34="Baja",AF34="Catastrófico"),AND(AD34="Media",AF34="Catastrófico"),AND(AD34="Alta",AF34="Catastrófico"),AND(AD34="Muy Alta",AF34="Catastrófico")),"Extremo","")))),"")</f>
        <v/>
      </c>
      <c r="AI34" s="212"/>
      <c r="AJ34" s="203"/>
      <c r="AK34" s="213"/>
      <c r="AL34" s="213"/>
      <c r="AM34" s="214"/>
      <c r="AN34" s="338"/>
      <c r="AO34" s="338"/>
      <c r="AP34" s="338"/>
    </row>
    <row r="35" spans="1:42" s="215" customFormat="1" ht="37.5" customHeight="1" x14ac:dyDescent="0.2">
      <c r="A35" s="351"/>
      <c r="B35" s="335"/>
      <c r="C35" s="335"/>
      <c r="D35" s="335"/>
      <c r="E35" s="335"/>
      <c r="F35" s="335"/>
      <c r="G35" s="335"/>
      <c r="H35" s="335"/>
      <c r="I35" s="335"/>
      <c r="J35" s="335"/>
      <c r="K35" s="335"/>
      <c r="L35" s="338"/>
      <c r="M35" s="343"/>
      <c r="N35" s="342"/>
      <c r="O35" s="341"/>
      <c r="P35" s="342">
        <f t="shared" si="29"/>
        <v>0</v>
      </c>
      <c r="Q35" s="343"/>
      <c r="R35" s="342"/>
      <c r="S35" s="344"/>
      <c r="T35" s="242">
        <v>5</v>
      </c>
      <c r="U35" s="204"/>
      <c r="V35" s="206" t="str">
        <f t="shared" si="35"/>
        <v/>
      </c>
      <c r="W35" s="207"/>
      <c r="X35" s="207"/>
      <c r="Y35" s="208" t="str">
        <f t="shared" si="30"/>
        <v/>
      </c>
      <c r="Z35" s="207"/>
      <c r="AA35" s="207"/>
      <c r="AB35" s="207"/>
      <c r="AC35" s="209" t="str">
        <f t="shared" si="36"/>
        <v/>
      </c>
      <c r="AD35" s="210" t="str">
        <f>IFERROR(IF(AC35="","",IF(AC35&lt;=0.2,"Muy Baja",IF(AC35&lt;=0.4,"Baja",IF(AC35&lt;=0.6,"Media",IF(AC35&lt;=0.8,"Alta","Muy Alta"))))),"")</f>
        <v/>
      </c>
      <c r="AE35" s="208" t="str">
        <f t="shared" si="31"/>
        <v/>
      </c>
      <c r="AF35" s="210" t="str">
        <f t="shared" si="4"/>
        <v/>
      </c>
      <c r="AG35" s="208" t="str">
        <f t="shared" si="14"/>
        <v/>
      </c>
      <c r="AH35" s="211" t="str">
        <f t="shared" ref="AH35:AH36" si="37">IFERROR(IF(OR(AND(AD35="Muy Baja",AF35="Leve"),AND(AD35="Muy Baja",AF35="Menor"),AND(AD35="Baja",AF35="Leve")),"Bajo",IF(OR(AND(AD35="Muy baja",AF35="Moderado"),AND(AD35="Baja",AF35="Menor"),AND(AD35="Baja",AF35="Moderado"),AND(AD35="Media",AF35="Leve"),AND(AD35="Media",AF35="Menor"),AND(AD35="Media",AF35="Moderado"),AND(AD35="Alta",AF35="Leve"),AND(AD35="Alta",AF35="Menor")),"Moderado",IF(OR(AND(AD35="Muy Baja",AF35="Mayor"),AND(AD35="Baja",AF35="Mayor"),AND(AD35="Media",AF35="Mayor"),AND(AD35="Alta",AF35="Moderado"),AND(AD35="Alta",AF35="Mayor"),AND(AD35="Muy Alta",AF35="Leve"),AND(AD35="Muy Alta",AF35="Menor"),AND(AD35="Muy Alta",AF35="Moderado"),AND(AD35="Muy Alta",AF35="Mayor")),"Alto",IF(OR(AND(AD35="Muy Baja",AF35="Catastrófico"),AND(AD35="Baja",AF35="Catastrófico"),AND(AD35="Media",AF35="Catastrófico"),AND(AD35="Alta",AF35="Catastrófico"),AND(AD35="Muy Alta",AF35="Catastrófico")),"Extremo","")))),"")</f>
        <v/>
      </c>
      <c r="AI35" s="212"/>
      <c r="AJ35" s="203"/>
      <c r="AK35" s="213"/>
      <c r="AL35" s="213"/>
      <c r="AM35" s="214"/>
      <c r="AN35" s="338"/>
      <c r="AO35" s="338"/>
      <c r="AP35" s="338"/>
    </row>
    <row r="36" spans="1:42" s="215" customFormat="1" ht="37.5" customHeight="1" x14ac:dyDescent="0.2">
      <c r="A36" s="351"/>
      <c r="B36" s="335"/>
      <c r="C36" s="335"/>
      <c r="D36" s="335"/>
      <c r="E36" s="335"/>
      <c r="F36" s="335"/>
      <c r="G36" s="335"/>
      <c r="H36" s="335"/>
      <c r="I36" s="335"/>
      <c r="J36" s="335"/>
      <c r="K36" s="335"/>
      <c r="L36" s="338"/>
      <c r="M36" s="343"/>
      <c r="N36" s="342"/>
      <c r="O36" s="341"/>
      <c r="P36" s="342">
        <f t="shared" si="29"/>
        <v>0</v>
      </c>
      <c r="Q36" s="343"/>
      <c r="R36" s="342"/>
      <c r="S36" s="344"/>
      <c r="T36" s="242">
        <v>6</v>
      </c>
      <c r="U36" s="204"/>
      <c r="V36" s="206" t="str">
        <f t="shared" si="35"/>
        <v/>
      </c>
      <c r="W36" s="207"/>
      <c r="X36" s="207"/>
      <c r="Y36" s="208" t="str">
        <f t="shared" si="30"/>
        <v/>
      </c>
      <c r="Z36" s="207"/>
      <c r="AA36" s="207"/>
      <c r="AB36" s="207"/>
      <c r="AC36" s="209" t="str">
        <f t="shared" si="36"/>
        <v/>
      </c>
      <c r="AD36" s="210" t="str">
        <f t="shared" si="2"/>
        <v/>
      </c>
      <c r="AE36" s="208" t="str">
        <f t="shared" si="31"/>
        <v/>
      </c>
      <c r="AF36" s="210" t="str">
        <f t="shared" si="4"/>
        <v/>
      </c>
      <c r="AG36" s="208" t="str">
        <f t="shared" si="14"/>
        <v/>
      </c>
      <c r="AH36" s="211" t="str">
        <f t="shared" si="37"/>
        <v/>
      </c>
      <c r="AI36" s="212"/>
      <c r="AJ36" s="203"/>
      <c r="AK36" s="213"/>
      <c r="AL36" s="213"/>
      <c r="AM36" s="214"/>
      <c r="AN36" s="338"/>
      <c r="AO36" s="338"/>
      <c r="AP36" s="338"/>
    </row>
    <row r="37" spans="1:42" s="215" customFormat="1" ht="37.5" customHeight="1" x14ac:dyDescent="0.2">
      <c r="A37" s="351">
        <v>5</v>
      </c>
      <c r="B37" s="335"/>
      <c r="C37" s="335"/>
      <c r="D37" s="335"/>
      <c r="E37" s="335"/>
      <c r="F37" s="335"/>
      <c r="G37" s="335"/>
      <c r="H37" s="335"/>
      <c r="I37" s="335"/>
      <c r="J37" s="335"/>
      <c r="K37" s="335"/>
      <c r="L37" s="338"/>
      <c r="M37" s="343" t="str">
        <f>IF(L37&lt;=0,"",IF(L37&lt;=2,"Muy Baja",IF(L37&lt;=24,"Baja",IF(L37&lt;=500,"Media",IF(L37&lt;=5000,"Alta","Muy Alta")))))</f>
        <v/>
      </c>
      <c r="N37" s="342" t="str">
        <f>IF(M37="","",IF(M37="Muy Baja",0.2,IF(M37="Baja",0.4,IF(M37="Media",0.6,IF(M37="Alta",0.8,IF(M37="Muy Alta",1,))))))</f>
        <v/>
      </c>
      <c r="O37" s="341"/>
      <c r="P37" s="342">
        <f>IF(NOT(ISERROR(MATCH(O37,'Tabla Impacto'!$B$222:$B$224,0))),'Tabla Impacto'!$F$224&amp;"Por favor no seleccionar los criterios de impacto(Afectación Económica o presupuestal y Pérdida Reputacional)",O37)</f>
        <v>0</v>
      </c>
      <c r="Q37" s="343" t="str">
        <f>IF(OR(P37='Tabla Impacto'!$C$12,P37='Tabla Impacto'!$D$12),"Leve",IF(OR(P37='Tabla Impacto'!$C$13,P37='Tabla Impacto'!$D$13),"Menor",IF(OR(P37='Tabla Impacto'!$C$14,P37='Tabla Impacto'!$D$14),"Moderado",IF(OR(P37='Tabla Impacto'!$C$15,P37='Tabla Impacto'!$D$15),"Mayor",IF(OR(P37='Tabla Impacto'!$C$16,P37='Tabla Impacto'!$D$16),"Catastrófico","")))))</f>
        <v/>
      </c>
      <c r="R37" s="342" t="str">
        <f>IF(Q37="","",IF(Q37="Leve",0.2,IF(Q37="Menor",0.4,IF(Q37="Moderado",0.6,IF(Q37="Mayor",0.8,IF(Q37="Catastrófico",1,))))))</f>
        <v/>
      </c>
      <c r="S37" s="344" t="str">
        <f>IF(OR(AND(M37="Muy Baja",Q37="Leve"),AND(M37="Muy Baja",Q37="Menor"),AND(M37="Baja",Q37="Leve")),"Bajo",IF(OR(AND(M37="Muy baja",Q37="Moderado"),AND(M37="Baja",Q37="Menor"),AND(M37="Baja",Q37="Moderado"),AND(M37="Media",Q37="Leve"),AND(M37="Media",Q37="Menor"),AND(M37="Media",Q37="Moderado"),AND(M37="Alta",Q37="Leve"),AND(M37="Alta",Q37="Menor")),"Moderado",IF(OR(AND(M37="Muy Baja",Q37="Mayor"),AND(M37="Baja",Q37="Mayor"),AND(M37="Media",Q37="Mayor"),AND(M37="Alta",Q37="Moderado"),AND(M37="Alta",Q37="Mayor"),AND(M37="Muy Alta",Q37="Leve"),AND(M37="Muy Alta",Q37="Menor"),AND(M37="Muy Alta",Q37="Moderado"),AND(M37="Muy Alta",Q37="Mayor")),"Alto",IF(OR(AND(M37="Muy Baja",Q37="Catastrófico"),AND(M37="Baja",Q37="Catastrófico"),AND(M37="Media",Q37="Catastrófico"),AND(M37="Alta",Q37="Catastrófico"),AND(M37="Muy Alta",Q37="Catastrófico")),"Extremo",""))))</f>
        <v/>
      </c>
      <c r="T37" s="242">
        <v>1</v>
      </c>
      <c r="U37" s="204"/>
      <c r="V37" s="206" t="str">
        <f>IF(OR(W37="Preventivo",W37="Detectivo"),"Probabilidad",IF(W37="Correctivo","Impacto",""))</f>
        <v/>
      </c>
      <c r="W37" s="207"/>
      <c r="X37" s="207"/>
      <c r="Y37" s="208" t="str">
        <f>IF(AND(W37="Preventivo",X37="Automático"),"50%",IF(AND(W37="Preventivo",X37="Manual"),"40%",IF(AND(W37="Detectivo",X37="Automático"),"40%",IF(AND(W37="Detectivo",X37="Manual"),"30%",IF(AND(W37="Correctivo",X37="Automático"),"35%",IF(AND(W37="Correctivo",X37="Manual"),"25%",""))))))</f>
        <v/>
      </c>
      <c r="Z37" s="207"/>
      <c r="AA37" s="207"/>
      <c r="AB37" s="207"/>
      <c r="AC37" s="209" t="str">
        <f>IFERROR(IF(V37="Probabilidad",(N37-(+N37*Y37)),IF(V37="Impacto",N37,"")),"")</f>
        <v/>
      </c>
      <c r="AD37" s="210" t="str">
        <f>IFERROR(IF(AC37="","",IF(AC37&lt;=0.2,"Muy Baja",IF(AC37&lt;=0.4,"Baja",IF(AC37&lt;=0.6,"Media",IF(AC37&lt;=0.8,"Alta","Muy Alta"))))),"")</f>
        <v/>
      </c>
      <c r="AE37" s="208" t="str">
        <f>+AC37</f>
        <v/>
      </c>
      <c r="AF37" s="210" t="str">
        <f>IFERROR(IF(AG37="","",IF(AG37&lt;=0.2,"Leve",IF(AG37&lt;=0.4,"Menor",IF(AG37&lt;=0.6,"Moderado",IF(AG37&lt;=0.8,"Mayor","Catastrófico"))))),"")</f>
        <v/>
      </c>
      <c r="AG37" s="208" t="str">
        <f t="shared" ref="AG37" si="38">IFERROR(IF(V37="Impacto",(R37-(+R37*Y37)),IF(V37="Probabilidad",R37,"")),"")</f>
        <v/>
      </c>
      <c r="AH37" s="211" t="str">
        <f>IFERROR(IF(OR(AND(AD37="Muy Baja",AF37="Leve"),AND(AD37="Muy Baja",AF37="Menor"),AND(AD37="Baja",AF37="Leve")),"Bajo",IF(OR(AND(AD37="Muy baja",AF37="Moderado"),AND(AD37="Baja",AF37="Menor"),AND(AD37="Baja",AF37="Moderado"),AND(AD37="Media",AF37="Leve"),AND(AD37="Media",AF37="Menor"),AND(AD37="Media",AF37="Moderado"),AND(AD37="Alta",AF37="Leve"),AND(AD37="Alta",AF37="Menor")),"Moderado",IF(OR(AND(AD37="Muy Baja",AF37="Mayor"),AND(AD37="Baja",AF37="Mayor"),AND(AD37="Media",AF37="Mayor"),AND(AD37="Alta",AF37="Moderado"),AND(AD37="Alta",AF37="Mayor"),AND(AD37="Muy Alta",AF37="Leve"),AND(AD37="Muy Alta",AF37="Menor"),AND(AD37="Muy Alta",AF37="Moderado"),AND(AD37="Muy Alta",AF37="Mayor")),"Alto",IF(OR(AND(AD37="Muy Baja",AF37="Catastrófico"),AND(AD37="Baja",AF37="Catastrófico"),AND(AD37="Media",AF37="Catastrófico"),AND(AD37="Alta",AF37="Catastrófico"),AND(AD37="Muy Alta",AF37="Catastrófico")),"Extremo","")))),"")</f>
        <v/>
      </c>
      <c r="AI37" s="212"/>
      <c r="AJ37" s="203"/>
      <c r="AK37" s="213"/>
      <c r="AL37" s="213"/>
      <c r="AM37" s="214"/>
      <c r="AN37" s="338"/>
      <c r="AO37" s="338"/>
      <c r="AP37" s="338"/>
    </row>
    <row r="38" spans="1:42" s="215" customFormat="1" ht="37.5" customHeight="1" x14ac:dyDescent="0.2">
      <c r="A38" s="351"/>
      <c r="B38" s="335"/>
      <c r="C38" s="335"/>
      <c r="D38" s="335"/>
      <c r="E38" s="335"/>
      <c r="F38" s="335"/>
      <c r="G38" s="335"/>
      <c r="H38" s="335"/>
      <c r="I38" s="335"/>
      <c r="J38" s="335"/>
      <c r="K38" s="335"/>
      <c r="L38" s="338"/>
      <c r="M38" s="343"/>
      <c r="N38" s="342"/>
      <c r="O38" s="341"/>
      <c r="P38" s="342">
        <f t="shared" ref="P38:P42" si="39">IF(NOT(ISERROR(MATCH(O38,_xlfn.ANCHORARRAY(E49),0))),N51&amp;"Por favor no seleccionar los criterios de impacto",O38)</f>
        <v>0</v>
      </c>
      <c r="Q38" s="343"/>
      <c r="R38" s="342"/>
      <c r="S38" s="344"/>
      <c r="T38" s="242">
        <v>2</v>
      </c>
      <c r="U38" s="204"/>
      <c r="V38" s="206" t="str">
        <f>IF(OR(W38="Preventivo",W38="Detectivo"),"Probabilidad",IF(W38="Correctivo","Impacto",""))</f>
        <v/>
      </c>
      <c r="W38" s="207"/>
      <c r="X38" s="207"/>
      <c r="Y38" s="208" t="str">
        <f t="shared" ref="Y38:Y42" si="40">IF(AND(W38="Preventivo",X38="Automático"),"50%",IF(AND(W38="Preventivo",X38="Manual"),"40%",IF(AND(W38="Detectivo",X38="Automático"),"40%",IF(AND(W38="Detectivo",X38="Manual"),"30%",IF(AND(W38="Correctivo",X38="Automático"),"35%",IF(AND(W38="Correctivo",X38="Manual"),"25%",""))))))</f>
        <v/>
      </c>
      <c r="Z38" s="207"/>
      <c r="AA38" s="207"/>
      <c r="AB38" s="207"/>
      <c r="AC38" s="209" t="str">
        <f>IFERROR(IF(AND(V37="Probabilidad",V38="Probabilidad"),(AE37-(+AE37*Y38)),IF(V38="Probabilidad",(N37-(+N37*Y38)),IF(V38="Impacto",AE37,""))),"")</f>
        <v/>
      </c>
      <c r="AD38" s="210" t="str">
        <f t="shared" si="2"/>
        <v/>
      </c>
      <c r="AE38" s="208" t="str">
        <f t="shared" ref="AE38:AE42" si="41">+AC38</f>
        <v/>
      </c>
      <c r="AF38" s="210" t="str">
        <f t="shared" si="4"/>
        <v/>
      </c>
      <c r="AG38" s="208" t="str">
        <f t="shared" ref="AG38" si="42">IFERROR(IF(AND(V37="Impacto",V38="Impacto"),(AG37-(+AG37*Y38)),IF(V38="Impacto",($R$13-(+$R$13*Y38)),IF(V38="Probabilidad",AG37,""))),"")</f>
        <v/>
      </c>
      <c r="AH38" s="211" t="str">
        <f t="shared" ref="AH38:AH39" si="43">IFERROR(IF(OR(AND(AD38="Muy Baja",AF38="Leve"),AND(AD38="Muy Baja",AF38="Menor"),AND(AD38="Baja",AF38="Leve")),"Bajo",IF(OR(AND(AD38="Muy baja",AF38="Moderado"),AND(AD38="Baja",AF38="Menor"),AND(AD38="Baja",AF38="Moderado"),AND(AD38="Media",AF38="Leve"),AND(AD38="Media",AF38="Menor"),AND(AD38="Media",AF38="Moderado"),AND(AD38="Alta",AF38="Leve"),AND(AD38="Alta",AF38="Menor")),"Moderado",IF(OR(AND(AD38="Muy Baja",AF38="Mayor"),AND(AD38="Baja",AF38="Mayor"),AND(AD38="Media",AF38="Mayor"),AND(AD38="Alta",AF38="Moderado"),AND(AD38="Alta",AF38="Mayor"),AND(AD38="Muy Alta",AF38="Leve"),AND(AD38="Muy Alta",AF38="Menor"),AND(AD38="Muy Alta",AF38="Moderado"),AND(AD38="Muy Alta",AF38="Mayor")),"Alto",IF(OR(AND(AD38="Muy Baja",AF38="Catastrófico"),AND(AD38="Baja",AF38="Catastrófico"),AND(AD38="Media",AF38="Catastrófico"),AND(AD38="Alta",AF38="Catastrófico"),AND(AD38="Muy Alta",AF38="Catastrófico")),"Extremo","")))),"")</f>
        <v/>
      </c>
      <c r="AI38" s="212"/>
      <c r="AJ38" s="203"/>
      <c r="AK38" s="213"/>
      <c r="AL38" s="213"/>
      <c r="AM38" s="214"/>
      <c r="AN38" s="338"/>
      <c r="AO38" s="338"/>
      <c r="AP38" s="338"/>
    </row>
    <row r="39" spans="1:42" s="215" customFormat="1" ht="37.5" customHeight="1" x14ac:dyDescent="0.2">
      <c r="A39" s="351"/>
      <c r="B39" s="335"/>
      <c r="C39" s="335"/>
      <c r="D39" s="335"/>
      <c r="E39" s="335"/>
      <c r="F39" s="335"/>
      <c r="G39" s="335"/>
      <c r="H39" s="335"/>
      <c r="I39" s="335"/>
      <c r="J39" s="335"/>
      <c r="K39" s="335"/>
      <c r="L39" s="338"/>
      <c r="M39" s="343"/>
      <c r="N39" s="342"/>
      <c r="O39" s="341"/>
      <c r="P39" s="342">
        <f t="shared" si="39"/>
        <v>0</v>
      </c>
      <c r="Q39" s="343"/>
      <c r="R39" s="342"/>
      <c r="S39" s="344"/>
      <c r="T39" s="242">
        <v>3</v>
      </c>
      <c r="U39" s="205"/>
      <c r="V39" s="206" t="str">
        <f>IF(OR(W39="Preventivo",W39="Detectivo"),"Probabilidad",IF(W39="Correctivo","Impacto",""))</f>
        <v/>
      </c>
      <c r="W39" s="207"/>
      <c r="X39" s="207"/>
      <c r="Y39" s="208" t="str">
        <f t="shared" si="40"/>
        <v/>
      </c>
      <c r="Z39" s="207"/>
      <c r="AA39" s="207"/>
      <c r="AB39" s="207"/>
      <c r="AC39" s="209" t="str">
        <f>IFERROR(IF(AND(V38="Probabilidad",V39="Probabilidad"),(AE38-(+AE38*Y39)),IF(AND(V38="Impacto",V39="Probabilidad"),(AE37-(+AE37*Y39)),IF(V39="Impacto",AE38,""))),"")</f>
        <v/>
      </c>
      <c r="AD39" s="210" t="str">
        <f t="shared" si="2"/>
        <v/>
      </c>
      <c r="AE39" s="208" t="str">
        <f t="shared" si="41"/>
        <v/>
      </c>
      <c r="AF39" s="210" t="str">
        <f t="shared" si="4"/>
        <v/>
      </c>
      <c r="AG39" s="208" t="str">
        <f t="shared" ref="AG39" si="44">IFERROR(IF(AND(V38="Impacto",V39="Impacto"),(AG38-(+AG38*Y39)),IF(AND(V38="Probabilidad",V39="Impacto"),(AG37-(+AG37*Y39)),IF(V39="Probabilidad",AG38,""))),"")</f>
        <v/>
      </c>
      <c r="AH39" s="211" t="str">
        <f t="shared" si="43"/>
        <v/>
      </c>
      <c r="AI39" s="212"/>
      <c r="AJ39" s="203"/>
      <c r="AK39" s="213"/>
      <c r="AL39" s="213"/>
      <c r="AM39" s="214"/>
      <c r="AN39" s="338"/>
      <c r="AO39" s="338"/>
      <c r="AP39" s="338"/>
    </row>
    <row r="40" spans="1:42" s="215" customFormat="1" ht="37.5" customHeight="1" x14ac:dyDescent="0.2">
      <c r="A40" s="351"/>
      <c r="B40" s="335"/>
      <c r="C40" s="335"/>
      <c r="D40" s="335"/>
      <c r="E40" s="335"/>
      <c r="F40" s="335"/>
      <c r="G40" s="335"/>
      <c r="H40" s="335"/>
      <c r="I40" s="335"/>
      <c r="J40" s="335"/>
      <c r="K40" s="335"/>
      <c r="L40" s="338"/>
      <c r="M40" s="343"/>
      <c r="N40" s="342"/>
      <c r="O40" s="341"/>
      <c r="P40" s="342">
        <f t="shared" si="39"/>
        <v>0</v>
      </c>
      <c r="Q40" s="343"/>
      <c r="R40" s="342"/>
      <c r="S40" s="344"/>
      <c r="T40" s="242">
        <v>4</v>
      </c>
      <c r="U40" s="204"/>
      <c r="V40" s="206" t="str">
        <f t="shared" ref="V40:V42" si="45">IF(OR(W40="Preventivo",W40="Detectivo"),"Probabilidad",IF(W40="Correctivo","Impacto",""))</f>
        <v/>
      </c>
      <c r="W40" s="207"/>
      <c r="X40" s="207"/>
      <c r="Y40" s="208" t="str">
        <f t="shared" si="40"/>
        <v/>
      </c>
      <c r="Z40" s="207"/>
      <c r="AA40" s="207"/>
      <c r="AB40" s="207"/>
      <c r="AC40" s="209" t="str">
        <f t="shared" ref="AC40:AC42" si="46">IFERROR(IF(AND(V39="Probabilidad",V40="Probabilidad"),(AE39-(+AE39*Y40)),IF(AND(V39="Impacto",V40="Probabilidad"),(AE38-(+AE38*Y40)),IF(V40="Impacto",AE39,""))),"")</f>
        <v/>
      </c>
      <c r="AD40" s="210" t="str">
        <f t="shared" si="2"/>
        <v/>
      </c>
      <c r="AE40" s="208" t="str">
        <f t="shared" si="41"/>
        <v/>
      </c>
      <c r="AF40" s="210" t="str">
        <f t="shared" si="4"/>
        <v/>
      </c>
      <c r="AG40" s="208" t="str">
        <f t="shared" si="14"/>
        <v/>
      </c>
      <c r="AH40" s="211" t="str">
        <f>IFERROR(IF(OR(AND(AD40="Muy Baja",AF40="Leve"),AND(AD40="Muy Baja",AF40="Menor"),AND(AD40="Baja",AF40="Leve")),"Bajo",IF(OR(AND(AD40="Muy baja",AF40="Moderado"),AND(AD40="Baja",AF40="Menor"),AND(AD40="Baja",AF40="Moderado"),AND(AD40="Media",AF40="Leve"),AND(AD40="Media",AF40="Menor"),AND(AD40="Media",AF40="Moderado"),AND(AD40="Alta",AF40="Leve"),AND(AD40="Alta",AF40="Menor")),"Moderado",IF(OR(AND(AD40="Muy Baja",AF40="Mayor"),AND(AD40="Baja",AF40="Mayor"),AND(AD40="Media",AF40="Mayor"),AND(AD40="Alta",AF40="Moderado"),AND(AD40="Alta",AF40="Mayor"),AND(AD40="Muy Alta",AF40="Leve"),AND(AD40="Muy Alta",AF40="Menor"),AND(AD40="Muy Alta",AF40="Moderado"),AND(AD40="Muy Alta",AF40="Mayor")),"Alto",IF(OR(AND(AD40="Muy Baja",AF40="Catastrófico"),AND(AD40="Baja",AF40="Catastrófico"),AND(AD40="Media",AF40="Catastrófico"),AND(AD40="Alta",AF40="Catastrófico"),AND(AD40="Muy Alta",AF40="Catastrófico")),"Extremo","")))),"")</f>
        <v/>
      </c>
      <c r="AI40" s="212"/>
      <c r="AJ40" s="203"/>
      <c r="AK40" s="213"/>
      <c r="AL40" s="213"/>
      <c r="AM40" s="214"/>
      <c r="AN40" s="338"/>
      <c r="AO40" s="338"/>
      <c r="AP40" s="338"/>
    </row>
    <row r="41" spans="1:42" s="215" customFormat="1" ht="37.5" customHeight="1" x14ac:dyDescent="0.2">
      <c r="A41" s="351"/>
      <c r="B41" s="335"/>
      <c r="C41" s="335"/>
      <c r="D41" s="335"/>
      <c r="E41" s="335"/>
      <c r="F41" s="335"/>
      <c r="G41" s="335"/>
      <c r="H41" s="335"/>
      <c r="I41" s="335"/>
      <c r="J41" s="335"/>
      <c r="K41" s="335"/>
      <c r="L41" s="338"/>
      <c r="M41" s="343"/>
      <c r="N41" s="342"/>
      <c r="O41" s="341"/>
      <c r="P41" s="342">
        <f t="shared" si="39"/>
        <v>0</v>
      </c>
      <c r="Q41" s="343"/>
      <c r="R41" s="342"/>
      <c r="S41" s="344"/>
      <c r="T41" s="242">
        <v>5</v>
      </c>
      <c r="U41" s="204"/>
      <c r="V41" s="206" t="str">
        <f t="shared" si="45"/>
        <v/>
      </c>
      <c r="W41" s="207"/>
      <c r="X41" s="207"/>
      <c r="Y41" s="208" t="str">
        <f t="shared" si="40"/>
        <v/>
      </c>
      <c r="Z41" s="207"/>
      <c r="AA41" s="207"/>
      <c r="AB41" s="207"/>
      <c r="AC41" s="209" t="str">
        <f t="shared" si="46"/>
        <v/>
      </c>
      <c r="AD41" s="210" t="str">
        <f t="shared" si="2"/>
        <v/>
      </c>
      <c r="AE41" s="208" t="str">
        <f t="shared" si="41"/>
        <v/>
      </c>
      <c r="AF41" s="210" t="str">
        <f t="shared" si="4"/>
        <v/>
      </c>
      <c r="AG41" s="208" t="str">
        <f t="shared" si="14"/>
        <v/>
      </c>
      <c r="AH41" s="211" t="str">
        <f t="shared" ref="AH41:AH42" si="47">IFERROR(IF(OR(AND(AD41="Muy Baja",AF41="Leve"),AND(AD41="Muy Baja",AF41="Menor"),AND(AD41="Baja",AF41="Leve")),"Bajo",IF(OR(AND(AD41="Muy baja",AF41="Moderado"),AND(AD41="Baja",AF41="Menor"),AND(AD41="Baja",AF41="Moderado"),AND(AD41="Media",AF41="Leve"),AND(AD41="Media",AF41="Menor"),AND(AD41="Media",AF41="Moderado"),AND(AD41="Alta",AF41="Leve"),AND(AD41="Alta",AF41="Menor")),"Moderado",IF(OR(AND(AD41="Muy Baja",AF41="Mayor"),AND(AD41="Baja",AF41="Mayor"),AND(AD41="Media",AF41="Mayor"),AND(AD41="Alta",AF41="Moderado"),AND(AD41="Alta",AF41="Mayor"),AND(AD41="Muy Alta",AF41="Leve"),AND(AD41="Muy Alta",AF41="Menor"),AND(AD41="Muy Alta",AF41="Moderado"),AND(AD41="Muy Alta",AF41="Mayor")),"Alto",IF(OR(AND(AD41="Muy Baja",AF41="Catastrófico"),AND(AD41="Baja",AF41="Catastrófico"),AND(AD41="Media",AF41="Catastrófico"),AND(AD41="Alta",AF41="Catastrófico"),AND(AD41="Muy Alta",AF41="Catastrófico")),"Extremo","")))),"")</f>
        <v/>
      </c>
      <c r="AI41" s="212"/>
      <c r="AJ41" s="203"/>
      <c r="AK41" s="213"/>
      <c r="AL41" s="213"/>
      <c r="AM41" s="214"/>
      <c r="AN41" s="338"/>
      <c r="AO41" s="338"/>
      <c r="AP41" s="338"/>
    </row>
    <row r="42" spans="1:42" s="215" customFormat="1" ht="37.5" customHeight="1" x14ac:dyDescent="0.2">
      <c r="A42" s="351"/>
      <c r="B42" s="335"/>
      <c r="C42" s="335"/>
      <c r="D42" s="335"/>
      <c r="E42" s="335"/>
      <c r="F42" s="335"/>
      <c r="G42" s="335"/>
      <c r="H42" s="335"/>
      <c r="I42" s="335"/>
      <c r="J42" s="335"/>
      <c r="K42" s="335"/>
      <c r="L42" s="338"/>
      <c r="M42" s="343"/>
      <c r="N42" s="342"/>
      <c r="O42" s="341"/>
      <c r="P42" s="342">
        <f t="shared" si="39"/>
        <v>0</v>
      </c>
      <c r="Q42" s="343"/>
      <c r="R42" s="342"/>
      <c r="S42" s="344"/>
      <c r="T42" s="242">
        <v>6</v>
      </c>
      <c r="U42" s="204"/>
      <c r="V42" s="206" t="str">
        <f t="shared" si="45"/>
        <v/>
      </c>
      <c r="W42" s="207"/>
      <c r="X42" s="207"/>
      <c r="Y42" s="208" t="str">
        <f t="shared" si="40"/>
        <v/>
      </c>
      <c r="Z42" s="207"/>
      <c r="AA42" s="207"/>
      <c r="AB42" s="207"/>
      <c r="AC42" s="209" t="str">
        <f t="shared" si="46"/>
        <v/>
      </c>
      <c r="AD42" s="210" t="str">
        <f t="shared" si="2"/>
        <v/>
      </c>
      <c r="AE42" s="208" t="str">
        <f t="shared" si="41"/>
        <v/>
      </c>
      <c r="AF42" s="210" t="str">
        <f t="shared" si="4"/>
        <v/>
      </c>
      <c r="AG42" s="208" t="str">
        <f t="shared" si="14"/>
        <v/>
      </c>
      <c r="AH42" s="211" t="str">
        <f t="shared" si="47"/>
        <v/>
      </c>
      <c r="AI42" s="212"/>
      <c r="AJ42" s="203"/>
      <c r="AK42" s="213"/>
      <c r="AL42" s="213"/>
      <c r="AM42" s="214"/>
      <c r="AN42" s="338"/>
      <c r="AO42" s="338"/>
      <c r="AP42" s="338"/>
    </row>
    <row r="43" spans="1:42" s="215" customFormat="1" ht="37.5" customHeight="1" x14ac:dyDescent="0.2">
      <c r="A43" s="351">
        <v>6</v>
      </c>
      <c r="B43" s="335"/>
      <c r="C43" s="335"/>
      <c r="D43" s="335"/>
      <c r="E43" s="364"/>
      <c r="F43" s="335"/>
      <c r="G43" s="335"/>
      <c r="H43" s="335"/>
      <c r="I43" s="335"/>
      <c r="J43" s="335"/>
      <c r="K43" s="335"/>
      <c r="L43" s="338"/>
      <c r="M43" s="343" t="str">
        <f>IF(L43&lt;=0,"",IF(L43&lt;=2,"Muy Baja",IF(L43&lt;=24,"Baja",IF(L43&lt;=500,"Media",IF(L43&lt;=5000,"Alta","Muy Alta")))))</f>
        <v/>
      </c>
      <c r="N43" s="342" t="str">
        <f>IF(M43="","",IF(M43="Muy Baja",0.2,IF(M43="Baja",0.4,IF(M43="Media",0.6,IF(M43="Alta",0.8,IF(M43="Muy Alta",1,))))))</f>
        <v/>
      </c>
      <c r="O43" s="341"/>
      <c r="P43" s="342">
        <f>IF(NOT(ISERROR(MATCH(O43,'Tabla Impacto'!$B$222:$B$224,0))),'Tabla Impacto'!$F$224&amp;"Por favor no seleccionar los criterios de impacto(Afectación Económica o presupuestal y Pérdida Reputacional)",O43)</f>
        <v>0</v>
      </c>
      <c r="Q43" s="343" t="str">
        <f>IF(OR(P43='Tabla Impacto'!$C$12,P43='Tabla Impacto'!$D$12),"Leve",IF(OR(P43='Tabla Impacto'!$C$13,P43='Tabla Impacto'!$D$13),"Menor",IF(OR(P43='Tabla Impacto'!$C$14,P43='Tabla Impacto'!$D$14),"Moderado",IF(OR(P43='Tabla Impacto'!$C$15,P43='Tabla Impacto'!$D$15),"Mayor",IF(OR(P43='Tabla Impacto'!$C$16,P43='Tabla Impacto'!$D$16),"Catastrófico","")))))</f>
        <v/>
      </c>
      <c r="R43" s="342" t="str">
        <f>IF(Q43="","",IF(Q43="Leve",0.2,IF(Q43="Menor",0.4,IF(Q43="Moderado",0.6,IF(Q43="Mayor",0.8,IF(Q43="Catastrófico",1,))))))</f>
        <v/>
      </c>
      <c r="S43" s="344" t="str">
        <f>IF(OR(AND(M43="Muy Baja",Q43="Leve"),AND(M43="Muy Baja",Q43="Menor"),AND(M43="Baja",Q43="Leve")),"Bajo",IF(OR(AND(M43="Muy baja",Q43="Moderado"),AND(M43="Baja",Q43="Menor"),AND(M43="Baja",Q43="Moderado"),AND(M43="Media",Q43="Leve"),AND(M43="Media",Q43="Menor"),AND(M43="Media",Q43="Moderado"),AND(M43="Alta",Q43="Leve"),AND(M43="Alta",Q43="Menor")),"Moderado",IF(OR(AND(M43="Muy Baja",Q43="Mayor"),AND(M43="Baja",Q43="Mayor"),AND(M43="Media",Q43="Mayor"),AND(M43="Alta",Q43="Moderado"),AND(M43="Alta",Q43="Mayor"),AND(M43="Muy Alta",Q43="Leve"),AND(M43="Muy Alta",Q43="Menor"),AND(M43="Muy Alta",Q43="Moderado"),AND(M43="Muy Alta",Q43="Mayor")),"Alto",IF(OR(AND(M43="Muy Baja",Q43="Catastrófico"),AND(M43="Baja",Q43="Catastrófico"),AND(M43="Media",Q43="Catastrófico"),AND(M43="Alta",Q43="Catastrófico"),AND(M43="Muy Alta",Q43="Catastrófico")),"Extremo",""))))</f>
        <v/>
      </c>
      <c r="T43" s="242">
        <v>1</v>
      </c>
      <c r="U43" s="204"/>
      <c r="V43" s="206" t="str">
        <f>IF(OR(W43="Preventivo",W43="Detectivo"),"Probabilidad",IF(W43="Correctivo","Impacto",""))</f>
        <v/>
      </c>
      <c r="W43" s="207"/>
      <c r="X43" s="207"/>
      <c r="Y43" s="208" t="str">
        <f>IF(AND(W43="Preventivo",X43="Automático"),"50%",IF(AND(W43="Preventivo",X43="Manual"),"40%",IF(AND(W43="Detectivo",X43="Automático"),"40%",IF(AND(W43="Detectivo",X43="Manual"),"30%",IF(AND(W43="Correctivo",X43="Automático"),"35%",IF(AND(W43="Correctivo",X43="Manual"),"25%",""))))))</f>
        <v/>
      </c>
      <c r="Z43" s="207"/>
      <c r="AA43" s="207"/>
      <c r="AB43" s="207"/>
      <c r="AC43" s="209" t="str">
        <f>IFERROR(IF(V43="Probabilidad",(N43-(+N43*Y43)),IF(V43="Impacto",N43,"")),"")</f>
        <v/>
      </c>
      <c r="AD43" s="210" t="str">
        <f>IFERROR(IF(AC43="","",IF(AC43&lt;=0.2,"Muy Baja",IF(AC43&lt;=0.4,"Baja",IF(AC43&lt;=0.6,"Media",IF(AC43&lt;=0.8,"Alta","Muy Alta"))))),"")</f>
        <v/>
      </c>
      <c r="AE43" s="208" t="str">
        <f>+AC43</f>
        <v/>
      </c>
      <c r="AF43" s="210" t="str">
        <f>IFERROR(IF(AG43="","",IF(AG43&lt;=0.2,"Leve",IF(AG43&lt;=0.4,"Menor",IF(AG43&lt;=0.6,"Moderado",IF(AG43&lt;=0.8,"Mayor","Catastrófico"))))),"")</f>
        <v/>
      </c>
      <c r="AG43" s="208" t="str">
        <f t="shared" ref="AG43" si="48">IFERROR(IF(V43="Impacto",(R43-(+R43*Y43)),IF(V43="Probabilidad",R43,"")),"")</f>
        <v/>
      </c>
      <c r="AH43" s="211" t="str">
        <f>IFERROR(IF(OR(AND(AD43="Muy Baja",AF43="Leve"),AND(AD43="Muy Baja",AF43="Menor"),AND(AD43="Baja",AF43="Leve")),"Bajo",IF(OR(AND(AD43="Muy baja",AF43="Moderado"),AND(AD43="Baja",AF43="Menor"),AND(AD43="Baja",AF43="Moderado"),AND(AD43="Media",AF43="Leve"),AND(AD43="Media",AF43="Menor"),AND(AD43="Media",AF43="Moderado"),AND(AD43="Alta",AF43="Leve"),AND(AD43="Alta",AF43="Menor")),"Moderado",IF(OR(AND(AD43="Muy Baja",AF43="Mayor"),AND(AD43="Baja",AF43="Mayor"),AND(AD43="Media",AF43="Mayor"),AND(AD43="Alta",AF43="Moderado"),AND(AD43="Alta",AF43="Mayor"),AND(AD43="Muy Alta",AF43="Leve"),AND(AD43="Muy Alta",AF43="Menor"),AND(AD43="Muy Alta",AF43="Moderado"),AND(AD43="Muy Alta",AF43="Mayor")),"Alto",IF(OR(AND(AD43="Muy Baja",AF43="Catastrófico"),AND(AD43="Baja",AF43="Catastrófico"),AND(AD43="Media",AF43="Catastrófico"),AND(AD43="Alta",AF43="Catastrófico"),AND(AD43="Muy Alta",AF43="Catastrófico")),"Extremo","")))),"")</f>
        <v/>
      </c>
      <c r="AI43" s="207"/>
      <c r="AJ43" s="203"/>
      <c r="AK43" s="213"/>
      <c r="AL43" s="213"/>
      <c r="AM43" s="214"/>
      <c r="AN43" s="338"/>
      <c r="AO43" s="338"/>
      <c r="AP43" s="338"/>
    </row>
    <row r="44" spans="1:42" s="215" customFormat="1" ht="37.5" customHeight="1" x14ac:dyDescent="0.2">
      <c r="A44" s="351"/>
      <c r="B44" s="335"/>
      <c r="C44" s="335"/>
      <c r="D44" s="335"/>
      <c r="E44" s="365"/>
      <c r="F44" s="335"/>
      <c r="G44" s="335"/>
      <c r="H44" s="335"/>
      <c r="I44" s="335"/>
      <c r="J44" s="335"/>
      <c r="K44" s="335"/>
      <c r="L44" s="338"/>
      <c r="M44" s="343"/>
      <c r="N44" s="342"/>
      <c r="O44" s="341"/>
      <c r="P44" s="342">
        <f t="shared" ref="P44:P48" si="49">IF(NOT(ISERROR(MATCH(O44,_xlfn.ANCHORARRAY(E55),0))),N57&amp;"Por favor no seleccionar los criterios de impacto",O44)</f>
        <v>0</v>
      </c>
      <c r="Q44" s="343"/>
      <c r="R44" s="342"/>
      <c r="S44" s="344"/>
      <c r="T44" s="242">
        <v>2</v>
      </c>
      <c r="U44" s="204"/>
      <c r="V44" s="206" t="str">
        <f>IF(OR(W44="Preventivo",W44="Detectivo"),"Probabilidad",IF(W44="Correctivo","Impacto",""))</f>
        <v/>
      </c>
      <c r="W44" s="207"/>
      <c r="X44" s="207"/>
      <c r="Y44" s="208" t="str">
        <f t="shared" ref="Y44:Y48" si="50">IF(AND(W44="Preventivo",X44="Automático"),"50%",IF(AND(W44="Preventivo",X44="Manual"),"40%",IF(AND(W44="Detectivo",X44="Automático"),"40%",IF(AND(W44="Detectivo",X44="Manual"),"30%",IF(AND(W44="Correctivo",X44="Automático"),"35%",IF(AND(W44="Correctivo",X44="Manual"),"25%",""))))))</f>
        <v/>
      </c>
      <c r="Z44" s="207"/>
      <c r="AA44" s="207"/>
      <c r="AB44" s="207"/>
      <c r="AC44" s="209" t="str">
        <f>IFERROR(IF(AND(V43="Probabilidad",V44="Probabilidad"),(AE43-(+AE43*Y44)),IF(V44="Probabilidad",(N43-(+N43*Y44)),IF(V44="Impacto",AE43,""))),"")</f>
        <v/>
      </c>
      <c r="AD44" s="210" t="str">
        <f t="shared" si="2"/>
        <v/>
      </c>
      <c r="AE44" s="208" t="str">
        <f t="shared" ref="AE44:AE48" si="51">+AC44</f>
        <v/>
      </c>
      <c r="AF44" s="210" t="str">
        <f t="shared" si="4"/>
        <v/>
      </c>
      <c r="AG44" s="208" t="str">
        <f t="shared" ref="AG44" si="52">IFERROR(IF(AND(V43="Impacto",V44="Impacto"),(AG43-(+AG43*Y44)),IF(V44="Impacto",($R$13-(+$R$13*Y44)),IF(V44="Probabilidad",AG43,""))),"")</f>
        <v/>
      </c>
      <c r="AH44" s="211" t="str">
        <f t="shared" ref="AH44:AH45" si="53">IFERROR(IF(OR(AND(AD44="Muy Baja",AF44="Leve"),AND(AD44="Muy Baja",AF44="Menor"),AND(AD44="Baja",AF44="Leve")),"Bajo",IF(OR(AND(AD44="Muy baja",AF44="Moderado"),AND(AD44="Baja",AF44="Menor"),AND(AD44="Baja",AF44="Moderado"),AND(AD44="Media",AF44="Leve"),AND(AD44="Media",AF44="Menor"),AND(AD44="Media",AF44="Moderado"),AND(AD44="Alta",AF44="Leve"),AND(AD44="Alta",AF44="Menor")),"Moderado",IF(OR(AND(AD44="Muy Baja",AF44="Mayor"),AND(AD44="Baja",AF44="Mayor"),AND(AD44="Media",AF44="Mayor"),AND(AD44="Alta",AF44="Moderado"),AND(AD44="Alta",AF44="Mayor"),AND(AD44="Muy Alta",AF44="Leve"),AND(AD44="Muy Alta",AF44="Menor"),AND(AD44="Muy Alta",AF44="Moderado"),AND(AD44="Muy Alta",AF44="Mayor")),"Alto",IF(OR(AND(AD44="Muy Baja",AF44="Catastrófico"),AND(AD44="Baja",AF44="Catastrófico"),AND(AD44="Media",AF44="Catastrófico"),AND(AD44="Alta",AF44="Catastrófico"),AND(AD44="Muy Alta",AF44="Catastrófico")),"Extremo","")))),"")</f>
        <v/>
      </c>
      <c r="AI44" s="212"/>
      <c r="AJ44" s="203"/>
      <c r="AK44" s="213"/>
      <c r="AL44" s="213"/>
      <c r="AM44" s="214"/>
      <c r="AN44" s="338"/>
      <c r="AO44" s="338"/>
      <c r="AP44" s="338"/>
    </row>
    <row r="45" spans="1:42" s="215" customFormat="1" ht="37.5" customHeight="1" x14ac:dyDescent="0.2">
      <c r="A45" s="351"/>
      <c r="B45" s="335"/>
      <c r="C45" s="335"/>
      <c r="D45" s="335"/>
      <c r="E45" s="365"/>
      <c r="F45" s="335"/>
      <c r="G45" s="335"/>
      <c r="H45" s="335"/>
      <c r="I45" s="335"/>
      <c r="J45" s="335"/>
      <c r="K45" s="335"/>
      <c r="L45" s="338"/>
      <c r="M45" s="343"/>
      <c r="N45" s="342"/>
      <c r="O45" s="341"/>
      <c r="P45" s="342">
        <f t="shared" si="49"/>
        <v>0</v>
      </c>
      <c r="Q45" s="343"/>
      <c r="R45" s="342"/>
      <c r="S45" s="344"/>
      <c r="T45" s="242">
        <v>3</v>
      </c>
      <c r="U45" s="205"/>
      <c r="V45" s="206" t="str">
        <f>IF(OR(W45="Preventivo",W45="Detectivo"),"Probabilidad",IF(W45="Correctivo","Impacto",""))</f>
        <v/>
      </c>
      <c r="W45" s="207"/>
      <c r="X45" s="207"/>
      <c r="Y45" s="208" t="str">
        <f t="shared" si="50"/>
        <v/>
      </c>
      <c r="Z45" s="207"/>
      <c r="AA45" s="207"/>
      <c r="AB45" s="207"/>
      <c r="AC45" s="209" t="str">
        <f>IFERROR(IF(AND(V44="Probabilidad",V45="Probabilidad"),(AE44-(+AE44*Y45)),IF(AND(V44="Impacto",V45="Probabilidad"),(AE43-(+AE43*Y45)),IF(V45="Impacto",AE44,""))),"")</f>
        <v/>
      </c>
      <c r="AD45" s="210" t="str">
        <f t="shared" si="2"/>
        <v/>
      </c>
      <c r="AE45" s="208" t="str">
        <f t="shared" si="51"/>
        <v/>
      </c>
      <c r="AF45" s="210" t="str">
        <f t="shared" si="4"/>
        <v/>
      </c>
      <c r="AG45" s="208" t="str">
        <f t="shared" ref="AG45" si="54">IFERROR(IF(AND(V44="Impacto",V45="Impacto"),(AG44-(+AG44*Y45)),IF(AND(V44="Probabilidad",V45="Impacto"),(AG43-(+AG43*Y45)),IF(V45="Probabilidad",AG44,""))),"")</f>
        <v/>
      </c>
      <c r="AH45" s="211" t="str">
        <f t="shared" si="53"/>
        <v/>
      </c>
      <c r="AI45" s="212"/>
      <c r="AJ45" s="203"/>
      <c r="AK45" s="213"/>
      <c r="AL45" s="213"/>
      <c r="AM45" s="214"/>
      <c r="AN45" s="338"/>
      <c r="AO45" s="338"/>
      <c r="AP45" s="338"/>
    </row>
    <row r="46" spans="1:42" s="215" customFormat="1" ht="37.5" customHeight="1" x14ac:dyDescent="0.2">
      <c r="A46" s="351"/>
      <c r="B46" s="335"/>
      <c r="C46" s="335"/>
      <c r="D46" s="335"/>
      <c r="E46" s="365"/>
      <c r="F46" s="335"/>
      <c r="G46" s="335"/>
      <c r="H46" s="335"/>
      <c r="I46" s="335"/>
      <c r="J46" s="335"/>
      <c r="K46" s="335"/>
      <c r="L46" s="338"/>
      <c r="M46" s="343"/>
      <c r="N46" s="342"/>
      <c r="O46" s="341"/>
      <c r="P46" s="342">
        <f t="shared" si="49"/>
        <v>0</v>
      </c>
      <c r="Q46" s="343"/>
      <c r="R46" s="342"/>
      <c r="S46" s="344"/>
      <c r="T46" s="242">
        <v>4</v>
      </c>
      <c r="U46" s="204"/>
      <c r="V46" s="206" t="str">
        <f t="shared" ref="V46:V48" si="55">IF(OR(W46="Preventivo",W46="Detectivo"),"Probabilidad",IF(W46="Correctivo","Impacto",""))</f>
        <v/>
      </c>
      <c r="W46" s="207"/>
      <c r="X46" s="207"/>
      <c r="Y46" s="208" t="str">
        <f t="shared" si="50"/>
        <v/>
      </c>
      <c r="Z46" s="207"/>
      <c r="AA46" s="207"/>
      <c r="AB46" s="207"/>
      <c r="AC46" s="209" t="str">
        <f t="shared" ref="AC46:AC48" si="56">IFERROR(IF(AND(V45="Probabilidad",V46="Probabilidad"),(AE45-(+AE45*Y46)),IF(AND(V45="Impacto",V46="Probabilidad"),(AE44-(+AE44*Y46)),IF(V46="Impacto",AE45,""))),"")</f>
        <v/>
      </c>
      <c r="AD46" s="210" t="str">
        <f t="shared" si="2"/>
        <v/>
      </c>
      <c r="AE46" s="208" t="str">
        <f t="shared" si="51"/>
        <v/>
      </c>
      <c r="AF46" s="210" t="str">
        <f t="shared" si="4"/>
        <v/>
      </c>
      <c r="AG46" s="208" t="str">
        <f t="shared" si="14"/>
        <v/>
      </c>
      <c r="AH46" s="211" t="str">
        <f>IFERROR(IF(OR(AND(AD46="Muy Baja",AF46="Leve"),AND(AD46="Muy Baja",AF46="Menor"),AND(AD46="Baja",AF46="Leve")),"Bajo",IF(OR(AND(AD46="Muy baja",AF46="Moderado"),AND(AD46="Baja",AF46="Menor"),AND(AD46="Baja",AF46="Moderado"),AND(AD46="Media",AF46="Leve"),AND(AD46="Media",AF46="Menor"),AND(AD46="Media",AF46="Moderado"),AND(AD46="Alta",AF46="Leve"),AND(AD46="Alta",AF46="Menor")),"Moderado",IF(OR(AND(AD46="Muy Baja",AF46="Mayor"),AND(AD46="Baja",AF46="Mayor"),AND(AD46="Media",AF46="Mayor"),AND(AD46="Alta",AF46="Moderado"),AND(AD46="Alta",AF46="Mayor"),AND(AD46="Muy Alta",AF46="Leve"),AND(AD46="Muy Alta",AF46="Menor"),AND(AD46="Muy Alta",AF46="Moderado"),AND(AD46="Muy Alta",AF46="Mayor")),"Alto",IF(OR(AND(AD46="Muy Baja",AF46="Catastrófico"),AND(AD46="Baja",AF46="Catastrófico"),AND(AD46="Media",AF46="Catastrófico"),AND(AD46="Alta",AF46="Catastrófico"),AND(AD46="Muy Alta",AF46="Catastrófico")),"Extremo","")))),"")</f>
        <v/>
      </c>
      <c r="AI46" s="212"/>
      <c r="AJ46" s="203"/>
      <c r="AK46" s="213"/>
      <c r="AL46" s="213"/>
      <c r="AM46" s="214"/>
      <c r="AN46" s="338"/>
      <c r="AO46" s="338"/>
      <c r="AP46" s="338"/>
    </row>
    <row r="47" spans="1:42" s="215" customFormat="1" ht="37.5" customHeight="1" x14ac:dyDescent="0.2">
      <c r="A47" s="351"/>
      <c r="B47" s="335"/>
      <c r="C47" s="335"/>
      <c r="D47" s="335"/>
      <c r="E47" s="365"/>
      <c r="F47" s="335"/>
      <c r="G47" s="335"/>
      <c r="H47" s="335"/>
      <c r="I47" s="335"/>
      <c r="J47" s="335"/>
      <c r="K47" s="335"/>
      <c r="L47" s="338"/>
      <c r="M47" s="343"/>
      <c r="N47" s="342"/>
      <c r="O47" s="341"/>
      <c r="P47" s="342">
        <f t="shared" si="49"/>
        <v>0</v>
      </c>
      <c r="Q47" s="343"/>
      <c r="R47" s="342"/>
      <c r="S47" s="344"/>
      <c r="T47" s="242">
        <v>5</v>
      </c>
      <c r="U47" s="204"/>
      <c r="V47" s="206" t="str">
        <f t="shared" si="55"/>
        <v/>
      </c>
      <c r="W47" s="207"/>
      <c r="X47" s="207"/>
      <c r="Y47" s="208" t="str">
        <f t="shared" si="50"/>
        <v/>
      </c>
      <c r="Z47" s="207"/>
      <c r="AA47" s="207"/>
      <c r="AB47" s="207"/>
      <c r="AC47" s="209" t="str">
        <f t="shared" si="56"/>
        <v/>
      </c>
      <c r="AD47" s="210" t="str">
        <f t="shared" si="2"/>
        <v/>
      </c>
      <c r="AE47" s="208" t="str">
        <f t="shared" si="51"/>
        <v/>
      </c>
      <c r="AF47" s="210" t="str">
        <f t="shared" si="4"/>
        <v/>
      </c>
      <c r="AG47" s="208" t="str">
        <f t="shared" si="14"/>
        <v/>
      </c>
      <c r="AH47" s="211" t="str">
        <f t="shared" ref="AH47" si="57">IFERROR(IF(OR(AND(AD47="Muy Baja",AF47="Leve"),AND(AD47="Muy Baja",AF47="Menor"),AND(AD47="Baja",AF47="Leve")),"Bajo",IF(OR(AND(AD47="Muy baja",AF47="Moderado"),AND(AD47="Baja",AF47="Menor"),AND(AD47="Baja",AF47="Moderado"),AND(AD47="Media",AF47="Leve"),AND(AD47="Media",AF47="Menor"),AND(AD47="Media",AF47="Moderado"),AND(AD47="Alta",AF47="Leve"),AND(AD47="Alta",AF47="Menor")),"Moderado",IF(OR(AND(AD47="Muy Baja",AF47="Mayor"),AND(AD47="Baja",AF47="Mayor"),AND(AD47="Media",AF47="Mayor"),AND(AD47="Alta",AF47="Moderado"),AND(AD47="Alta",AF47="Mayor"),AND(AD47="Muy Alta",AF47="Leve"),AND(AD47="Muy Alta",AF47="Menor"),AND(AD47="Muy Alta",AF47="Moderado"),AND(AD47="Muy Alta",AF47="Mayor")),"Alto",IF(OR(AND(AD47="Muy Baja",AF47="Catastrófico"),AND(AD47="Baja",AF47="Catastrófico"),AND(AD47="Media",AF47="Catastrófico"),AND(AD47="Alta",AF47="Catastrófico"),AND(AD47="Muy Alta",AF47="Catastrófico")),"Extremo","")))),"")</f>
        <v/>
      </c>
      <c r="AI47" s="212"/>
      <c r="AJ47" s="203"/>
      <c r="AK47" s="213"/>
      <c r="AL47" s="213"/>
      <c r="AM47" s="214"/>
      <c r="AN47" s="338"/>
      <c r="AO47" s="338"/>
      <c r="AP47" s="338"/>
    </row>
    <row r="48" spans="1:42" s="215" customFormat="1" ht="37.5" customHeight="1" x14ac:dyDescent="0.2">
      <c r="A48" s="351"/>
      <c r="B48" s="335"/>
      <c r="C48" s="335"/>
      <c r="D48" s="335"/>
      <c r="E48" s="366"/>
      <c r="F48" s="335"/>
      <c r="G48" s="335"/>
      <c r="H48" s="335"/>
      <c r="I48" s="335"/>
      <c r="J48" s="335"/>
      <c r="K48" s="335"/>
      <c r="L48" s="338"/>
      <c r="M48" s="343"/>
      <c r="N48" s="342"/>
      <c r="O48" s="341"/>
      <c r="P48" s="342">
        <f t="shared" si="49"/>
        <v>0</v>
      </c>
      <c r="Q48" s="343"/>
      <c r="R48" s="342"/>
      <c r="S48" s="344"/>
      <c r="T48" s="242">
        <v>6</v>
      </c>
      <c r="U48" s="204"/>
      <c r="V48" s="206" t="str">
        <f t="shared" si="55"/>
        <v/>
      </c>
      <c r="W48" s="207"/>
      <c r="X48" s="207"/>
      <c r="Y48" s="208" t="str">
        <f t="shared" si="50"/>
        <v/>
      </c>
      <c r="Z48" s="207"/>
      <c r="AA48" s="207"/>
      <c r="AB48" s="207"/>
      <c r="AC48" s="209" t="str">
        <f t="shared" si="56"/>
        <v/>
      </c>
      <c r="AD48" s="210" t="str">
        <f t="shared" si="2"/>
        <v/>
      </c>
      <c r="AE48" s="208" t="str">
        <f t="shared" si="51"/>
        <v/>
      </c>
      <c r="AF48" s="210" t="str">
        <f>IFERROR(IF(AG48="","",IF(AG48&lt;=0.2,"Leve",IF(AG48&lt;=0.4,"Menor",IF(AG48&lt;=0.6,"Moderado",IF(AG48&lt;=0.8,"Mayor","Catastrófico"))))),"")</f>
        <v/>
      </c>
      <c r="AG48" s="208" t="str">
        <f t="shared" si="14"/>
        <v/>
      </c>
      <c r="AH48" s="211" t="str">
        <f>IFERROR(IF(OR(AND(AD48="Muy Baja",AF48="Leve"),AND(AD48="Muy Baja",AF48="Menor"),AND(AD48="Baja",AF48="Leve")),"Bajo",IF(OR(AND(AD48="Muy baja",AF48="Moderado"),AND(AD48="Baja",AF48="Menor"),AND(AD48="Baja",AF48="Moderado"),AND(AD48="Media",AF48="Leve"),AND(AD48="Media",AF48="Menor"),AND(AD48="Media",AF48="Moderado"),AND(AD48="Alta",AF48="Leve"),AND(AD48="Alta",AF48="Menor")),"Moderado",IF(OR(AND(AD48="Muy Baja",AF48="Mayor"),AND(AD48="Baja",AF48="Mayor"),AND(AD48="Media",AF48="Mayor"),AND(AD48="Alta",AF48="Moderado"),AND(AD48="Alta",AF48="Mayor"),AND(AD48="Muy Alta",AF48="Leve"),AND(AD48="Muy Alta",AF48="Menor"),AND(AD48="Muy Alta",AF48="Moderado"),AND(AD48="Muy Alta",AF48="Mayor")),"Alto",IF(OR(AND(AD48="Muy Baja",AF48="Catastrófico"),AND(AD48="Baja",AF48="Catastrófico"),AND(AD48="Media",AF48="Catastrófico"),AND(AD48="Alta",AF48="Catastrófico"),AND(AD48="Muy Alta",AF48="Catastrófico")),"Extremo","")))),"")</f>
        <v/>
      </c>
      <c r="AI48" s="212"/>
      <c r="AJ48" s="203"/>
      <c r="AK48" s="213"/>
      <c r="AL48" s="213"/>
      <c r="AM48" s="214"/>
      <c r="AN48" s="338"/>
      <c r="AO48" s="338"/>
      <c r="AP48" s="338"/>
    </row>
    <row r="49" spans="1:42" s="215" customFormat="1" ht="37.5" customHeight="1" x14ac:dyDescent="0.2">
      <c r="A49" s="351">
        <v>7</v>
      </c>
      <c r="B49" s="335"/>
      <c r="C49" s="335"/>
      <c r="D49" s="367"/>
      <c r="E49" s="335"/>
      <c r="F49" s="335"/>
      <c r="G49" s="335"/>
      <c r="H49" s="335"/>
      <c r="I49" s="335"/>
      <c r="J49" s="335"/>
      <c r="K49" s="335"/>
      <c r="L49" s="338"/>
      <c r="M49" s="343" t="str">
        <f>IF(L49&lt;=0,"",IF(L49&lt;=2,"Muy Baja",IF(L49&lt;=24,"Baja",IF(L49&lt;=500,"Media",IF(L49&lt;=5000,"Alta","Muy Alta")))))</f>
        <v/>
      </c>
      <c r="N49" s="342" t="str">
        <f>IF(M49="","",IF(M49="Muy Baja",0.2,IF(M49="Baja",0.4,IF(M49="Media",0.6,IF(M49="Alta",0.8,IF(M49="Muy Alta",1,))))))</f>
        <v/>
      </c>
      <c r="O49" s="341"/>
      <c r="P49" s="342">
        <f>IF(NOT(ISERROR(MATCH(O49,'Tabla Impacto'!$B$222:$B$224,0))),'Tabla Impacto'!$F$224&amp;"Por favor no seleccionar los criterios de impacto(Afectación Económica o presupuestal y Pérdida Reputacional)",O49)</f>
        <v>0</v>
      </c>
      <c r="Q49" s="343" t="str">
        <f>IF(OR(P49='Tabla Impacto'!$C$12,P49='Tabla Impacto'!$D$12),"Leve",IF(OR(P49='Tabla Impacto'!$C$13,P49='Tabla Impacto'!$D$13),"Menor",IF(OR(P49='Tabla Impacto'!$C$14,P49='Tabla Impacto'!$D$14),"Moderado",IF(OR(P49='Tabla Impacto'!$C$15,P49='Tabla Impacto'!$D$15),"Mayor",IF(OR(P49='Tabla Impacto'!$C$16,P49='Tabla Impacto'!$D$16),"Catastrófico","")))))</f>
        <v/>
      </c>
      <c r="R49" s="342" t="str">
        <f>IF(Q49="","",IF(Q49="Leve",0.2,IF(Q49="Menor",0.4,IF(Q49="Moderado",0.6,IF(Q49="Mayor",0.8,IF(Q49="Catastrófico",1,))))))</f>
        <v/>
      </c>
      <c r="S49" s="344" t="str">
        <f>IF(OR(AND(M49="Muy Baja",Q49="Leve"),AND(M49="Muy Baja",Q49="Menor"),AND(M49="Baja",Q49="Leve")),"Bajo",IF(OR(AND(M49="Muy baja",Q49="Moderado"),AND(M49="Baja",Q49="Menor"),AND(M49="Baja",Q49="Moderado"),AND(M49="Media",Q49="Leve"),AND(M49="Media",Q49="Menor"),AND(M49="Media",Q49="Moderado"),AND(M49="Alta",Q49="Leve"),AND(M49="Alta",Q49="Menor")),"Moderado",IF(OR(AND(M49="Muy Baja",Q49="Mayor"),AND(M49="Baja",Q49="Mayor"),AND(M49="Media",Q49="Mayor"),AND(M49="Alta",Q49="Moderado"),AND(M49="Alta",Q49="Mayor"),AND(M49="Muy Alta",Q49="Leve"),AND(M49="Muy Alta",Q49="Menor"),AND(M49="Muy Alta",Q49="Moderado"),AND(M49="Muy Alta",Q49="Mayor")),"Alto",IF(OR(AND(M49="Muy Baja",Q49="Catastrófico"),AND(M49="Baja",Q49="Catastrófico"),AND(M49="Media",Q49="Catastrófico"),AND(M49="Alta",Q49="Catastrófico"),AND(M49="Muy Alta",Q49="Catastrófico")),"Extremo",""))))</f>
        <v/>
      </c>
      <c r="T49" s="242">
        <v>1</v>
      </c>
      <c r="U49" s="216"/>
      <c r="V49" s="206" t="str">
        <f>IF(OR(W49="Preventivo",W49="Detectivo"),"Probabilidad",IF(W49="Correctivo","Impacto",""))</f>
        <v/>
      </c>
      <c r="W49" s="207"/>
      <c r="X49" s="207"/>
      <c r="Y49" s="208" t="str">
        <f>IF(AND(W49="Preventivo",X49="Automático"),"50%",IF(AND(W49="Preventivo",X49="Manual"),"40%",IF(AND(W49="Detectivo",X49="Automático"),"40%",IF(AND(W49="Detectivo",X49="Manual"),"30%",IF(AND(W49="Correctivo",X49="Automático"),"35%",IF(AND(W49="Correctivo",X49="Manual"),"25%",""))))))</f>
        <v/>
      </c>
      <c r="Z49" s="207"/>
      <c r="AA49" s="207"/>
      <c r="AB49" s="207"/>
      <c r="AC49" s="209" t="str">
        <f>IFERROR(IF(V49="Probabilidad",(N49-(+N49*Y49)),IF(V49="Impacto",N49,"")),"")</f>
        <v/>
      </c>
      <c r="AD49" s="210" t="str">
        <f>IFERROR(IF(AC49="","",IF(AC49&lt;=0.2,"Muy Baja",IF(AC49&lt;=0.4,"Baja",IF(AC49&lt;=0.6,"Media",IF(AC49&lt;=0.8,"Alta","Muy Alta"))))),"")</f>
        <v/>
      </c>
      <c r="AE49" s="208" t="str">
        <f>+AC49</f>
        <v/>
      </c>
      <c r="AF49" s="210" t="str">
        <f>IFERROR(IF(AG49="","",IF(AG49&lt;=0.2,"Leve",IF(AG49&lt;=0.4,"Menor",IF(AG49&lt;=0.6,"Moderado",IF(AG49&lt;=0.8,"Mayor","Catastrófico"))))),"")</f>
        <v/>
      </c>
      <c r="AG49" s="208" t="str">
        <f t="shared" ref="AG49" si="58">IFERROR(IF(V49="Impacto",(R49-(+R49*Y49)),IF(V49="Probabilidad",R49,"")),"")</f>
        <v/>
      </c>
      <c r="AH49" s="211" t="str">
        <f>IFERROR(IF(OR(AND(AD49="Muy Baja",AF49="Leve"),AND(AD49="Muy Baja",AF49="Menor"),AND(AD49="Baja",AF49="Leve")),"Bajo",IF(OR(AND(AD49="Muy baja",AF49="Moderado"),AND(AD49="Baja",AF49="Menor"),AND(AD49="Baja",AF49="Moderado"),AND(AD49="Media",AF49="Leve"),AND(AD49="Media",AF49="Menor"),AND(AD49="Media",AF49="Moderado"),AND(AD49="Alta",AF49="Leve"),AND(AD49="Alta",AF49="Menor")),"Moderado",IF(OR(AND(AD49="Muy Baja",AF49="Mayor"),AND(AD49="Baja",AF49="Mayor"),AND(AD49="Media",AF49="Mayor"),AND(AD49="Alta",AF49="Moderado"),AND(AD49="Alta",AF49="Mayor"),AND(AD49="Muy Alta",AF49="Leve"),AND(AD49="Muy Alta",AF49="Menor"),AND(AD49="Muy Alta",AF49="Moderado"),AND(AD49="Muy Alta",AF49="Mayor")),"Alto",IF(OR(AND(AD49="Muy Baja",AF49="Catastrófico"),AND(AD49="Baja",AF49="Catastrófico"),AND(AD49="Media",AF49="Catastrófico"),AND(AD49="Alta",AF49="Catastrófico"),AND(AD49="Muy Alta",AF49="Catastrófico")),"Extremo","")))),"")</f>
        <v/>
      </c>
      <c r="AI49" s="212"/>
      <c r="AJ49" s="203"/>
      <c r="AK49" s="213"/>
      <c r="AL49" s="213"/>
      <c r="AM49" s="214"/>
      <c r="AN49" s="338"/>
      <c r="AO49" s="338"/>
      <c r="AP49" s="338"/>
    </row>
    <row r="50" spans="1:42" s="215" customFormat="1" ht="37.5" customHeight="1" x14ac:dyDescent="0.2">
      <c r="A50" s="351"/>
      <c r="B50" s="335"/>
      <c r="C50" s="335"/>
      <c r="D50" s="367"/>
      <c r="E50" s="335"/>
      <c r="F50" s="335"/>
      <c r="G50" s="335"/>
      <c r="H50" s="335"/>
      <c r="I50" s="335"/>
      <c r="J50" s="335"/>
      <c r="K50" s="335"/>
      <c r="L50" s="338"/>
      <c r="M50" s="343"/>
      <c r="N50" s="342"/>
      <c r="O50" s="341"/>
      <c r="P50" s="342">
        <f t="shared" ref="P50:P54" si="59">IF(NOT(ISERROR(MATCH(O50,_xlfn.ANCHORARRAY(E61),0))),N63&amp;"Por favor no seleccionar los criterios de impacto",O50)</f>
        <v>0</v>
      </c>
      <c r="Q50" s="343"/>
      <c r="R50" s="342"/>
      <c r="S50" s="344"/>
      <c r="T50" s="242">
        <v>2</v>
      </c>
      <c r="U50" s="204"/>
      <c r="V50" s="206" t="str">
        <f>IF(OR(W50="Preventivo",W50="Detectivo"),"Probabilidad",IF(W50="Correctivo","Impacto",""))</f>
        <v/>
      </c>
      <c r="W50" s="207"/>
      <c r="X50" s="207"/>
      <c r="Y50" s="208" t="str">
        <f t="shared" ref="Y50:Y54" si="60">IF(AND(W50="Preventivo",X50="Automático"),"50%",IF(AND(W50="Preventivo",X50="Manual"),"40%",IF(AND(W50="Detectivo",X50="Automático"),"40%",IF(AND(W50="Detectivo",X50="Manual"),"30%",IF(AND(W50="Correctivo",X50="Automático"),"35%",IF(AND(W50="Correctivo",X50="Manual"),"25%",""))))))</f>
        <v/>
      </c>
      <c r="Z50" s="207"/>
      <c r="AA50" s="207"/>
      <c r="AB50" s="207"/>
      <c r="AC50" s="209" t="str">
        <f>IFERROR(IF(AND(V49="Probabilidad",V50="Probabilidad"),(AE49-(+AE49*Y50)),IF(V50="Probabilidad",(N49-(+N49*Y50)),IF(V50="Impacto",AE49,""))),"")</f>
        <v/>
      </c>
      <c r="AD50" s="210" t="str">
        <f t="shared" si="2"/>
        <v/>
      </c>
      <c r="AE50" s="208" t="str">
        <f t="shared" ref="AE50:AE54" si="61">+AC50</f>
        <v/>
      </c>
      <c r="AF50" s="210" t="str">
        <f t="shared" si="4"/>
        <v/>
      </c>
      <c r="AG50" s="208" t="str">
        <f t="shared" ref="AG50" si="62">IFERROR(IF(AND(V49="Impacto",V50="Impacto"),(AG49-(+AG49*Y50)),IF(V50="Impacto",($R$13-(+$R$13*Y50)),IF(V50="Probabilidad",AG49,""))),"")</f>
        <v/>
      </c>
      <c r="AH50" s="211" t="str">
        <f t="shared" ref="AH50:AH51" si="63">IFERROR(IF(OR(AND(AD50="Muy Baja",AF50="Leve"),AND(AD50="Muy Baja",AF50="Menor"),AND(AD50="Baja",AF50="Leve")),"Bajo",IF(OR(AND(AD50="Muy baja",AF50="Moderado"),AND(AD50="Baja",AF50="Menor"),AND(AD50="Baja",AF50="Moderado"),AND(AD50="Media",AF50="Leve"),AND(AD50="Media",AF50="Menor"),AND(AD50="Media",AF50="Moderado"),AND(AD50="Alta",AF50="Leve"),AND(AD50="Alta",AF50="Menor")),"Moderado",IF(OR(AND(AD50="Muy Baja",AF50="Mayor"),AND(AD50="Baja",AF50="Mayor"),AND(AD50="Media",AF50="Mayor"),AND(AD50="Alta",AF50="Moderado"),AND(AD50="Alta",AF50="Mayor"),AND(AD50="Muy Alta",AF50="Leve"),AND(AD50="Muy Alta",AF50="Menor"),AND(AD50="Muy Alta",AF50="Moderado"),AND(AD50="Muy Alta",AF50="Mayor")),"Alto",IF(OR(AND(AD50="Muy Baja",AF50="Catastrófico"),AND(AD50="Baja",AF50="Catastrófico"),AND(AD50="Media",AF50="Catastrófico"),AND(AD50="Alta",AF50="Catastrófico"),AND(AD50="Muy Alta",AF50="Catastrófico")),"Extremo","")))),"")</f>
        <v/>
      </c>
      <c r="AI50" s="212"/>
      <c r="AJ50" s="203"/>
      <c r="AK50" s="213"/>
      <c r="AL50" s="213"/>
      <c r="AM50" s="214"/>
      <c r="AN50" s="338"/>
      <c r="AO50" s="338"/>
      <c r="AP50" s="338"/>
    </row>
    <row r="51" spans="1:42" s="215" customFormat="1" ht="37.5" customHeight="1" x14ac:dyDescent="0.2">
      <c r="A51" s="351"/>
      <c r="B51" s="335"/>
      <c r="C51" s="335"/>
      <c r="D51" s="367"/>
      <c r="E51" s="335"/>
      <c r="F51" s="335"/>
      <c r="G51" s="335"/>
      <c r="H51" s="335"/>
      <c r="I51" s="335"/>
      <c r="J51" s="335"/>
      <c r="K51" s="335"/>
      <c r="L51" s="338"/>
      <c r="M51" s="343"/>
      <c r="N51" s="342"/>
      <c r="O51" s="341"/>
      <c r="P51" s="342">
        <f t="shared" si="59"/>
        <v>0</v>
      </c>
      <c r="Q51" s="343"/>
      <c r="R51" s="342"/>
      <c r="S51" s="344"/>
      <c r="T51" s="242">
        <v>3</v>
      </c>
      <c r="U51" s="205"/>
      <c r="V51" s="206" t="str">
        <f>IF(OR(W51="Preventivo",W51="Detectivo"),"Probabilidad",IF(W51="Correctivo","Impacto",""))</f>
        <v/>
      </c>
      <c r="W51" s="207"/>
      <c r="X51" s="207"/>
      <c r="Y51" s="208" t="str">
        <f t="shared" si="60"/>
        <v/>
      </c>
      <c r="Z51" s="207"/>
      <c r="AA51" s="207"/>
      <c r="AB51" s="207"/>
      <c r="AC51" s="209" t="str">
        <f>IFERROR(IF(AND(V50="Probabilidad",V51="Probabilidad"),(AE50-(+AE50*Y51)),IF(AND(V50="Impacto",V51="Probabilidad"),(AE49-(+AE49*Y51)),IF(V51="Impacto",AE50,""))),"")</f>
        <v/>
      </c>
      <c r="AD51" s="210" t="str">
        <f t="shared" si="2"/>
        <v/>
      </c>
      <c r="AE51" s="208" t="str">
        <f t="shared" si="61"/>
        <v/>
      </c>
      <c r="AF51" s="210" t="str">
        <f t="shared" si="4"/>
        <v/>
      </c>
      <c r="AG51" s="208" t="str">
        <f t="shared" ref="AG51" si="64">IFERROR(IF(AND(V50="Impacto",V51="Impacto"),(AG50-(+AG50*Y51)),IF(AND(V50="Probabilidad",V51="Impacto"),(AG49-(+AG49*Y51)),IF(V51="Probabilidad",AG50,""))),"")</f>
        <v/>
      </c>
      <c r="AH51" s="211" t="str">
        <f t="shared" si="63"/>
        <v/>
      </c>
      <c r="AI51" s="212"/>
      <c r="AJ51" s="203"/>
      <c r="AK51" s="213"/>
      <c r="AL51" s="213"/>
      <c r="AM51" s="214"/>
      <c r="AN51" s="338"/>
      <c r="AO51" s="338"/>
      <c r="AP51" s="338"/>
    </row>
    <row r="52" spans="1:42" s="215" customFormat="1" ht="37.5" customHeight="1" x14ac:dyDescent="0.2">
      <c r="A52" s="351"/>
      <c r="B52" s="335"/>
      <c r="C52" s="335"/>
      <c r="D52" s="367"/>
      <c r="E52" s="335"/>
      <c r="F52" s="335"/>
      <c r="G52" s="335"/>
      <c r="H52" s="335"/>
      <c r="I52" s="335"/>
      <c r="J52" s="335"/>
      <c r="K52" s="335"/>
      <c r="L52" s="338"/>
      <c r="M52" s="343"/>
      <c r="N52" s="342"/>
      <c r="O52" s="341"/>
      <c r="P52" s="342">
        <f t="shared" si="59"/>
        <v>0</v>
      </c>
      <c r="Q52" s="343"/>
      <c r="R52" s="342"/>
      <c r="S52" s="344"/>
      <c r="T52" s="242">
        <v>4</v>
      </c>
      <c r="U52" s="204"/>
      <c r="V52" s="206" t="str">
        <f t="shared" ref="V52:V54" si="65">IF(OR(W52="Preventivo",W52="Detectivo"),"Probabilidad",IF(W52="Correctivo","Impacto",""))</f>
        <v/>
      </c>
      <c r="W52" s="207"/>
      <c r="X52" s="207"/>
      <c r="Y52" s="208" t="str">
        <f t="shared" si="60"/>
        <v/>
      </c>
      <c r="Z52" s="207"/>
      <c r="AA52" s="207"/>
      <c r="AB52" s="207"/>
      <c r="AC52" s="209" t="str">
        <f t="shared" ref="AC52:AC54" si="66">IFERROR(IF(AND(V51="Probabilidad",V52="Probabilidad"),(AE51-(+AE51*Y52)),IF(AND(V51="Impacto",V52="Probabilidad"),(AE50-(+AE50*Y52)),IF(V52="Impacto",AE51,""))),"")</f>
        <v/>
      </c>
      <c r="AD52" s="210" t="str">
        <f t="shared" si="2"/>
        <v/>
      </c>
      <c r="AE52" s="208" t="str">
        <f t="shared" si="61"/>
        <v/>
      </c>
      <c r="AF52" s="210" t="str">
        <f t="shared" si="4"/>
        <v/>
      </c>
      <c r="AG52" s="208" t="str">
        <f t="shared" si="14"/>
        <v/>
      </c>
      <c r="AH52" s="211" t="str">
        <f>IFERROR(IF(OR(AND(AD52="Muy Baja",AF52="Leve"),AND(AD52="Muy Baja",AF52="Menor"),AND(AD52="Baja",AF52="Leve")),"Bajo",IF(OR(AND(AD52="Muy baja",AF52="Moderado"),AND(AD52="Baja",AF52="Menor"),AND(AD52="Baja",AF52="Moderado"),AND(AD52="Media",AF52="Leve"),AND(AD52="Media",AF52="Menor"),AND(AD52="Media",AF52="Moderado"),AND(AD52="Alta",AF52="Leve"),AND(AD52="Alta",AF52="Menor")),"Moderado",IF(OR(AND(AD52="Muy Baja",AF52="Mayor"),AND(AD52="Baja",AF52="Mayor"),AND(AD52="Media",AF52="Mayor"),AND(AD52="Alta",AF52="Moderado"),AND(AD52="Alta",AF52="Mayor"),AND(AD52="Muy Alta",AF52="Leve"),AND(AD52="Muy Alta",AF52="Menor"),AND(AD52="Muy Alta",AF52="Moderado"),AND(AD52="Muy Alta",AF52="Mayor")),"Alto",IF(OR(AND(AD52="Muy Baja",AF52="Catastrófico"),AND(AD52="Baja",AF52="Catastrófico"),AND(AD52="Media",AF52="Catastrófico"),AND(AD52="Alta",AF52="Catastrófico"),AND(AD52="Muy Alta",AF52="Catastrófico")),"Extremo","")))),"")</f>
        <v/>
      </c>
      <c r="AI52" s="212"/>
      <c r="AJ52" s="203"/>
      <c r="AK52" s="213"/>
      <c r="AL52" s="213"/>
      <c r="AM52" s="214"/>
      <c r="AN52" s="338"/>
      <c r="AO52" s="338"/>
      <c r="AP52" s="338"/>
    </row>
    <row r="53" spans="1:42" s="215" customFormat="1" ht="37.5" customHeight="1" x14ac:dyDescent="0.2">
      <c r="A53" s="351"/>
      <c r="B53" s="335"/>
      <c r="C53" s="335"/>
      <c r="D53" s="367"/>
      <c r="E53" s="335"/>
      <c r="F53" s="335"/>
      <c r="G53" s="335"/>
      <c r="H53" s="335"/>
      <c r="I53" s="335"/>
      <c r="J53" s="335"/>
      <c r="K53" s="335"/>
      <c r="L53" s="338"/>
      <c r="M53" s="343"/>
      <c r="N53" s="342"/>
      <c r="O53" s="341"/>
      <c r="P53" s="342">
        <f t="shared" si="59"/>
        <v>0</v>
      </c>
      <c r="Q53" s="343"/>
      <c r="R53" s="342"/>
      <c r="S53" s="344"/>
      <c r="T53" s="242">
        <v>5</v>
      </c>
      <c r="U53" s="204"/>
      <c r="V53" s="206" t="str">
        <f t="shared" si="65"/>
        <v/>
      </c>
      <c r="W53" s="207"/>
      <c r="X53" s="207"/>
      <c r="Y53" s="208" t="str">
        <f t="shared" si="60"/>
        <v/>
      </c>
      <c r="Z53" s="207"/>
      <c r="AA53" s="207"/>
      <c r="AB53" s="207"/>
      <c r="AC53" s="209" t="str">
        <f t="shared" si="66"/>
        <v/>
      </c>
      <c r="AD53" s="210" t="str">
        <f t="shared" si="2"/>
        <v/>
      </c>
      <c r="AE53" s="208" t="str">
        <f t="shared" si="61"/>
        <v/>
      </c>
      <c r="AF53" s="210" t="str">
        <f t="shared" si="4"/>
        <v/>
      </c>
      <c r="AG53" s="208" t="str">
        <f t="shared" si="14"/>
        <v/>
      </c>
      <c r="AH53" s="211" t="str">
        <f t="shared" ref="AH53:AH54" si="67">IFERROR(IF(OR(AND(AD53="Muy Baja",AF53="Leve"),AND(AD53="Muy Baja",AF53="Menor"),AND(AD53="Baja",AF53="Leve")),"Bajo",IF(OR(AND(AD53="Muy baja",AF53="Moderado"),AND(AD53="Baja",AF53="Menor"),AND(AD53="Baja",AF53="Moderado"),AND(AD53="Media",AF53="Leve"),AND(AD53="Media",AF53="Menor"),AND(AD53="Media",AF53="Moderado"),AND(AD53="Alta",AF53="Leve"),AND(AD53="Alta",AF53="Menor")),"Moderado",IF(OR(AND(AD53="Muy Baja",AF53="Mayor"),AND(AD53="Baja",AF53="Mayor"),AND(AD53="Media",AF53="Mayor"),AND(AD53="Alta",AF53="Moderado"),AND(AD53="Alta",AF53="Mayor"),AND(AD53="Muy Alta",AF53="Leve"),AND(AD53="Muy Alta",AF53="Menor"),AND(AD53="Muy Alta",AF53="Moderado"),AND(AD53="Muy Alta",AF53="Mayor")),"Alto",IF(OR(AND(AD53="Muy Baja",AF53="Catastrófico"),AND(AD53="Baja",AF53="Catastrófico"),AND(AD53="Media",AF53="Catastrófico"),AND(AD53="Alta",AF53="Catastrófico"),AND(AD53="Muy Alta",AF53="Catastrófico")),"Extremo","")))),"")</f>
        <v/>
      </c>
      <c r="AI53" s="212"/>
      <c r="AJ53" s="203"/>
      <c r="AK53" s="213"/>
      <c r="AL53" s="213"/>
      <c r="AM53" s="214"/>
      <c r="AN53" s="338"/>
      <c r="AO53" s="338"/>
      <c r="AP53" s="338"/>
    </row>
    <row r="54" spans="1:42" s="215" customFormat="1" ht="37.5" customHeight="1" x14ac:dyDescent="0.2">
      <c r="A54" s="351"/>
      <c r="B54" s="335"/>
      <c r="C54" s="335"/>
      <c r="D54" s="367"/>
      <c r="E54" s="335"/>
      <c r="F54" s="335"/>
      <c r="G54" s="335"/>
      <c r="H54" s="335"/>
      <c r="I54" s="335"/>
      <c r="J54" s="335"/>
      <c r="K54" s="335"/>
      <c r="L54" s="338"/>
      <c r="M54" s="343"/>
      <c r="N54" s="342"/>
      <c r="O54" s="341"/>
      <c r="P54" s="342">
        <f t="shared" si="59"/>
        <v>0</v>
      </c>
      <c r="Q54" s="343"/>
      <c r="R54" s="342"/>
      <c r="S54" s="344"/>
      <c r="T54" s="242">
        <v>6</v>
      </c>
      <c r="U54" s="204"/>
      <c r="V54" s="206" t="str">
        <f t="shared" si="65"/>
        <v/>
      </c>
      <c r="W54" s="207"/>
      <c r="X54" s="207"/>
      <c r="Y54" s="208" t="str">
        <f t="shared" si="60"/>
        <v/>
      </c>
      <c r="Z54" s="207"/>
      <c r="AA54" s="207"/>
      <c r="AB54" s="207"/>
      <c r="AC54" s="209" t="str">
        <f t="shared" si="66"/>
        <v/>
      </c>
      <c r="AD54" s="210" t="str">
        <f t="shared" si="2"/>
        <v/>
      </c>
      <c r="AE54" s="208" t="str">
        <f t="shared" si="61"/>
        <v/>
      </c>
      <c r="AF54" s="210" t="str">
        <f t="shared" si="4"/>
        <v/>
      </c>
      <c r="AG54" s="208" t="str">
        <f t="shared" si="14"/>
        <v/>
      </c>
      <c r="AH54" s="211" t="str">
        <f t="shared" si="67"/>
        <v/>
      </c>
      <c r="AI54" s="212"/>
      <c r="AJ54" s="203"/>
      <c r="AK54" s="213"/>
      <c r="AL54" s="213"/>
      <c r="AM54" s="214"/>
      <c r="AN54" s="338"/>
      <c r="AO54" s="338"/>
      <c r="AP54" s="338"/>
    </row>
    <row r="55" spans="1:42" s="215" customFormat="1" ht="37.5" customHeight="1" x14ac:dyDescent="0.2">
      <c r="A55" s="351">
        <v>8</v>
      </c>
      <c r="B55" s="335"/>
      <c r="C55" s="335"/>
      <c r="D55" s="335"/>
      <c r="E55" s="335"/>
      <c r="F55" s="335"/>
      <c r="G55" s="335"/>
      <c r="H55" s="335"/>
      <c r="I55" s="335"/>
      <c r="J55" s="335"/>
      <c r="K55" s="335"/>
      <c r="L55" s="338"/>
      <c r="M55" s="343" t="str">
        <f>IF(L55&lt;=0,"",IF(L55&lt;=2,"Muy Baja",IF(L55&lt;=24,"Baja",IF(L55&lt;=500,"Media",IF(L55&lt;=5000,"Alta","Muy Alta")))))</f>
        <v/>
      </c>
      <c r="N55" s="342" t="str">
        <f>IF(M55="","",IF(M55="Muy Baja",0.2,IF(M55="Baja",0.4,IF(M55="Media",0.6,IF(M55="Alta",0.8,IF(M55="Muy Alta",1,))))))</f>
        <v/>
      </c>
      <c r="O55" s="341"/>
      <c r="P55" s="342">
        <f>IF(NOT(ISERROR(MATCH(O55,'Tabla Impacto'!$B$222:$B$224,0))),'Tabla Impacto'!$F$224&amp;"Por favor no seleccionar los criterios de impacto(Afectación Económica o presupuestal y Pérdida Reputacional)",O55)</f>
        <v>0</v>
      </c>
      <c r="Q55" s="343" t="str">
        <f>IF(OR(P55='Tabla Impacto'!$C$12,P55='Tabla Impacto'!$D$12),"Leve",IF(OR(P55='Tabla Impacto'!$C$13,P55='Tabla Impacto'!$D$13),"Menor",IF(OR(P55='Tabla Impacto'!$C$14,P55='Tabla Impacto'!$D$14),"Moderado",IF(OR(P55='Tabla Impacto'!$C$15,P55='Tabla Impacto'!$D$15),"Mayor",IF(OR(P55='Tabla Impacto'!$C$16,P55='Tabla Impacto'!$D$16),"Catastrófico","")))))</f>
        <v/>
      </c>
      <c r="R55" s="342" t="str">
        <f>IF(Q55="","",IF(Q55="Leve",0.2,IF(Q55="Menor",0.4,IF(Q55="Moderado",0.6,IF(Q55="Mayor",0.8,IF(Q55="Catastrófico",1,))))))</f>
        <v/>
      </c>
      <c r="S55" s="344" t="str">
        <f>IF(OR(AND(M55="Muy Baja",Q55="Leve"),AND(M55="Muy Baja",Q55="Menor"),AND(M55="Baja",Q55="Leve")),"Bajo",IF(OR(AND(M55="Muy baja",Q55="Moderado"),AND(M55="Baja",Q55="Menor"),AND(M55="Baja",Q55="Moderado"),AND(M55="Media",Q55="Leve"),AND(M55="Media",Q55="Menor"),AND(M55="Media",Q55="Moderado"),AND(M55="Alta",Q55="Leve"),AND(M55="Alta",Q55="Menor")),"Moderado",IF(OR(AND(M55="Muy Baja",Q55="Mayor"),AND(M55="Baja",Q55="Mayor"),AND(M55="Media",Q55="Mayor"),AND(M55="Alta",Q55="Moderado"),AND(M55="Alta",Q55="Mayor"),AND(M55="Muy Alta",Q55="Leve"),AND(M55="Muy Alta",Q55="Menor"),AND(M55="Muy Alta",Q55="Moderado"),AND(M55="Muy Alta",Q55="Mayor")),"Alto",IF(OR(AND(M55="Muy Baja",Q55="Catastrófico"),AND(M55="Baja",Q55="Catastrófico"),AND(M55="Media",Q55="Catastrófico"),AND(M55="Alta",Q55="Catastrófico"),AND(M55="Muy Alta",Q55="Catastrófico")),"Extremo",""))))</f>
        <v/>
      </c>
      <c r="T55" s="242">
        <v>1</v>
      </c>
      <c r="U55" s="204"/>
      <c r="V55" s="206" t="str">
        <f>IF(OR(W55="Preventivo",W55="Detectivo"),"Probabilidad",IF(W55="Correctivo","Impacto",""))</f>
        <v/>
      </c>
      <c r="W55" s="207"/>
      <c r="X55" s="207"/>
      <c r="Y55" s="208" t="str">
        <f>IF(AND(W55="Preventivo",X55="Automático"),"50%",IF(AND(W55="Preventivo",X55="Manual"),"40%",IF(AND(W55="Detectivo",X55="Automático"),"40%",IF(AND(W55="Detectivo",X55="Manual"),"30%",IF(AND(W55="Correctivo",X55="Automático"),"35%",IF(AND(W55="Correctivo",X55="Manual"),"25%",""))))))</f>
        <v/>
      </c>
      <c r="Z55" s="207"/>
      <c r="AA55" s="207"/>
      <c r="AB55" s="207"/>
      <c r="AC55" s="209" t="str">
        <f>IFERROR(IF(V55="Probabilidad",(N55-(+N55*Y55)),IF(V55="Impacto",N55,"")),"")</f>
        <v/>
      </c>
      <c r="AD55" s="210" t="str">
        <f>IFERROR(IF(AC55="","",IF(AC55&lt;=0.2,"Muy Baja",IF(AC55&lt;=0.4,"Baja",IF(AC55&lt;=0.6,"Media",IF(AC55&lt;=0.8,"Alta","Muy Alta"))))),"")</f>
        <v/>
      </c>
      <c r="AE55" s="208" t="str">
        <f>+AC55</f>
        <v/>
      </c>
      <c r="AF55" s="210" t="str">
        <f>IFERROR(IF(AG55="","",IF(AG55&lt;=0.2,"Leve",IF(AG55&lt;=0.4,"Menor",IF(AG55&lt;=0.6,"Moderado",IF(AG55&lt;=0.8,"Mayor","Catastrófico"))))),"")</f>
        <v/>
      </c>
      <c r="AG55" s="208" t="str">
        <f t="shared" ref="AG55" si="68">IFERROR(IF(V55="Impacto",(R55-(+R55*Y55)),IF(V55="Probabilidad",R55,"")),"")</f>
        <v/>
      </c>
      <c r="AH55" s="211" t="str">
        <f>IFERROR(IF(OR(AND(AD55="Muy Baja",AF55="Leve"),AND(AD55="Muy Baja",AF55="Menor"),AND(AD55="Baja",AF55="Leve")),"Bajo",IF(OR(AND(AD55="Muy baja",AF55="Moderado"),AND(AD55="Baja",AF55="Menor"),AND(AD55="Baja",AF55="Moderado"),AND(AD55="Media",AF55="Leve"),AND(AD55="Media",AF55="Menor"),AND(AD55="Media",AF55="Moderado"),AND(AD55="Alta",AF55="Leve"),AND(AD55="Alta",AF55="Menor")),"Moderado",IF(OR(AND(AD55="Muy Baja",AF55="Mayor"),AND(AD55="Baja",AF55="Mayor"),AND(AD55="Media",AF55="Mayor"),AND(AD55="Alta",AF55="Moderado"),AND(AD55="Alta",AF55="Mayor"),AND(AD55="Muy Alta",AF55="Leve"),AND(AD55="Muy Alta",AF55="Menor"),AND(AD55="Muy Alta",AF55="Moderado"),AND(AD55="Muy Alta",AF55="Mayor")),"Alto",IF(OR(AND(AD55="Muy Baja",AF55="Catastrófico"),AND(AD55="Baja",AF55="Catastrófico"),AND(AD55="Media",AF55="Catastrófico"),AND(AD55="Alta",AF55="Catastrófico"),AND(AD55="Muy Alta",AF55="Catastrófico")),"Extremo","")))),"")</f>
        <v/>
      </c>
      <c r="AI55" s="212"/>
      <c r="AJ55" s="203"/>
      <c r="AK55" s="213"/>
      <c r="AL55" s="213"/>
      <c r="AM55" s="214"/>
      <c r="AN55" s="338"/>
      <c r="AO55" s="338"/>
      <c r="AP55" s="338"/>
    </row>
    <row r="56" spans="1:42" s="215" customFormat="1" ht="37.5" customHeight="1" x14ac:dyDescent="0.2">
      <c r="A56" s="351"/>
      <c r="B56" s="335"/>
      <c r="C56" s="335"/>
      <c r="D56" s="335"/>
      <c r="E56" s="335"/>
      <c r="F56" s="335"/>
      <c r="G56" s="335"/>
      <c r="H56" s="335"/>
      <c r="I56" s="335"/>
      <c r="J56" s="335"/>
      <c r="K56" s="335"/>
      <c r="L56" s="338"/>
      <c r="M56" s="343"/>
      <c r="N56" s="342"/>
      <c r="O56" s="341"/>
      <c r="P56" s="342">
        <f>IF(NOT(ISERROR(MATCH(O56,_xlfn.ANCHORARRAY(E67),0))),N69&amp;"Por favor no seleccionar los criterios de impacto",O56)</f>
        <v>0</v>
      </c>
      <c r="Q56" s="343"/>
      <c r="R56" s="342"/>
      <c r="S56" s="344"/>
      <c r="T56" s="242">
        <v>2</v>
      </c>
      <c r="U56" s="204"/>
      <c r="V56" s="206" t="str">
        <f>IF(OR(W56="Preventivo",W56="Detectivo"),"Probabilidad",IF(W56="Correctivo","Impacto",""))</f>
        <v/>
      </c>
      <c r="W56" s="207"/>
      <c r="X56" s="207"/>
      <c r="Y56" s="208" t="str">
        <f t="shared" ref="Y56:Y60" si="69">IF(AND(W56="Preventivo",X56="Automático"),"50%",IF(AND(W56="Preventivo",X56="Manual"),"40%",IF(AND(W56="Detectivo",X56="Automático"),"40%",IF(AND(W56="Detectivo",X56="Manual"),"30%",IF(AND(W56="Correctivo",X56="Automático"),"35%",IF(AND(W56="Correctivo",X56="Manual"),"25%",""))))))</f>
        <v/>
      </c>
      <c r="Z56" s="207"/>
      <c r="AA56" s="207"/>
      <c r="AB56" s="207"/>
      <c r="AC56" s="209" t="str">
        <f>IFERROR(IF(AND(V55="Probabilidad",V56="Probabilidad"),(AE55-(+AE55*Y56)),IF(V56="Probabilidad",(N55-(+N55*Y56)),IF(V56="Impacto",AE55,""))),"")</f>
        <v/>
      </c>
      <c r="AD56" s="210" t="str">
        <f t="shared" si="2"/>
        <v/>
      </c>
      <c r="AE56" s="208" t="str">
        <f t="shared" ref="AE56:AE60" si="70">+AC56</f>
        <v/>
      </c>
      <c r="AF56" s="210" t="str">
        <f t="shared" si="4"/>
        <v/>
      </c>
      <c r="AG56" s="208" t="str">
        <f t="shared" ref="AG56" si="71">IFERROR(IF(AND(V55="Impacto",V56="Impacto"),(AG55-(+AG55*Y56)),IF(V56="Impacto",($R$13-(+$R$13*Y56)),IF(V56="Probabilidad",AG55,""))),"")</f>
        <v/>
      </c>
      <c r="AH56" s="211" t="str">
        <f t="shared" ref="AH56:AH57" si="72">IFERROR(IF(OR(AND(AD56="Muy Baja",AF56="Leve"),AND(AD56="Muy Baja",AF56="Menor"),AND(AD56="Baja",AF56="Leve")),"Bajo",IF(OR(AND(AD56="Muy baja",AF56="Moderado"),AND(AD56="Baja",AF56="Menor"),AND(AD56="Baja",AF56="Moderado"),AND(AD56="Media",AF56="Leve"),AND(AD56="Media",AF56="Menor"),AND(AD56="Media",AF56="Moderado"),AND(AD56="Alta",AF56="Leve"),AND(AD56="Alta",AF56="Menor")),"Moderado",IF(OR(AND(AD56="Muy Baja",AF56="Mayor"),AND(AD56="Baja",AF56="Mayor"),AND(AD56="Media",AF56="Mayor"),AND(AD56="Alta",AF56="Moderado"),AND(AD56="Alta",AF56="Mayor"),AND(AD56="Muy Alta",AF56="Leve"),AND(AD56="Muy Alta",AF56="Menor"),AND(AD56="Muy Alta",AF56="Moderado"),AND(AD56="Muy Alta",AF56="Mayor")),"Alto",IF(OR(AND(AD56="Muy Baja",AF56="Catastrófico"),AND(AD56="Baja",AF56="Catastrófico"),AND(AD56="Media",AF56="Catastrófico"),AND(AD56="Alta",AF56="Catastrófico"),AND(AD56="Muy Alta",AF56="Catastrófico")),"Extremo","")))),"")</f>
        <v/>
      </c>
      <c r="AI56" s="212"/>
      <c r="AJ56" s="203"/>
      <c r="AK56" s="213"/>
      <c r="AL56" s="213"/>
      <c r="AM56" s="214"/>
      <c r="AN56" s="338"/>
      <c r="AO56" s="338"/>
      <c r="AP56" s="338"/>
    </row>
    <row r="57" spans="1:42" s="215" customFormat="1" ht="37.5" customHeight="1" x14ac:dyDescent="0.2">
      <c r="A57" s="351"/>
      <c r="B57" s="335"/>
      <c r="C57" s="335"/>
      <c r="D57" s="335"/>
      <c r="E57" s="335"/>
      <c r="F57" s="335"/>
      <c r="G57" s="335"/>
      <c r="H57" s="335"/>
      <c r="I57" s="335"/>
      <c r="J57" s="335"/>
      <c r="K57" s="335"/>
      <c r="L57" s="338"/>
      <c r="M57" s="343"/>
      <c r="N57" s="342"/>
      <c r="O57" s="341"/>
      <c r="P57" s="342">
        <f>IF(NOT(ISERROR(MATCH(O57,_xlfn.ANCHORARRAY(E68),0))),N70&amp;"Por favor no seleccionar los criterios de impacto",O57)</f>
        <v>0</v>
      </c>
      <c r="Q57" s="343"/>
      <c r="R57" s="342"/>
      <c r="S57" s="344"/>
      <c r="T57" s="242">
        <v>3</v>
      </c>
      <c r="U57" s="205"/>
      <c r="V57" s="206" t="str">
        <f>IF(OR(W57="Preventivo",W57="Detectivo"),"Probabilidad",IF(W57="Correctivo","Impacto",""))</f>
        <v/>
      </c>
      <c r="W57" s="207"/>
      <c r="X57" s="207"/>
      <c r="Y57" s="208" t="str">
        <f t="shared" si="69"/>
        <v/>
      </c>
      <c r="Z57" s="207"/>
      <c r="AA57" s="207"/>
      <c r="AB57" s="207"/>
      <c r="AC57" s="209" t="str">
        <f>IFERROR(IF(AND(V56="Probabilidad",V57="Probabilidad"),(AE56-(+AE56*Y57)),IF(AND(V56="Impacto",V57="Probabilidad"),(AE55-(+AE55*Y57)),IF(V57="Impacto",AE56,""))),"")</f>
        <v/>
      </c>
      <c r="AD57" s="210" t="str">
        <f t="shared" si="2"/>
        <v/>
      </c>
      <c r="AE57" s="208" t="str">
        <f t="shared" si="70"/>
        <v/>
      </c>
      <c r="AF57" s="210" t="str">
        <f t="shared" si="4"/>
        <v/>
      </c>
      <c r="AG57" s="208" t="str">
        <f t="shared" ref="AG57" si="73">IFERROR(IF(AND(V56="Impacto",V57="Impacto"),(AG56-(+AG56*Y57)),IF(AND(V56="Probabilidad",V57="Impacto"),(AG55-(+AG55*Y57)),IF(V57="Probabilidad",AG56,""))),"")</f>
        <v/>
      </c>
      <c r="AH57" s="211" t="str">
        <f t="shared" si="72"/>
        <v/>
      </c>
      <c r="AI57" s="212"/>
      <c r="AJ57" s="203"/>
      <c r="AK57" s="213"/>
      <c r="AL57" s="213"/>
      <c r="AM57" s="214"/>
      <c r="AN57" s="338"/>
      <c r="AO57" s="338"/>
      <c r="AP57" s="338"/>
    </row>
    <row r="58" spans="1:42" s="215" customFormat="1" ht="37.5" customHeight="1" x14ac:dyDescent="0.2">
      <c r="A58" s="351"/>
      <c r="B58" s="335"/>
      <c r="C58" s="335"/>
      <c r="D58" s="335"/>
      <c r="E58" s="335"/>
      <c r="F58" s="335"/>
      <c r="G58" s="335"/>
      <c r="H58" s="335"/>
      <c r="I58" s="335"/>
      <c r="J58" s="335"/>
      <c r="K58" s="335"/>
      <c r="L58" s="338"/>
      <c r="M58" s="343"/>
      <c r="N58" s="342"/>
      <c r="O58" s="341"/>
      <c r="P58" s="342">
        <f>IF(NOT(ISERROR(MATCH(O58,_xlfn.ANCHORARRAY(E69),0))),N71&amp;"Por favor no seleccionar los criterios de impacto",O58)</f>
        <v>0</v>
      </c>
      <c r="Q58" s="343"/>
      <c r="R58" s="342"/>
      <c r="S58" s="344"/>
      <c r="T58" s="242">
        <v>4</v>
      </c>
      <c r="U58" s="204"/>
      <c r="V58" s="206" t="str">
        <f t="shared" ref="V58:V60" si="74">IF(OR(W58="Preventivo",W58="Detectivo"),"Probabilidad",IF(W58="Correctivo","Impacto",""))</f>
        <v/>
      </c>
      <c r="W58" s="207"/>
      <c r="X58" s="207"/>
      <c r="Y58" s="208" t="str">
        <f t="shared" si="69"/>
        <v/>
      </c>
      <c r="Z58" s="207"/>
      <c r="AA58" s="207"/>
      <c r="AB58" s="207"/>
      <c r="AC58" s="209" t="str">
        <f t="shared" ref="AC58:AC60" si="75">IFERROR(IF(AND(V57="Probabilidad",V58="Probabilidad"),(AE57-(+AE57*Y58)),IF(AND(V57="Impacto",V58="Probabilidad"),(AE56-(+AE56*Y58)),IF(V58="Impacto",AE57,""))),"")</f>
        <v/>
      </c>
      <c r="AD58" s="210" t="str">
        <f t="shared" si="2"/>
        <v/>
      </c>
      <c r="AE58" s="208" t="str">
        <f t="shared" si="70"/>
        <v/>
      </c>
      <c r="AF58" s="210" t="str">
        <f t="shared" si="4"/>
        <v/>
      </c>
      <c r="AG58" s="208" t="str">
        <f t="shared" si="14"/>
        <v/>
      </c>
      <c r="AH58" s="211" t="str">
        <f>IFERROR(IF(OR(AND(AD58="Muy Baja",AF58="Leve"),AND(AD58="Muy Baja",AF58="Menor"),AND(AD58="Baja",AF58="Leve")),"Bajo",IF(OR(AND(AD58="Muy baja",AF58="Moderado"),AND(AD58="Baja",AF58="Menor"),AND(AD58="Baja",AF58="Moderado"),AND(AD58="Media",AF58="Leve"),AND(AD58="Media",AF58="Menor"),AND(AD58="Media",AF58="Moderado"),AND(AD58="Alta",AF58="Leve"),AND(AD58="Alta",AF58="Menor")),"Moderado",IF(OR(AND(AD58="Muy Baja",AF58="Mayor"),AND(AD58="Baja",AF58="Mayor"),AND(AD58="Media",AF58="Mayor"),AND(AD58="Alta",AF58="Moderado"),AND(AD58="Alta",AF58="Mayor"),AND(AD58="Muy Alta",AF58="Leve"),AND(AD58="Muy Alta",AF58="Menor"),AND(AD58="Muy Alta",AF58="Moderado"),AND(AD58="Muy Alta",AF58="Mayor")),"Alto",IF(OR(AND(AD58="Muy Baja",AF58="Catastrófico"),AND(AD58="Baja",AF58="Catastrófico"),AND(AD58="Media",AF58="Catastrófico"),AND(AD58="Alta",AF58="Catastrófico"),AND(AD58="Muy Alta",AF58="Catastrófico")),"Extremo","")))),"")</f>
        <v/>
      </c>
      <c r="AI58" s="212"/>
      <c r="AJ58" s="203"/>
      <c r="AK58" s="213"/>
      <c r="AL58" s="213"/>
      <c r="AM58" s="214"/>
      <c r="AN58" s="338"/>
      <c r="AO58" s="338"/>
      <c r="AP58" s="338"/>
    </row>
    <row r="59" spans="1:42" s="215" customFormat="1" ht="37.5" customHeight="1" x14ac:dyDescent="0.2">
      <c r="A59" s="351"/>
      <c r="B59" s="335"/>
      <c r="C59" s="335"/>
      <c r="D59" s="335"/>
      <c r="E59" s="335"/>
      <c r="F59" s="335"/>
      <c r="G59" s="335"/>
      <c r="H59" s="335"/>
      <c r="I59" s="335"/>
      <c r="J59" s="335"/>
      <c r="K59" s="335"/>
      <c r="L59" s="338"/>
      <c r="M59" s="343"/>
      <c r="N59" s="342"/>
      <c r="O59" s="341"/>
      <c r="P59" s="342">
        <f>IF(NOT(ISERROR(MATCH(O59,_xlfn.ANCHORARRAY(E70),0))),N72&amp;"Por favor no seleccionar los criterios de impacto",O59)</f>
        <v>0</v>
      </c>
      <c r="Q59" s="343"/>
      <c r="R59" s="342"/>
      <c r="S59" s="344"/>
      <c r="T59" s="242">
        <v>5</v>
      </c>
      <c r="U59" s="204"/>
      <c r="V59" s="206" t="str">
        <f t="shared" si="74"/>
        <v/>
      </c>
      <c r="W59" s="207"/>
      <c r="X59" s="207"/>
      <c r="Y59" s="208" t="str">
        <f t="shared" si="69"/>
        <v/>
      </c>
      <c r="Z59" s="207"/>
      <c r="AA59" s="207"/>
      <c r="AB59" s="207"/>
      <c r="AC59" s="209" t="str">
        <f t="shared" si="75"/>
        <v/>
      </c>
      <c r="AD59" s="210" t="str">
        <f t="shared" si="2"/>
        <v/>
      </c>
      <c r="AE59" s="208" t="str">
        <f t="shared" si="70"/>
        <v/>
      </c>
      <c r="AF59" s="210" t="str">
        <f t="shared" si="4"/>
        <v/>
      </c>
      <c r="AG59" s="208" t="str">
        <f t="shared" si="14"/>
        <v/>
      </c>
      <c r="AH59" s="211" t="str">
        <f t="shared" ref="AH59:AH60" si="76">IFERROR(IF(OR(AND(AD59="Muy Baja",AF59="Leve"),AND(AD59="Muy Baja",AF59="Menor"),AND(AD59="Baja",AF59="Leve")),"Bajo",IF(OR(AND(AD59="Muy baja",AF59="Moderado"),AND(AD59="Baja",AF59="Menor"),AND(AD59="Baja",AF59="Moderado"),AND(AD59="Media",AF59="Leve"),AND(AD59="Media",AF59="Menor"),AND(AD59="Media",AF59="Moderado"),AND(AD59="Alta",AF59="Leve"),AND(AD59="Alta",AF59="Menor")),"Moderado",IF(OR(AND(AD59="Muy Baja",AF59="Mayor"),AND(AD59="Baja",AF59="Mayor"),AND(AD59="Media",AF59="Mayor"),AND(AD59="Alta",AF59="Moderado"),AND(AD59="Alta",AF59="Mayor"),AND(AD59="Muy Alta",AF59="Leve"),AND(AD59="Muy Alta",AF59="Menor"),AND(AD59="Muy Alta",AF59="Moderado"),AND(AD59="Muy Alta",AF59="Mayor")),"Alto",IF(OR(AND(AD59="Muy Baja",AF59="Catastrófico"),AND(AD59="Baja",AF59="Catastrófico"),AND(AD59="Media",AF59="Catastrófico"),AND(AD59="Alta",AF59="Catastrófico"),AND(AD59="Muy Alta",AF59="Catastrófico")),"Extremo","")))),"")</f>
        <v/>
      </c>
      <c r="AI59" s="212"/>
      <c r="AJ59" s="203"/>
      <c r="AK59" s="213"/>
      <c r="AL59" s="213"/>
      <c r="AM59" s="214"/>
      <c r="AN59" s="338"/>
      <c r="AO59" s="338"/>
      <c r="AP59" s="338"/>
    </row>
    <row r="60" spans="1:42" s="215" customFormat="1" ht="37.5" customHeight="1" x14ac:dyDescent="0.2">
      <c r="A60" s="351"/>
      <c r="B60" s="335"/>
      <c r="C60" s="335"/>
      <c r="D60" s="335"/>
      <c r="E60" s="335"/>
      <c r="F60" s="335"/>
      <c r="G60" s="335"/>
      <c r="H60" s="335"/>
      <c r="I60" s="335"/>
      <c r="J60" s="335"/>
      <c r="K60" s="335"/>
      <c r="L60" s="338"/>
      <c r="M60" s="343"/>
      <c r="N60" s="342"/>
      <c r="O60" s="341"/>
      <c r="P60" s="342">
        <f>IF(NOT(ISERROR(MATCH(O60,_xlfn.ANCHORARRAY(E71),0))),N73&amp;"Por favor no seleccionar los criterios de impacto",O60)</f>
        <v>0</v>
      </c>
      <c r="Q60" s="343"/>
      <c r="R60" s="342"/>
      <c r="S60" s="344"/>
      <c r="T60" s="242">
        <v>6</v>
      </c>
      <c r="U60" s="204"/>
      <c r="V60" s="206" t="str">
        <f t="shared" si="74"/>
        <v/>
      </c>
      <c r="W60" s="207"/>
      <c r="X60" s="207"/>
      <c r="Y60" s="208" t="str">
        <f t="shared" si="69"/>
        <v/>
      </c>
      <c r="Z60" s="207"/>
      <c r="AA60" s="207"/>
      <c r="AB60" s="207"/>
      <c r="AC60" s="209" t="str">
        <f t="shared" si="75"/>
        <v/>
      </c>
      <c r="AD60" s="210" t="str">
        <f t="shared" si="2"/>
        <v/>
      </c>
      <c r="AE60" s="208" t="str">
        <f t="shared" si="70"/>
        <v/>
      </c>
      <c r="AF60" s="210" t="str">
        <f t="shared" si="4"/>
        <v/>
      </c>
      <c r="AG60" s="208" t="str">
        <f t="shared" si="14"/>
        <v/>
      </c>
      <c r="AH60" s="211" t="str">
        <f t="shared" si="76"/>
        <v/>
      </c>
      <c r="AI60" s="212"/>
      <c r="AJ60" s="203"/>
      <c r="AK60" s="213"/>
      <c r="AL60" s="213"/>
      <c r="AM60" s="214"/>
      <c r="AN60" s="338"/>
      <c r="AO60" s="338"/>
      <c r="AP60" s="338"/>
    </row>
    <row r="61" spans="1:42" s="215" customFormat="1" ht="37.5" customHeight="1" x14ac:dyDescent="0.2">
      <c r="A61" s="351">
        <v>9</v>
      </c>
      <c r="B61" s="335"/>
      <c r="C61" s="335"/>
      <c r="D61" s="335"/>
      <c r="E61" s="335"/>
      <c r="F61" s="335"/>
      <c r="G61" s="335"/>
      <c r="H61" s="335"/>
      <c r="I61" s="335"/>
      <c r="J61" s="335"/>
      <c r="K61" s="335"/>
      <c r="L61" s="338"/>
      <c r="M61" s="343" t="str">
        <f>IF(L61&lt;=0,"",IF(L61&lt;=2,"Muy Baja",IF(L61&lt;=24,"Baja",IF(L61&lt;=500,"Media",IF(L61&lt;=5000,"Alta","Muy Alta")))))</f>
        <v/>
      </c>
      <c r="N61" s="342" t="str">
        <f>IF(M61="","",IF(M61="Muy Baja",0.2,IF(M61="Baja",0.4,IF(M61="Media",0.6,IF(M61="Alta",0.8,IF(M61="Muy Alta",1,))))))</f>
        <v/>
      </c>
      <c r="O61" s="341"/>
      <c r="P61" s="342">
        <f>IF(NOT(ISERROR(MATCH(O61,'Tabla Impacto'!$B$222:$B$224,0))),'Tabla Impacto'!$F$224&amp;"Por favor no seleccionar los criterios de impacto(Afectación Económica o presupuestal y Pérdida Reputacional)",O61)</f>
        <v>0</v>
      </c>
      <c r="Q61" s="343" t="str">
        <f>IF(OR(P61='Tabla Impacto'!$C$12,P61='Tabla Impacto'!$D$12),"Leve",IF(OR(P61='Tabla Impacto'!$C$13,P61='Tabla Impacto'!$D$13),"Menor",IF(OR(P61='Tabla Impacto'!$C$14,P61='Tabla Impacto'!$D$14),"Moderado",IF(OR(P61='Tabla Impacto'!$C$15,P61='Tabla Impacto'!$D$15),"Mayor",IF(OR(P61='Tabla Impacto'!$C$16,P61='Tabla Impacto'!$D$16),"Catastrófico","")))))</f>
        <v/>
      </c>
      <c r="R61" s="342" t="str">
        <f>IF(Q61="","",IF(Q61="Leve",0.2,IF(Q61="Menor",0.4,IF(Q61="Moderado",0.6,IF(Q61="Mayor",0.8,IF(Q61="Catastrófico",1,))))))</f>
        <v/>
      </c>
      <c r="S61" s="344" t="str">
        <f>IF(OR(AND(M61="Muy Baja",Q61="Leve"),AND(M61="Muy Baja",Q61="Menor"),AND(M61="Baja",Q61="Leve")),"Bajo",IF(OR(AND(M61="Muy baja",Q61="Moderado"),AND(M61="Baja",Q61="Menor"),AND(M61="Baja",Q61="Moderado"),AND(M61="Media",Q61="Leve"),AND(M61="Media",Q61="Menor"),AND(M61="Media",Q61="Moderado"),AND(M61="Alta",Q61="Leve"),AND(M61="Alta",Q61="Menor")),"Moderado",IF(OR(AND(M61="Muy Baja",Q61="Mayor"),AND(M61="Baja",Q61="Mayor"),AND(M61="Media",Q61="Mayor"),AND(M61="Alta",Q61="Moderado"),AND(M61="Alta",Q61="Mayor"),AND(M61="Muy Alta",Q61="Leve"),AND(M61="Muy Alta",Q61="Menor"),AND(M61="Muy Alta",Q61="Moderado"),AND(M61="Muy Alta",Q61="Mayor")),"Alto",IF(OR(AND(M61="Muy Baja",Q61="Catastrófico"),AND(M61="Baja",Q61="Catastrófico"),AND(M61="Media",Q61="Catastrófico"),AND(M61="Alta",Q61="Catastrófico"),AND(M61="Muy Alta",Q61="Catastrófico")),"Extremo",""))))</f>
        <v/>
      </c>
      <c r="T61" s="242">
        <v>1</v>
      </c>
      <c r="U61" s="204"/>
      <c r="V61" s="206" t="str">
        <f>IF(OR(W61="Preventivo",W61="Detectivo"),"Probabilidad",IF(W61="Correctivo","Impacto",""))</f>
        <v/>
      </c>
      <c r="W61" s="207"/>
      <c r="X61" s="207"/>
      <c r="Y61" s="208" t="str">
        <f>IF(AND(W61="Preventivo",X61="Automático"),"50%",IF(AND(W61="Preventivo",X61="Manual"),"40%",IF(AND(W61="Detectivo",X61="Automático"),"40%",IF(AND(W61="Detectivo",X61="Manual"),"30%",IF(AND(W61="Correctivo",X61="Automático"),"35%",IF(AND(W61="Correctivo",X61="Manual"),"25%",""))))))</f>
        <v/>
      </c>
      <c r="Z61" s="207"/>
      <c r="AA61" s="207"/>
      <c r="AB61" s="207"/>
      <c r="AC61" s="209" t="str">
        <f>IFERROR(IF(V61="Probabilidad",(N61-(+N61*Y61)),IF(V61="Impacto",N61,"")),"")</f>
        <v/>
      </c>
      <c r="AD61" s="210" t="str">
        <f>IFERROR(IF(AC61="","",IF(AC61&lt;=0.2,"Muy Baja",IF(AC61&lt;=0.4,"Baja",IF(AC61&lt;=0.6,"Media",IF(AC61&lt;=0.8,"Alta","Muy Alta"))))),"")</f>
        <v/>
      </c>
      <c r="AE61" s="208" t="str">
        <f>+AC61</f>
        <v/>
      </c>
      <c r="AF61" s="210" t="str">
        <f>IFERROR(IF(AG61="","",IF(AG61&lt;=0.2,"Leve",IF(AG61&lt;=0.4,"Menor",IF(AG61&lt;=0.6,"Moderado",IF(AG61&lt;=0.8,"Mayor","Catastrófico"))))),"")</f>
        <v/>
      </c>
      <c r="AG61" s="208" t="str">
        <f t="shared" ref="AG61" si="77">IFERROR(IF(V61="Impacto",(R61-(+R61*Y61)),IF(V61="Probabilidad",R61,"")),"")</f>
        <v/>
      </c>
      <c r="AH61" s="211" t="str">
        <f>IFERROR(IF(OR(AND(AD61="Muy Baja",AF61="Leve"),AND(AD61="Muy Baja",AF61="Menor"),AND(AD61="Baja",AF61="Leve")),"Bajo",IF(OR(AND(AD61="Muy baja",AF61="Moderado"),AND(AD61="Baja",AF61="Menor"),AND(AD61="Baja",AF61="Moderado"),AND(AD61="Media",AF61="Leve"),AND(AD61="Media",AF61="Menor"),AND(AD61="Media",AF61="Moderado"),AND(AD61="Alta",AF61="Leve"),AND(AD61="Alta",AF61="Menor")),"Moderado",IF(OR(AND(AD61="Muy Baja",AF61="Mayor"),AND(AD61="Baja",AF61="Mayor"),AND(AD61="Media",AF61="Mayor"),AND(AD61="Alta",AF61="Moderado"),AND(AD61="Alta",AF61="Mayor"),AND(AD61="Muy Alta",AF61="Leve"),AND(AD61="Muy Alta",AF61="Menor"),AND(AD61="Muy Alta",AF61="Moderado"),AND(AD61="Muy Alta",AF61="Mayor")),"Alto",IF(OR(AND(AD61="Muy Baja",AF61="Catastrófico"),AND(AD61="Baja",AF61="Catastrófico"),AND(AD61="Media",AF61="Catastrófico"),AND(AD61="Alta",AF61="Catastrófico"),AND(AD61="Muy Alta",AF61="Catastrófico")),"Extremo","")))),"")</f>
        <v/>
      </c>
      <c r="AI61" s="212"/>
      <c r="AJ61" s="203"/>
      <c r="AK61" s="213"/>
      <c r="AL61" s="213"/>
      <c r="AM61" s="214"/>
      <c r="AN61" s="338"/>
      <c r="AO61" s="338"/>
      <c r="AP61" s="338"/>
    </row>
    <row r="62" spans="1:42" s="215" customFormat="1" ht="37.5" customHeight="1" x14ac:dyDescent="0.2">
      <c r="A62" s="351"/>
      <c r="B62" s="335"/>
      <c r="C62" s="335"/>
      <c r="D62" s="335"/>
      <c r="E62" s="335"/>
      <c r="F62" s="335"/>
      <c r="G62" s="335"/>
      <c r="H62" s="335"/>
      <c r="I62" s="335"/>
      <c r="J62" s="335"/>
      <c r="K62" s="335"/>
      <c r="L62" s="338"/>
      <c r="M62" s="343"/>
      <c r="N62" s="342"/>
      <c r="O62" s="341"/>
      <c r="P62" s="342">
        <f>IF(NOT(ISERROR(MATCH(O62,_xlfn.ANCHORARRAY(E73),0))),N75&amp;"Por favor no seleccionar los criterios de impacto",O62)</f>
        <v>0</v>
      </c>
      <c r="Q62" s="343"/>
      <c r="R62" s="342"/>
      <c r="S62" s="344"/>
      <c r="T62" s="242">
        <v>2</v>
      </c>
      <c r="U62" s="204"/>
      <c r="V62" s="206" t="str">
        <f>IF(OR(W62="Preventivo",W62="Detectivo"),"Probabilidad",IF(W62="Correctivo","Impacto",""))</f>
        <v/>
      </c>
      <c r="W62" s="207"/>
      <c r="X62" s="207"/>
      <c r="Y62" s="208" t="str">
        <f t="shared" ref="Y62:Y66" si="78">IF(AND(W62="Preventivo",X62="Automático"),"50%",IF(AND(W62="Preventivo",X62="Manual"),"40%",IF(AND(W62="Detectivo",X62="Automático"),"40%",IF(AND(W62="Detectivo",X62="Manual"),"30%",IF(AND(W62="Correctivo",X62="Automático"),"35%",IF(AND(W62="Correctivo",X62="Manual"),"25%",""))))))</f>
        <v/>
      </c>
      <c r="Z62" s="207"/>
      <c r="AA62" s="207"/>
      <c r="AB62" s="207"/>
      <c r="AC62" s="209" t="str">
        <f>IFERROR(IF(AND(V61="Probabilidad",V62="Probabilidad"),(AE61-(+AE61*Y62)),IF(V62="Probabilidad",(N61-(+N61*Y62)),IF(V62="Impacto",AE61,""))),"")</f>
        <v/>
      </c>
      <c r="AD62" s="210" t="str">
        <f t="shared" si="2"/>
        <v/>
      </c>
      <c r="AE62" s="208" t="str">
        <f t="shared" ref="AE62:AE66" si="79">+AC62</f>
        <v/>
      </c>
      <c r="AF62" s="210" t="str">
        <f t="shared" si="4"/>
        <v/>
      </c>
      <c r="AG62" s="208" t="str">
        <f t="shared" ref="AG62" si="80">IFERROR(IF(AND(V61="Impacto",V62="Impacto"),(AG61-(+AG61*Y62)),IF(V62="Impacto",($R$13-(+$R$13*Y62)),IF(V62="Probabilidad",AG61,""))),"")</f>
        <v/>
      </c>
      <c r="AH62" s="211" t="str">
        <f t="shared" ref="AH62:AH63" si="81">IFERROR(IF(OR(AND(AD62="Muy Baja",AF62="Leve"),AND(AD62="Muy Baja",AF62="Menor"),AND(AD62="Baja",AF62="Leve")),"Bajo",IF(OR(AND(AD62="Muy baja",AF62="Moderado"),AND(AD62="Baja",AF62="Menor"),AND(AD62="Baja",AF62="Moderado"),AND(AD62="Media",AF62="Leve"),AND(AD62="Media",AF62="Menor"),AND(AD62="Media",AF62="Moderado"),AND(AD62="Alta",AF62="Leve"),AND(AD62="Alta",AF62="Menor")),"Moderado",IF(OR(AND(AD62="Muy Baja",AF62="Mayor"),AND(AD62="Baja",AF62="Mayor"),AND(AD62="Media",AF62="Mayor"),AND(AD62="Alta",AF62="Moderado"),AND(AD62="Alta",AF62="Mayor"),AND(AD62="Muy Alta",AF62="Leve"),AND(AD62="Muy Alta",AF62="Menor"),AND(AD62="Muy Alta",AF62="Moderado"),AND(AD62="Muy Alta",AF62="Mayor")),"Alto",IF(OR(AND(AD62="Muy Baja",AF62="Catastrófico"),AND(AD62="Baja",AF62="Catastrófico"),AND(AD62="Media",AF62="Catastrófico"),AND(AD62="Alta",AF62="Catastrófico"),AND(AD62="Muy Alta",AF62="Catastrófico")),"Extremo","")))),"")</f>
        <v/>
      </c>
      <c r="AI62" s="212"/>
      <c r="AJ62" s="203"/>
      <c r="AK62" s="213"/>
      <c r="AL62" s="213"/>
      <c r="AM62" s="214"/>
      <c r="AN62" s="338"/>
      <c r="AO62" s="338"/>
      <c r="AP62" s="338"/>
    </row>
    <row r="63" spans="1:42" s="215" customFormat="1" ht="37.5" customHeight="1" x14ac:dyDescent="0.2">
      <c r="A63" s="351"/>
      <c r="B63" s="335"/>
      <c r="C63" s="335"/>
      <c r="D63" s="335"/>
      <c r="E63" s="335"/>
      <c r="F63" s="335"/>
      <c r="G63" s="335"/>
      <c r="H63" s="335"/>
      <c r="I63" s="335"/>
      <c r="J63" s="335"/>
      <c r="K63" s="335"/>
      <c r="L63" s="338"/>
      <c r="M63" s="343"/>
      <c r="N63" s="342"/>
      <c r="O63" s="341"/>
      <c r="P63" s="342">
        <f>IF(NOT(ISERROR(MATCH(O63,_xlfn.ANCHORARRAY(E74),0))),N76&amp;"Por favor no seleccionar los criterios de impacto",O63)</f>
        <v>0</v>
      </c>
      <c r="Q63" s="343"/>
      <c r="R63" s="342"/>
      <c r="S63" s="344"/>
      <c r="T63" s="242">
        <v>3</v>
      </c>
      <c r="U63" s="204"/>
      <c r="V63" s="206" t="str">
        <f>IF(OR(W63="Preventivo",W63="Detectivo"),"Probabilidad",IF(W63="Correctivo","Impacto",""))</f>
        <v/>
      </c>
      <c r="W63" s="207"/>
      <c r="X63" s="207"/>
      <c r="Y63" s="208" t="str">
        <f t="shared" si="78"/>
        <v/>
      </c>
      <c r="Z63" s="207"/>
      <c r="AA63" s="207"/>
      <c r="AB63" s="207"/>
      <c r="AC63" s="209" t="str">
        <f>IFERROR(IF(AND(V62="Probabilidad",V63="Probabilidad"),(AE62-(+AE62*Y63)),IF(AND(V62="Impacto",V63="Probabilidad"),(AE61-(+AE61*Y63)),IF(V63="Impacto",AE62,""))),"")</f>
        <v/>
      </c>
      <c r="AD63" s="210" t="str">
        <f t="shared" si="2"/>
        <v/>
      </c>
      <c r="AE63" s="208" t="str">
        <f t="shared" si="79"/>
        <v/>
      </c>
      <c r="AF63" s="210" t="str">
        <f t="shared" si="4"/>
        <v/>
      </c>
      <c r="AG63" s="208" t="str">
        <f t="shared" ref="AG63" si="82">IFERROR(IF(AND(V62="Impacto",V63="Impacto"),(AG62-(+AG62*Y63)),IF(AND(V62="Probabilidad",V63="Impacto"),(AG61-(+AG61*Y63)),IF(V63="Probabilidad",AG62,""))),"")</f>
        <v/>
      </c>
      <c r="AH63" s="211" t="str">
        <f t="shared" si="81"/>
        <v/>
      </c>
      <c r="AI63" s="212"/>
      <c r="AJ63" s="203"/>
      <c r="AK63" s="213"/>
      <c r="AL63" s="213"/>
      <c r="AM63" s="214"/>
      <c r="AN63" s="338"/>
      <c r="AO63" s="338"/>
      <c r="AP63" s="338"/>
    </row>
    <row r="64" spans="1:42" s="215" customFormat="1" ht="37.5" customHeight="1" x14ac:dyDescent="0.2">
      <c r="A64" s="351"/>
      <c r="B64" s="335"/>
      <c r="C64" s="335"/>
      <c r="D64" s="335"/>
      <c r="E64" s="335"/>
      <c r="F64" s="335"/>
      <c r="G64" s="335"/>
      <c r="H64" s="335"/>
      <c r="I64" s="335"/>
      <c r="J64" s="335"/>
      <c r="K64" s="335"/>
      <c r="L64" s="338"/>
      <c r="M64" s="343"/>
      <c r="N64" s="342"/>
      <c r="O64" s="341"/>
      <c r="P64" s="342">
        <f>IF(NOT(ISERROR(MATCH(O64,_xlfn.ANCHORARRAY(E75),0))),N77&amp;"Por favor no seleccionar los criterios de impacto",O64)</f>
        <v>0</v>
      </c>
      <c r="Q64" s="343"/>
      <c r="R64" s="342"/>
      <c r="S64" s="344"/>
      <c r="T64" s="242">
        <v>4</v>
      </c>
      <c r="U64" s="204"/>
      <c r="V64" s="206" t="str">
        <f t="shared" ref="V64:V66" si="83">IF(OR(W64="Preventivo",W64="Detectivo"),"Probabilidad",IF(W64="Correctivo","Impacto",""))</f>
        <v/>
      </c>
      <c r="W64" s="207"/>
      <c r="X64" s="207"/>
      <c r="Y64" s="208" t="str">
        <f t="shared" si="78"/>
        <v/>
      </c>
      <c r="Z64" s="207"/>
      <c r="AA64" s="207"/>
      <c r="AB64" s="207"/>
      <c r="AC64" s="209" t="str">
        <f t="shared" ref="AC64:AC66" si="84">IFERROR(IF(AND(V63="Probabilidad",V64="Probabilidad"),(AE63-(+AE63*Y64)),IF(AND(V63="Impacto",V64="Probabilidad"),(AE62-(+AE62*Y64)),IF(V64="Impacto",AE63,""))),"")</f>
        <v/>
      </c>
      <c r="AD64" s="210" t="str">
        <f t="shared" si="2"/>
        <v/>
      </c>
      <c r="AE64" s="208" t="str">
        <f t="shared" si="79"/>
        <v/>
      </c>
      <c r="AF64" s="210" t="str">
        <f t="shared" si="4"/>
        <v/>
      </c>
      <c r="AG64" s="208" t="str">
        <f t="shared" si="14"/>
        <v/>
      </c>
      <c r="AH64" s="211" t="str">
        <f>IFERROR(IF(OR(AND(AD64="Muy Baja",AF64="Leve"),AND(AD64="Muy Baja",AF64="Menor"),AND(AD64="Baja",AF64="Leve")),"Bajo",IF(OR(AND(AD64="Muy baja",AF64="Moderado"),AND(AD64="Baja",AF64="Menor"),AND(AD64="Baja",AF64="Moderado"),AND(AD64="Media",AF64="Leve"),AND(AD64="Media",AF64="Menor"),AND(AD64="Media",AF64="Moderado"),AND(AD64="Alta",AF64="Leve"),AND(AD64="Alta",AF64="Menor")),"Moderado",IF(OR(AND(AD64="Muy Baja",AF64="Mayor"),AND(AD64="Baja",AF64="Mayor"),AND(AD64="Media",AF64="Mayor"),AND(AD64="Alta",AF64="Moderado"),AND(AD64="Alta",AF64="Mayor"),AND(AD64="Muy Alta",AF64="Leve"),AND(AD64="Muy Alta",AF64="Menor"),AND(AD64="Muy Alta",AF64="Moderado"),AND(AD64="Muy Alta",AF64="Mayor")),"Alto",IF(OR(AND(AD64="Muy Baja",AF64="Catastrófico"),AND(AD64="Baja",AF64="Catastrófico"),AND(AD64="Media",AF64="Catastrófico"),AND(AD64="Alta",AF64="Catastrófico"),AND(AD64="Muy Alta",AF64="Catastrófico")),"Extremo","")))),"")</f>
        <v/>
      </c>
      <c r="AI64" s="212"/>
      <c r="AJ64" s="203"/>
      <c r="AK64" s="213"/>
      <c r="AL64" s="213"/>
      <c r="AM64" s="214"/>
      <c r="AN64" s="338"/>
      <c r="AO64" s="338"/>
      <c r="AP64" s="338"/>
    </row>
    <row r="65" spans="1:42" s="215" customFormat="1" ht="37.5" customHeight="1" x14ac:dyDescent="0.2">
      <c r="A65" s="351"/>
      <c r="B65" s="335"/>
      <c r="C65" s="335"/>
      <c r="D65" s="335"/>
      <c r="E65" s="335"/>
      <c r="F65" s="335"/>
      <c r="G65" s="335"/>
      <c r="H65" s="335"/>
      <c r="I65" s="335"/>
      <c r="J65" s="335"/>
      <c r="K65" s="335"/>
      <c r="L65" s="338"/>
      <c r="M65" s="343"/>
      <c r="N65" s="342"/>
      <c r="O65" s="341"/>
      <c r="P65" s="342">
        <f>IF(NOT(ISERROR(MATCH(O65,_xlfn.ANCHORARRAY(E76),0))),N78&amp;"Por favor no seleccionar los criterios de impacto",O65)</f>
        <v>0</v>
      </c>
      <c r="Q65" s="343"/>
      <c r="R65" s="342"/>
      <c r="S65" s="344"/>
      <c r="T65" s="242">
        <v>5</v>
      </c>
      <c r="U65" s="204"/>
      <c r="V65" s="206" t="str">
        <f t="shared" si="83"/>
        <v/>
      </c>
      <c r="W65" s="207"/>
      <c r="X65" s="207"/>
      <c r="Y65" s="208" t="str">
        <f t="shared" si="78"/>
        <v/>
      </c>
      <c r="Z65" s="207"/>
      <c r="AA65" s="207"/>
      <c r="AB65" s="207"/>
      <c r="AC65" s="209" t="str">
        <f t="shared" si="84"/>
        <v/>
      </c>
      <c r="AD65" s="210" t="str">
        <f t="shared" si="2"/>
        <v/>
      </c>
      <c r="AE65" s="208" t="str">
        <f t="shared" si="79"/>
        <v/>
      </c>
      <c r="AF65" s="210" t="str">
        <f t="shared" si="4"/>
        <v/>
      </c>
      <c r="AG65" s="208" t="str">
        <f t="shared" si="14"/>
        <v/>
      </c>
      <c r="AH65" s="211" t="str">
        <f t="shared" ref="AH65:AH66" si="85">IFERROR(IF(OR(AND(AD65="Muy Baja",AF65="Leve"),AND(AD65="Muy Baja",AF65="Menor"),AND(AD65="Baja",AF65="Leve")),"Bajo",IF(OR(AND(AD65="Muy baja",AF65="Moderado"),AND(AD65="Baja",AF65="Menor"),AND(AD65="Baja",AF65="Moderado"),AND(AD65="Media",AF65="Leve"),AND(AD65="Media",AF65="Menor"),AND(AD65="Media",AF65="Moderado"),AND(AD65="Alta",AF65="Leve"),AND(AD65="Alta",AF65="Menor")),"Moderado",IF(OR(AND(AD65="Muy Baja",AF65="Mayor"),AND(AD65="Baja",AF65="Mayor"),AND(AD65="Media",AF65="Mayor"),AND(AD65="Alta",AF65="Moderado"),AND(AD65="Alta",AF65="Mayor"),AND(AD65="Muy Alta",AF65="Leve"),AND(AD65="Muy Alta",AF65="Menor"),AND(AD65="Muy Alta",AF65="Moderado"),AND(AD65="Muy Alta",AF65="Mayor")),"Alto",IF(OR(AND(AD65="Muy Baja",AF65="Catastrófico"),AND(AD65="Baja",AF65="Catastrófico"),AND(AD65="Media",AF65="Catastrófico"),AND(AD65="Alta",AF65="Catastrófico"),AND(AD65="Muy Alta",AF65="Catastrófico")),"Extremo","")))),"")</f>
        <v/>
      </c>
      <c r="AI65" s="212"/>
      <c r="AJ65" s="203"/>
      <c r="AK65" s="213"/>
      <c r="AL65" s="213"/>
      <c r="AM65" s="214"/>
      <c r="AN65" s="338"/>
      <c r="AO65" s="338"/>
      <c r="AP65" s="338"/>
    </row>
    <row r="66" spans="1:42" s="215" customFormat="1" ht="37.5" customHeight="1" x14ac:dyDescent="0.2">
      <c r="A66" s="351"/>
      <c r="B66" s="335"/>
      <c r="C66" s="335"/>
      <c r="D66" s="335"/>
      <c r="E66" s="335"/>
      <c r="F66" s="335"/>
      <c r="G66" s="335"/>
      <c r="H66" s="335"/>
      <c r="I66" s="335"/>
      <c r="J66" s="335"/>
      <c r="K66" s="335"/>
      <c r="L66" s="338"/>
      <c r="M66" s="343"/>
      <c r="N66" s="342"/>
      <c r="O66" s="341"/>
      <c r="P66" s="342">
        <f>IF(NOT(ISERROR(MATCH(O66,_xlfn.ANCHORARRAY(E77),0))),N79&amp;"Por favor no seleccionar los criterios de impacto",O66)</f>
        <v>0</v>
      </c>
      <c r="Q66" s="343"/>
      <c r="R66" s="342"/>
      <c r="S66" s="344"/>
      <c r="T66" s="242">
        <v>6</v>
      </c>
      <c r="U66" s="204"/>
      <c r="V66" s="206" t="str">
        <f t="shared" si="83"/>
        <v/>
      </c>
      <c r="W66" s="207"/>
      <c r="X66" s="207"/>
      <c r="Y66" s="208" t="str">
        <f t="shared" si="78"/>
        <v/>
      </c>
      <c r="Z66" s="207"/>
      <c r="AA66" s="207"/>
      <c r="AB66" s="207"/>
      <c r="AC66" s="209" t="str">
        <f t="shared" si="84"/>
        <v/>
      </c>
      <c r="AD66" s="210" t="str">
        <f t="shared" si="2"/>
        <v/>
      </c>
      <c r="AE66" s="208" t="str">
        <f t="shared" si="79"/>
        <v/>
      </c>
      <c r="AF66" s="210" t="str">
        <f t="shared" si="4"/>
        <v/>
      </c>
      <c r="AG66" s="208" t="str">
        <f t="shared" si="14"/>
        <v/>
      </c>
      <c r="AH66" s="211" t="str">
        <f t="shared" si="85"/>
        <v/>
      </c>
      <c r="AI66" s="212"/>
      <c r="AJ66" s="203"/>
      <c r="AK66" s="213"/>
      <c r="AL66" s="213"/>
      <c r="AM66" s="214"/>
      <c r="AN66" s="338"/>
      <c r="AO66" s="338"/>
      <c r="AP66" s="338"/>
    </row>
    <row r="67" spans="1:42" s="215" customFormat="1" ht="37.5" customHeight="1" x14ac:dyDescent="0.2">
      <c r="A67" s="351">
        <v>10</v>
      </c>
      <c r="B67" s="335"/>
      <c r="C67" s="335"/>
      <c r="D67" s="335"/>
      <c r="E67" s="335"/>
      <c r="F67" s="335"/>
      <c r="G67" s="335"/>
      <c r="H67" s="335"/>
      <c r="I67" s="335"/>
      <c r="J67" s="335"/>
      <c r="K67" s="335"/>
      <c r="L67" s="338"/>
      <c r="M67" s="343" t="str">
        <f>IF(L67&lt;=0,"",IF(L67&lt;=2,"Muy Baja",IF(L67&lt;=24,"Baja",IF(L67&lt;=500,"Media",IF(L67&lt;=5000,"Alta","Muy Alta")))))</f>
        <v/>
      </c>
      <c r="N67" s="342" t="str">
        <f>IF(M67="","",IF(M67="Muy Baja",0.2,IF(M67="Baja",0.4,IF(M67="Media",0.6,IF(M67="Alta",0.8,IF(M67="Muy Alta",1,))))))</f>
        <v/>
      </c>
      <c r="O67" s="341"/>
      <c r="P67" s="342">
        <f>IF(NOT(ISERROR(MATCH(O67,'Tabla Impacto'!$B$222:$B$224,0))),'Tabla Impacto'!$F$224&amp;"Por favor no seleccionar los criterios de impacto(Afectación Económica o presupuestal y Pérdida Reputacional)",O67)</f>
        <v>0</v>
      </c>
      <c r="Q67" s="343" t="str">
        <f>IF(OR(P67='Tabla Impacto'!$C$12,P67='Tabla Impacto'!$D$12),"Leve",IF(OR(P67='Tabla Impacto'!$C$13,P67='Tabla Impacto'!$D$13),"Menor",IF(OR(P67='Tabla Impacto'!$C$14,P67='Tabla Impacto'!$D$14),"Moderado",IF(OR(P67='Tabla Impacto'!$C$15,P67='Tabla Impacto'!$D$15),"Mayor",IF(OR(P67='Tabla Impacto'!$C$16,P67='Tabla Impacto'!$D$16),"Catastrófico","")))))</f>
        <v/>
      </c>
      <c r="R67" s="342" t="str">
        <f>IF(Q67="","",IF(Q67="Leve",0.2,IF(Q67="Menor",0.4,IF(Q67="Moderado",0.6,IF(Q67="Mayor",0.8,IF(Q67="Catastrófico",1,))))))</f>
        <v/>
      </c>
      <c r="S67" s="344" t="str">
        <f>IF(OR(AND(M67="Muy Baja",Q67="Leve"),AND(M67="Muy Baja",Q67="Menor"),AND(M67="Baja",Q67="Leve")),"Bajo",IF(OR(AND(M67="Muy baja",Q67="Moderado"),AND(M67="Baja",Q67="Menor"),AND(M67="Baja",Q67="Moderado"),AND(M67="Media",Q67="Leve"),AND(M67="Media",Q67="Menor"),AND(M67="Media",Q67="Moderado"),AND(M67="Alta",Q67="Leve"),AND(M67="Alta",Q67="Menor")),"Moderado",IF(OR(AND(M67="Muy Baja",Q67="Mayor"),AND(M67="Baja",Q67="Mayor"),AND(M67="Media",Q67="Mayor"),AND(M67="Alta",Q67="Moderado"),AND(M67="Alta",Q67="Mayor"),AND(M67="Muy Alta",Q67="Leve"),AND(M67="Muy Alta",Q67="Menor"),AND(M67="Muy Alta",Q67="Moderado"),AND(M67="Muy Alta",Q67="Mayor")),"Alto",IF(OR(AND(M67="Muy Baja",Q67="Catastrófico"),AND(M67="Baja",Q67="Catastrófico"),AND(M67="Media",Q67="Catastrófico"),AND(M67="Alta",Q67="Catastrófico"),AND(M67="Muy Alta",Q67="Catastrófico")),"Extremo",""))))</f>
        <v/>
      </c>
      <c r="T67" s="242">
        <v>1</v>
      </c>
      <c r="U67" s="204"/>
      <c r="V67" s="206" t="str">
        <f>IF(OR(W67="Preventivo",W67="Detectivo"),"Probabilidad",IF(W67="Correctivo","Impacto",""))</f>
        <v/>
      </c>
      <c r="W67" s="207"/>
      <c r="X67" s="207"/>
      <c r="Y67" s="208" t="str">
        <f>IF(AND(W67="Preventivo",X67="Automático"),"50%",IF(AND(W67="Preventivo",X67="Manual"),"40%",IF(AND(W67="Detectivo",X67="Automático"),"40%",IF(AND(W67="Detectivo",X67="Manual"),"30%",IF(AND(W67="Correctivo",X67="Automático"),"35%",IF(AND(W67="Correctivo",X67="Manual"),"25%",""))))))</f>
        <v/>
      </c>
      <c r="Z67" s="207"/>
      <c r="AA67" s="207"/>
      <c r="AB67" s="207"/>
      <c r="AC67" s="209" t="str">
        <f>IFERROR(IF(V67="Probabilidad",(N67-(+N67*Y67)),IF(V67="Impacto",N67,"")),"")</f>
        <v/>
      </c>
      <c r="AD67" s="210" t="str">
        <f>IFERROR(IF(AC67="","",IF(AC67&lt;=0.2,"Muy Baja",IF(AC67&lt;=0.4,"Baja",IF(AC67&lt;=0.6,"Media",IF(AC67&lt;=0.8,"Alta","Muy Alta"))))),"")</f>
        <v/>
      </c>
      <c r="AE67" s="208" t="str">
        <f>+AC67</f>
        <v/>
      </c>
      <c r="AF67" s="210" t="str">
        <f>IFERROR(IF(AG67="","",IF(AG67&lt;=0.2,"Leve",IF(AG67&lt;=0.4,"Menor",IF(AG67&lt;=0.6,"Moderado",IF(AG67&lt;=0.8,"Mayor","Catastrófico"))))),"")</f>
        <v/>
      </c>
      <c r="AG67" s="208" t="str">
        <f t="shared" ref="AG67" si="86">IFERROR(IF(V67="Impacto",(R67-(+R67*Y67)),IF(V67="Probabilidad",R67,"")),"")</f>
        <v/>
      </c>
      <c r="AH67" s="211" t="str">
        <f>IFERROR(IF(OR(AND(AD67="Muy Baja",AF67="Leve"),AND(AD67="Muy Baja",AF67="Menor"),AND(AD67="Baja",AF67="Leve")),"Bajo",IF(OR(AND(AD67="Muy baja",AF67="Moderado"),AND(AD67="Baja",AF67="Menor"),AND(AD67="Baja",AF67="Moderado"),AND(AD67="Media",AF67="Leve"),AND(AD67="Media",AF67="Menor"),AND(AD67="Media",AF67="Moderado"),AND(AD67="Alta",AF67="Leve"),AND(AD67="Alta",AF67="Menor")),"Moderado",IF(OR(AND(AD67="Muy Baja",AF67="Mayor"),AND(AD67="Baja",AF67="Mayor"),AND(AD67="Media",AF67="Mayor"),AND(AD67="Alta",AF67="Moderado"),AND(AD67="Alta",AF67="Mayor"),AND(AD67="Muy Alta",AF67="Leve"),AND(AD67="Muy Alta",AF67="Menor"),AND(AD67="Muy Alta",AF67="Moderado"),AND(AD67="Muy Alta",AF67="Mayor")),"Alto",IF(OR(AND(AD67="Muy Baja",AF67="Catastrófico"),AND(AD67="Baja",AF67="Catastrófico"),AND(AD67="Media",AF67="Catastrófico"),AND(AD67="Alta",AF67="Catastrófico"),AND(AD67="Muy Alta",AF67="Catastrófico")),"Extremo","")))),"")</f>
        <v/>
      </c>
      <c r="AI67" s="212"/>
      <c r="AJ67" s="203"/>
      <c r="AK67" s="213"/>
      <c r="AL67" s="213"/>
      <c r="AM67" s="214"/>
      <c r="AN67" s="338"/>
      <c r="AO67" s="338"/>
      <c r="AP67" s="338"/>
    </row>
    <row r="68" spans="1:42" s="215" customFormat="1" ht="37.5" customHeight="1" x14ac:dyDescent="0.2">
      <c r="A68" s="351"/>
      <c r="B68" s="335"/>
      <c r="C68" s="335"/>
      <c r="D68" s="335"/>
      <c r="E68" s="335"/>
      <c r="F68" s="335"/>
      <c r="G68" s="335"/>
      <c r="H68" s="335"/>
      <c r="I68" s="335"/>
      <c r="J68" s="335"/>
      <c r="K68" s="335"/>
      <c r="L68" s="338"/>
      <c r="M68" s="343"/>
      <c r="N68" s="342"/>
      <c r="O68" s="341"/>
      <c r="P68" s="342">
        <f>IF(NOT(ISERROR(MATCH(O68,_xlfn.ANCHORARRAY(E79),0))),N81&amp;"Por favor no seleccionar los criterios de impacto",O68)</f>
        <v>0</v>
      </c>
      <c r="Q68" s="343"/>
      <c r="R68" s="342"/>
      <c r="S68" s="344"/>
      <c r="T68" s="242">
        <v>2</v>
      </c>
      <c r="U68" s="204"/>
      <c r="V68" s="206" t="str">
        <f>IF(OR(W68="Preventivo",W68="Detectivo"),"Probabilidad",IF(W68="Correctivo","Impacto",""))</f>
        <v/>
      </c>
      <c r="W68" s="207"/>
      <c r="X68" s="207"/>
      <c r="Y68" s="208" t="str">
        <f t="shared" ref="Y68:Y72" si="87">IF(AND(W68="Preventivo",X68="Automático"),"50%",IF(AND(W68="Preventivo",X68="Manual"),"40%",IF(AND(W68="Detectivo",X68="Automático"),"40%",IF(AND(W68="Detectivo",X68="Manual"),"30%",IF(AND(W68="Correctivo",X68="Automático"),"35%",IF(AND(W68="Correctivo",X68="Manual"),"25%",""))))))</f>
        <v/>
      </c>
      <c r="Z68" s="207"/>
      <c r="AA68" s="207"/>
      <c r="AB68" s="207"/>
      <c r="AC68" s="209" t="str">
        <f>IFERROR(IF(AND(V67="Probabilidad",V68="Probabilidad"),(AE67-(+AE67*Y68)),IF(V68="Probabilidad",(N67-(+N67*Y68)),IF(V68="Impacto",AE67,""))),"")</f>
        <v/>
      </c>
      <c r="AD68" s="210" t="str">
        <f t="shared" si="2"/>
        <v/>
      </c>
      <c r="AE68" s="208" t="str">
        <f t="shared" ref="AE68:AE72" si="88">+AC68</f>
        <v/>
      </c>
      <c r="AF68" s="210" t="str">
        <f t="shared" si="4"/>
        <v/>
      </c>
      <c r="AG68" s="208" t="str">
        <f t="shared" ref="AG68" si="89">IFERROR(IF(AND(V67="Impacto",V68="Impacto"),(AG67-(+AG67*Y68)),IF(V68="Impacto",($R$13-(+$R$13*Y68)),IF(V68="Probabilidad",AG67,""))),"")</f>
        <v/>
      </c>
      <c r="AH68" s="211" t="str">
        <f t="shared" ref="AH68:AH69" si="90">IFERROR(IF(OR(AND(AD68="Muy Baja",AF68="Leve"),AND(AD68="Muy Baja",AF68="Menor"),AND(AD68="Baja",AF68="Leve")),"Bajo",IF(OR(AND(AD68="Muy baja",AF68="Moderado"),AND(AD68="Baja",AF68="Menor"),AND(AD68="Baja",AF68="Moderado"),AND(AD68="Media",AF68="Leve"),AND(AD68="Media",AF68="Menor"),AND(AD68="Media",AF68="Moderado"),AND(AD68="Alta",AF68="Leve"),AND(AD68="Alta",AF68="Menor")),"Moderado",IF(OR(AND(AD68="Muy Baja",AF68="Mayor"),AND(AD68="Baja",AF68="Mayor"),AND(AD68="Media",AF68="Mayor"),AND(AD68="Alta",AF68="Moderado"),AND(AD68="Alta",AF68="Mayor"),AND(AD68="Muy Alta",AF68="Leve"),AND(AD68="Muy Alta",AF68="Menor"),AND(AD68="Muy Alta",AF68="Moderado"),AND(AD68="Muy Alta",AF68="Mayor")),"Alto",IF(OR(AND(AD68="Muy Baja",AF68="Catastrófico"),AND(AD68="Baja",AF68="Catastrófico"),AND(AD68="Media",AF68="Catastrófico"),AND(AD68="Alta",AF68="Catastrófico"),AND(AD68="Muy Alta",AF68="Catastrófico")),"Extremo","")))),"")</f>
        <v/>
      </c>
      <c r="AI68" s="212"/>
      <c r="AJ68" s="203"/>
      <c r="AK68" s="213"/>
      <c r="AL68" s="213"/>
      <c r="AM68" s="214"/>
      <c r="AN68" s="338"/>
      <c r="AO68" s="338"/>
      <c r="AP68" s="338"/>
    </row>
    <row r="69" spans="1:42" s="215" customFormat="1" ht="37.5" customHeight="1" x14ac:dyDescent="0.2">
      <c r="A69" s="351"/>
      <c r="B69" s="335"/>
      <c r="C69" s="335"/>
      <c r="D69" s="335"/>
      <c r="E69" s="335"/>
      <c r="F69" s="335"/>
      <c r="G69" s="335"/>
      <c r="H69" s="335"/>
      <c r="I69" s="335"/>
      <c r="J69" s="335"/>
      <c r="K69" s="335"/>
      <c r="L69" s="338"/>
      <c r="M69" s="343"/>
      <c r="N69" s="342"/>
      <c r="O69" s="341"/>
      <c r="P69" s="342">
        <f>IF(NOT(ISERROR(MATCH(O69,_xlfn.ANCHORARRAY(E80),0))),N82&amp;"Por favor no seleccionar los criterios de impacto",O69)</f>
        <v>0</v>
      </c>
      <c r="Q69" s="343"/>
      <c r="R69" s="342"/>
      <c r="S69" s="344"/>
      <c r="T69" s="242">
        <v>3</v>
      </c>
      <c r="U69" s="204"/>
      <c r="V69" s="206" t="str">
        <f>IF(OR(W69="Preventivo",W69="Detectivo"),"Probabilidad",IF(W69="Correctivo","Impacto",""))</f>
        <v/>
      </c>
      <c r="W69" s="207"/>
      <c r="X69" s="207"/>
      <c r="Y69" s="208" t="str">
        <f t="shared" si="87"/>
        <v/>
      </c>
      <c r="Z69" s="207"/>
      <c r="AA69" s="207"/>
      <c r="AB69" s="207"/>
      <c r="AC69" s="209" t="str">
        <f>IFERROR(IF(AND(V68="Probabilidad",V69="Probabilidad"),(AE68-(+AE68*Y69)),IF(AND(V68="Impacto",V69="Probabilidad"),(AE67-(+AE67*Y69)),IF(V69="Impacto",AE68,""))),"")</f>
        <v/>
      </c>
      <c r="AD69" s="210" t="str">
        <f t="shared" si="2"/>
        <v/>
      </c>
      <c r="AE69" s="208" t="str">
        <f t="shared" si="88"/>
        <v/>
      </c>
      <c r="AF69" s="210" t="str">
        <f t="shared" si="4"/>
        <v/>
      </c>
      <c r="AG69" s="208" t="str">
        <f t="shared" ref="AG69" si="91">IFERROR(IF(AND(V68="Impacto",V69="Impacto"),(AG68-(+AG68*Y69)),IF(AND(V68="Probabilidad",V69="Impacto"),(AG67-(+AG67*Y69)),IF(V69="Probabilidad",AG68,""))),"")</f>
        <v/>
      </c>
      <c r="AH69" s="211" t="str">
        <f t="shared" si="90"/>
        <v/>
      </c>
      <c r="AI69" s="212"/>
      <c r="AJ69" s="203"/>
      <c r="AK69" s="213"/>
      <c r="AL69" s="213"/>
      <c r="AM69" s="214"/>
      <c r="AN69" s="338"/>
      <c r="AO69" s="338"/>
      <c r="AP69" s="338"/>
    </row>
    <row r="70" spans="1:42" s="215" customFormat="1" ht="37.5" customHeight="1" x14ac:dyDescent="0.2">
      <c r="A70" s="351"/>
      <c r="B70" s="335"/>
      <c r="C70" s="335"/>
      <c r="D70" s="335"/>
      <c r="E70" s="335"/>
      <c r="F70" s="335"/>
      <c r="G70" s="335"/>
      <c r="H70" s="335"/>
      <c r="I70" s="335"/>
      <c r="J70" s="335"/>
      <c r="K70" s="335"/>
      <c r="L70" s="338"/>
      <c r="M70" s="343"/>
      <c r="N70" s="342"/>
      <c r="O70" s="341"/>
      <c r="P70" s="342">
        <f>IF(NOT(ISERROR(MATCH(O70,_xlfn.ANCHORARRAY(E81),0))),N83&amp;"Por favor no seleccionar los criterios de impacto",O70)</f>
        <v>0</v>
      </c>
      <c r="Q70" s="343"/>
      <c r="R70" s="342"/>
      <c r="S70" s="344"/>
      <c r="T70" s="242">
        <v>4</v>
      </c>
      <c r="U70" s="204"/>
      <c r="V70" s="206" t="str">
        <f t="shared" ref="V70:V72" si="92">IF(OR(W70="Preventivo",W70="Detectivo"),"Probabilidad",IF(W70="Correctivo","Impacto",""))</f>
        <v/>
      </c>
      <c r="W70" s="207"/>
      <c r="X70" s="207"/>
      <c r="Y70" s="208" t="str">
        <f t="shared" si="87"/>
        <v/>
      </c>
      <c r="Z70" s="207"/>
      <c r="AA70" s="207"/>
      <c r="AB70" s="207"/>
      <c r="AC70" s="209" t="str">
        <f t="shared" ref="AC70:AC72" si="93">IFERROR(IF(AND(V69="Probabilidad",V70="Probabilidad"),(AE69-(+AE69*Y70)),IF(AND(V69="Impacto",V70="Probabilidad"),(AE68-(+AE68*Y70)),IF(V70="Impacto",AE69,""))),"")</f>
        <v/>
      </c>
      <c r="AD70" s="210" t="str">
        <f t="shared" si="2"/>
        <v/>
      </c>
      <c r="AE70" s="208" t="str">
        <f t="shared" si="88"/>
        <v/>
      </c>
      <c r="AF70" s="210" t="str">
        <f t="shared" si="4"/>
        <v/>
      </c>
      <c r="AG70" s="208" t="str">
        <f t="shared" si="14"/>
        <v/>
      </c>
      <c r="AH70" s="211" t="str">
        <f>IFERROR(IF(OR(AND(AD70="Muy Baja",AF70="Leve"),AND(AD70="Muy Baja",AF70="Menor"),AND(AD70="Baja",AF70="Leve")),"Bajo",IF(OR(AND(AD70="Muy baja",AF70="Moderado"),AND(AD70="Baja",AF70="Menor"),AND(AD70="Baja",AF70="Moderado"),AND(AD70="Media",AF70="Leve"),AND(AD70="Media",AF70="Menor"),AND(AD70="Media",AF70="Moderado"),AND(AD70="Alta",AF70="Leve"),AND(AD70="Alta",AF70="Menor")),"Moderado",IF(OR(AND(AD70="Muy Baja",AF70="Mayor"),AND(AD70="Baja",AF70="Mayor"),AND(AD70="Media",AF70="Mayor"),AND(AD70="Alta",AF70="Moderado"),AND(AD70="Alta",AF70="Mayor"),AND(AD70="Muy Alta",AF70="Leve"),AND(AD70="Muy Alta",AF70="Menor"),AND(AD70="Muy Alta",AF70="Moderado"),AND(AD70="Muy Alta",AF70="Mayor")),"Alto",IF(OR(AND(AD70="Muy Baja",AF70="Catastrófico"),AND(AD70="Baja",AF70="Catastrófico"),AND(AD70="Media",AF70="Catastrófico"),AND(AD70="Alta",AF70="Catastrófico"),AND(AD70="Muy Alta",AF70="Catastrófico")),"Extremo","")))),"")</f>
        <v/>
      </c>
      <c r="AI70" s="212"/>
      <c r="AJ70" s="203"/>
      <c r="AK70" s="213"/>
      <c r="AL70" s="213"/>
      <c r="AM70" s="214"/>
      <c r="AN70" s="338"/>
      <c r="AO70" s="338"/>
      <c r="AP70" s="338"/>
    </row>
    <row r="71" spans="1:42" s="215" customFormat="1" ht="37.5" customHeight="1" x14ac:dyDescent="0.2">
      <c r="A71" s="351"/>
      <c r="B71" s="335"/>
      <c r="C71" s="335"/>
      <c r="D71" s="335"/>
      <c r="E71" s="335"/>
      <c r="F71" s="335"/>
      <c r="G71" s="335"/>
      <c r="H71" s="335"/>
      <c r="I71" s="335"/>
      <c r="J71" s="335"/>
      <c r="K71" s="335"/>
      <c r="L71" s="338"/>
      <c r="M71" s="343"/>
      <c r="N71" s="342"/>
      <c r="O71" s="341"/>
      <c r="P71" s="342">
        <f>IF(NOT(ISERROR(MATCH(O71,_xlfn.ANCHORARRAY(E82),0))),N84&amp;"Por favor no seleccionar los criterios de impacto",O71)</f>
        <v>0</v>
      </c>
      <c r="Q71" s="343"/>
      <c r="R71" s="342"/>
      <c r="S71" s="344"/>
      <c r="T71" s="242">
        <v>5</v>
      </c>
      <c r="U71" s="204"/>
      <c r="V71" s="206" t="str">
        <f t="shared" si="92"/>
        <v/>
      </c>
      <c r="W71" s="207"/>
      <c r="X71" s="207"/>
      <c r="Y71" s="208" t="str">
        <f t="shared" si="87"/>
        <v/>
      </c>
      <c r="Z71" s="207"/>
      <c r="AA71" s="207"/>
      <c r="AB71" s="207"/>
      <c r="AC71" s="209" t="str">
        <f t="shared" si="93"/>
        <v/>
      </c>
      <c r="AD71" s="210" t="str">
        <f t="shared" si="2"/>
        <v/>
      </c>
      <c r="AE71" s="208" t="str">
        <f t="shared" si="88"/>
        <v/>
      </c>
      <c r="AF71" s="210" t="str">
        <f t="shared" si="4"/>
        <v/>
      </c>
      <c r="AG71" s="208" t="str">
        <f t="shared" si="14"/>
        <v/>
      </c>
      <c r="AH71" s="211" t="str">
        <f t="shared" ref="AH71:AH72" si="94">IFERROR(IF(OR(AND(AD71="Muy Baja",AF71="Leve"),AND(AD71="Muy Baja",AF71="Menor"),AND(AD71="Baja",AF71="Leve")),"Bajo",IF(OR(AND(AD71="Muy baja",AF71="Moderado"),AND(AD71="Baja",AF71="Menor"),AND(AD71="Baja",AF71="Moderado"),AND(AD71="Media",AF71="Leve"),AND(AD71="Media",AF71="Menor"),AND(AD71="Media",AF71="Moderado"),AND(AD71="Alta",AF71="Leve"),AND(AD71="Alta",AF71="Menor")),"Moderado",IF(OR(AND(AD71="Muy Baja",AF71="Mayor"),AND(AD71="Baja",AF71="Mayor"),AND(AD71="Media",AF71="Mayor"),AND(AD71="Alta",AF71="Moderado"),AND(AD71="Alta",AF71="Mayor"),AND(AD71="Muy Alta",AF71="Leve"),AND(AD71="Muy Alta",AF71="Menor"),AND(AD71="Muy Alta",AF71="Moderado"),AND(AD71="Muy Alta",AF71="Mayor")),"Alto",IF(OR(AND(AD71="Muy Baja",AF71="Catastrófico"),AND(AD71="Baja",AF71="Catastrófico"),AND(AD71="Media",AF71="Catastrófico"),AND(AD71="Alta",AF71="Catastrófico"),AND(AD71="Muy Alta",AF71="Catastrófico")),"Extremo","")))),"")</f>
        <v/>
      </c>
      <c r="AI71" s="212"/>
      <c r="AJ71" s="203"/>
      <c r="AK71" s="213"/>
      <c r="AL71" s="213"/>
      <c r="AM71" s="214"/>
      <c r="AN71" s="338"/>
      <c r="AO71" s="338"/>
      <c r="AP71" s="338"/>
    </row>
    <row r="72" spans="1:42" s="215" customFormat="1" ht="37.5" customHeight="1" x14ac:dyDescent="0.2">
      <c r="A72" s="351"/>
      <c r="B72" s="335"/>
      <c r="C72" s="335"/>
      <c r="D72" s="335"/>
      <c r="E72" s="335"/>
      <c r="F72" s="335"/>
      <c r="G72" s="335"/>
      <c r="H72" s="335"/>
      <c r="I72" s="335"/>
      <c r="J72" s="335"/>
      <c r="K72" s="335"/>
      <c r="L72" s="338"/>
      <c r="M72" s="343"/>
      <c r="N72" s="342"/>
      <c r="O72" s="341"/>
      <c r="P72" s="342">
        <f>IF(NOT(ISERROR(MATCH(O72,_xlfn.ANCHORARRAY(E83),0))),N85&amp;"Por favor no seleccionar los criterios de impacto",O72)</f>
        <v>0</v>
      </c>
      <c r="Q72" s="343"/>
      <c r="R72" s="342"/>
      <c r="S72" s="344"/>
      <c r="T72" s="242">
        <v>6</v>
      </c>
      <c r="U72" s="204"/>
      <c r="V72" s="206" t="str">
        <f t="shared" si="92"/>
        <v/>
      </c>
      <c r="W72" s="207"/>
      <c r="X72" s="207"/>
      <c r="Y72" s="208" t="str">
        <f t="shared" si="87"/>
        <v/>
      </c>
      <c r="Z72" s="207"/>
      <c r="AA72" s="207"/>
      <c r="AB72" s="207"/>
      <c r="AC72" s="209" t="str">
        <f t="shared" si="93"/>
        <v/>
      </c>
      <c r="AD72" s="210" t="str">
        <f t="shared" si="2"/>
        <v/>
      </c>
      <c r="AE72" s="208" t="str">
        <f t="shared" si="88"/>
        <v/>
      </c>
      <c r="AF72" s="210" t="str">
        <f t="shared" si="4"/>
        <v/>
      </c>
      <c r="AG72" s="208" t="str">
        <f t="shared" si="14"/>
        <v/>
      </c>
      <c r="AH72" s="211" t="str">
        <f t="shared" si="94"/>
        <v/>
      </c>
      <c r="AI72" s="212"/>
      <c r="AJ72" s="203"/>
      <c r="AK72" s="213"/>
      <c r="AL72" s="213"/>
      <c r="AM72" s="214"/>
      <c r="AN72" s="338"/>
      <c r="AO72" s="338"/>
      <c r="AP72" s="338"/>
    </row>
    <row r="73" spans="1:42" ht="49.5" customHeight="1" x14ac:dyDescent="0.2">
      <c r="A73" s="244"/>
      <c r="B73" s="368" t="s">
        <v>393</v>
      </c>
      <c r="C73" s="369"/>
      <c r="D73" s="369"/>
      <c r="E73" s="369"/>
      <c r="F73" s="369"/>
      <c r="G73" s="369"/>
      <c r="H73" s="369"/>
      <c r="I73" s="369"/>
      <c r="J73" s="369"/>
      <c r="K73" s="369"/>
      <c r="L73" s="369"/>
      <c r="M73" s="369"/>
      <c r="N73" s="369"/>
      <c r="O73" s="369"/>
      <c r="P73" s="369"/>
      <c r="Q73" s="369"/>
      <c r="R73" s="369"/>
      <c r="S73" s="369"/>
      <c r="T73" s="369"/>
      <c r="U73" s="369"/>
      <c r="V73" s="369"/>
      <c r="W73" s="369"/>
      <c r="X73" s="369"/>
      <c r="Y73" s="369"/>
      <c r="Z73" s="369"/>
      <c r="AA73" s="369"/>
      <c r="AB73" s="369"/>
      <c r="AC73" s="369"/>
      <c r="AD73" s="369"/>
      <c r="AE73" s="369"/>
      <c r="AF73" s="369"/>
      <c r="AG73" s="369"/>
      <c r="AH73" s="369"/>
      <c r="AI73" s="369"/>
      <c r="AJ73" s="369"/>
      <c r="AK73" s="369"/>
      <c r="AL73" s="369"/>
      <c r="AM73" s="369"/>
    </row>
    <row r="75" spans="1:42" ht="15.75" x14ac:dyDescent="0.2">
      <c r="A75" s="227"/>
      <c r="B75" s="234" t="s">
        <v>174</v>
      </c>
      <c r="C75" s="227"/>
      <c r="D75" s="227"/>
      <c r="G75" s="227"/>
      <c r="H75" s="227"/>
      <c r="I75" s="227"/>
      <c r="J75" s="227"/>
      <c r="K75" s="227"/>
    </row>
  </sheetData>
  <dataConsolidate/>
  <mergeCells count="287">
    <mergeCell ref="R25:R30"/>
    <mergeCell ref="S25:S30"/>
    <mergeCell ref="A1:C4"/>
    <mergeCell ref="D1:S2"/>
    <mergeCell ref="D3:K3"/>
    <mergeCell ref="L3:S3"/>
    <mergeCell ref="D4:S4"/>
    <mergeCell ref="W6:AP6"/>
    <mergeCell ref="W7:AP7"/>
    <mergeCell ref="W8:AP8"/>
    <mergeCell ref="U1:AP2"/>
    <mergeCell ref="U3:AI3"/>
    <mergeCell ref="U4:AP4"/>
    <mergeCell ref="AJ3:AP3"/>
    <mergeCell ref="A6:B6"/>
    <mergeCell ref="A7:B7"/>
    <mergeCell ref="A8:B8"/>
    <mergeCell ref="O25:O30"/>
    <mergeCell ref="P25:P30"/>
    <mergeCell ref="Q25:Q30"/>
    <mergeCell ref="A25:A30"/>
    <mergeCell ref="B25:B30"/>
    <mergeCell ref="C25:C30"/>
    <mergeCell ref="D25:D30"/>
    <mergeCell ref="F49:F54"/>
    <mergeCell ref="F55:F60"/>
    <mergeCell ref="K55:K60"/>
    <mergeCell ref="R37:R42"/>
    <mergeCell ref="S37:S42"/>
    <mergeCell ref="R43:R48"/>
    <mergeCell ref="S43:S48"/>
    <mergeCell ref="O49:O54"/>
    <mergeCell ref="P49:P54"/>
    <mergeCell ref="Q49:Q54"/>
    <mergeCell ref="O43:O48"/>
    <mergeCell ref="P43:P48"/>
    <mergeCell ref="Q43:Q48"/>
    <mergeCell ref="L37:L42"/>
    <mergeCell ref="M37:M42"/>
    <mergeCell ref="F61:F66"/>
    <mergeCell ref="C6:S6"/>
    <mergeCell ref="T6:V6"/>
    <mergeCell ref="A10:L10"/>
    <mergeCell ref="M10:S10"/>
    <mergeCell ref="T10:AB10"/>
    <mergeCell ref="AC10:AI10"/>
    <mergeCell ref="AJ10:AM10"/>
    <mergeCell ref="E61:E66"/>
    <mergeCell ref="G61:G66"/>
    <mergeCell ref="L61:L66"/>
    <mergeCell ref="M61:M66"/>
    <mergeCell ref="N61:N66"/>
    <mergeCell ref="I61:I66"/>
    <mergeCell ref="J61:J66"/>
    <mergeCell ref="K61:K66"/>
    <mergeCell ref="N37:N42"/>
    <mergeCell ref="O37:O42"/>
    <mergeCell ref="L43:L48"/>
    <mergeCell ref="M43:M48"/>
    <mergeCell ref="N43:N48"/>
    <mergeCell ref="P37:P42"/>
    <mergeCell ref="Q37:Q42"/>
    <mergeCell ref="A55:A60"/>
    <mergeCell ref="B73:AM73"/>
    <mergeCell ref="R61:R66"/>
    <mergeCell ref="S61:S66"/>
    <mergeCell ref="A67:A72"/>
    <mergeCell ref="B67:B72"/>
    <mergeCell ref="C67:C72"/>
    <mergeCell ref="D67:D72"/>
    <mergeCell ref="E67:E72"/>
    <mergeCell ref="G67:G72"/>
    <mergeCell ref="L67:L72"/>
    <mergeCell ref="M67:M72"/>
    <mergeCell ref="N67:N72"/>
    <mergeCell ref="O67:O72"/>
    <mergeCell ref="P67:P72"/>
    <mergeCell ref="Q67:Q72"/>
    <mergeCell ref="R67:R72"/>
    <mergeCell ref="S67:S72"/>
    <mergeCell ref="O61:O66"/>
    <mergeCell ref="P61:P66"/>
    <mergeCell ref="Q61:Q66"/>
    <mergeCell ref="A61:A66"/>
    <mergeCell ref="B61:B66"/>
    <mergeCell ref="C61:C66"/>
    <mergeCell ref="D61:D66"/>
    <mergeCell ref="I67:I72"/>
    <mergeCell ref="J67:J72"/>
    <mergeCell ref="K67:K72"/>
    <mergeCell ref="F67:F72"/>
    <mergeCell ref="R49:R54"/>
    <mergeCell ref="S49:S54"/>
    <mergeCell ref="G55:G60"/>
    <mergeCell ref="L55:L60"/>
    <mergeCell ref="M55:M60"/>
    <mergeCell ref="N55:N60"/>
    <mergeCell ref="O55:O60"/>
    <mergeCell ref="G49:G54"/>
    <mergeCell ref="L49:L54"/>
    <mergeCell ref="M49:M54"/>
    <mergeCell ref="N49:N54"/>
    <mergeCell ref="P55:P60"/>
    <mergeCell ref="Q55:Q60"/>
    <mergeCell ref="R55:R60"/>
    <mergeCell ref="S55:S60"/>
    <mergeCell ref="I49:I54"/>
    <mergeCell ref="J49:J54"/>
    <mergeCell ref="K49:K54"/>
    <mergeCell ref="I55:I60"/>
    <mergeCell ref="J55:J60"/>
    <mergeCell ref="B55:B60"/>
    <mergeCell ref="C55:C60"/>
    <mergeCell ref="D55:D60"/>
    <mergeCell ref="E55:E60"/>
    <mergeCell ref="A49:A54"/>
    <mergeCell ref="B49:B54"/>
    <mergeCell ref="C49:C54"/>
    <mergeCell ref="D49:D54"/>
    <mergeCell ref="E49:E54"/>
    <mergeCell ref="A37:A42"/>
    <mergeCell ref="B37:B42"/>
    <mergeCell ref="C37:C42"/>
    <mergeCell ref="A43:A48"/>
    <mergeCell ref="B43:B48"/>
    <mergeCell ref="C43:C48"/>
    <mergeCell ref="D43:D48"/>
    <mergeCell ref="E43:E48"/>
    <mergeCell ref="G43:G48"/>
    <mergeCell ref="D37:D42"/>
    <mergeCell ref="E37:E42"/>
    <mergeCell ref="G37:G42"/>
    <mergeCell ref="F37:F42"/>
    <mergeCell ref="F43:F48"/>
    <mergeCell ref="A31:A36"/>
    <mergeCell ref="B31:B36"/>
    <mergeCell ref="C31:C36"/>
    <mergeCell ref="D31:D36"/>
    <mergeCell ref="E31:E36"/>
    <mergeCell ref="G31:G36"/>
    <mergeCell ref="L31:L36"/>
    <mergeCell ref="M31:M36"/>
    <mergeCell ref="N31:N36"/>
    <mergeCell ref="H31:H36"/>
    <mergeCell ref="F31:F36"/>
    <mergeCell ref="E25:E30"/>
    <mergeCell ref="G25:G30"/>
    <mergeCell ref="L25:L30"/>
    <mergeCell ref="M25:M30"/>
    <mergeCell ref="N25:N30"/>
    <mergeCell ref="H25:H30"/>
    <mergeCell ref="F25:F30"/>
    <mergeCell ref="G19:G24"/>
    <mergeCell ref="L19:L24"/>
    <mergeCell ref="M19:M24"/>
    <mergeCell ref="N19:N24"/>
    <mergeCell ref="O19:O24"/>
    <mergeCell ref="A19:A24"/>
    <mergeCell ref="B19:B24"/>
    <mergeCell ref="C19:C24"/>
    <mergeCell ref="D19:D24"/>
    <mergeCell ref="E19:E24"/>
    <mergeCell ref="H19:H24"/>
    <mergeCell ref="F19:F24"/>
    <mergeCell ref="C7:S7"/>
    <mergeCell ref="C8:S8"/>
    <mergeCell ref="F11:F12"/>
    <mergeCell ref="G13:G18"/>
    <mergeCell ref="L13:L18"/>
    <mergeCell ref="M13:M18"/>
    <mergeCell ref="A13:A18"/>
    <mergeCell ref="B13:B18"/>
    <mergeCell ref="C13:C18"/>
    <mergeCell ref="D13:D18"/>
    <mergeCell ref="E13:E18"/>
    <mergeCell ref="A11:A12"/>
    <mergeCell ref="G11:G12"/>
    <mergeCell ref="E11:E12"/>
    <mergeCell ref="D11:D12"/>
    <mergeCell ref="C11:C12"/>
    <mergeCell ref="B11:B12"/>
    <mergeCell ref="F13:F18"/>
    <mergeCell ref="S13:S18"/>
    <mergeCell ref="N13:N18"/>
    <mergeCell ref="O13:O18"/>
    <mergeCell ref="P13:P18"/>
    <mergeCell ref="Q13:Q18"/>
    <mergeCell ref="R13:R18"/>
    <mergeCell ref="H13:H18"/>
    <mergeCell ref="L11:L12"/>
    <mergeCell ref="M11:M12"/>
    <mergeCell ref="S11:S12"/>
    <mergeCell ref="O11:O12"/>
    <mergeCell ref="P11:P12"/>
    <mergeCell ref="AN10:AP10"/>
    <mergeCell ref="AN11:AN12"/>
    <mergeCell ref="AO11:AO12"/>
    <mergeCell ref="AP11:AP12"/>
    <mergeCell ref="AN13:AN18"/>
    <mergeCell ref="AO13:AO18"/>
    <mergeCell ref="AP13:AP18"/>
    <mergeCell ref="I11:I12"/>
    <mergeCell ref="J11:J12"/>
    <mergeCell ref="K11:K12"/>
    <mergeCell ref="AI11:AI12"/>
    <mergeCell ref="AL11:AL12"/>
    <mergeCell ref="T11:T12"/>
    <mergeCell ref="AH11:AH12"/>
    <mergeCell ref="AG11:AG12"/>
    <mergeCell ref="AC11:AC12"/>
    <mergeCell ref="U11:U12"/>
    <mergeCell ref="AF11:AF12"/>
    <mergeCell ref="AD11:AD12"/>
    <mergeCell ref="AE11:AE12"/>
    <mergeCell ref="V11:V12"/>
    <mergeCell ref="W11:AB11"/>
    <mergeCell ref="AN55:AN60"/>
    <mergeCell ref="AO55:AO60"/>
    <mergeCell ref="AP55:AP60"/>
    <mergeCell ref="AN31:AN36"/>
    <mergeCell ref="AO31:AO36"/>
    <mergeCell ref="AP31:AP36"/>
    <mergeCell ref="AN37:AN42"/>
    <mergeCell ref="AO37:AO42"/>
    <mergeCell ref="AP37:AP42"/>
    <mergeCell ref="AN43:AN48"/>
    <mergeCell ref="AO43:AO48"/>
    <mergeCell ref="AP19:AP24"/>
    <mergeCell ref="AP43:AP48"/>
    <mergeCell ref="AN49:AN54"/>
    <mergeCell ref="AO49:AO54"/>
    <mergeCell ref="AP49:AP54"/>
    <mergeCell ref="AN25:AN26"/>
    <mergeCell ref="AO25:AO26"/>
    <mergeCell ref="AO27:AO28"/>
    <mergeCell ref="AO29:AO30"/>
    <mergeCell ref="AP25:AP26"/>
    <mergeCell ref="AP27:AP28"/>
    <mergeCell ref="AP29:AP30"/>
    <mergeCell ref="AP61:AP66"/>
    <mergeCell ref="AN67:AN72"/>
    <mergeCell ref="AO67:AO72"/>
    <mergeCell ref="AP67:AP72"/>
    <mergeCell ref="K13:K18"/>
    <mergeCell ref="I13:I18"/>
    <mergeCell ref="J13:J18"/>
    <mergeCell ref="I19:I24"/>
    <mergeCell ref="J19:J24"/>
    <mergeCell ref="K19:K24"/>
    <mergeCell ref="I25:I30"/>
    <mergeCell ref="J25:J30"/>
    <mergeCell ref="K25:K30"/>
    <mergeCell ref="I31:I36"/>
    <mergeCell ref="J31:J36"/>
    <mergeCell ref="K31:K36"/>
    <mergeCell ref="I37:I42"/>
    <mergeCell ref="J37:J42"/>
    <mergeCell ref="K37:K42"/>
    <mergeCell ref="I43:I48"/>
    <mergeCell ref="J43:J48"/>
    <mergeCell ref="K43:K48"/>
    <mergeCell ref="AN19:AN24"/>
    <mergeCell ref="AO19:AO24"/>
    <mergeCell ref="H67:H72"/>
    <mergeCell ref="H61:H66"/>
    <mergeCell ref="H55:H60"/>
    <mergeCell ref="H49:H54"/>
    <mergeCell ref="H43:H48"/>
    <mergeCell ref="H37:H42"/>
    <mergeCell ref="H11:H12"/>
    <mergeCell ref="AN61:AN66"/>
    <mergeCell ref="AO61:AO66"/>
    <mergeCell ref="N11:N12"/>
    <mergeCell ref="Q11:Q12"/>
    <mergeCell ref="R11:R12"/>
    <mergeCell ref="AJ11:AJ12"/>
    <mergeCell ref="AM11:AM12"/>
    <mergeCell ref="AK11:AK12"/>
    <mergeCell ref="O31:O36"/>
    <mergeCell ref="P31:P36"/>
    <mergeCell ref="Q31:Q36"/>
    <mergeCell ref="R31:R36"/>
    <mergeCell ref="S31:S36"/>
    <mergeCell ref="P19:P24"/>
    <mergeCell ref="Q19:Q24"/>
    <mergeCell ref="R19:R24"/>
    <mergeCell ref="S19:S24"/>
  </mergeCells>
  <conditionalFormatting sqref="M13 M19">
    <cfRule type="cellIs" dxfId="238" priority="324" operator="equal">
      <formula>"Muy Alta"</formula>
    </cfRule>
    <cfRule type="cellIs" dxfId="237" priority="325" operator="equal">
      <formula>"Alta"</formula>
    </cfRule>
    <cfRule type="cellIs" dxfId="236" priority="326" operator="equal">
      <formula>"Media"</formula>
    </cfRule>
    <cfRule type="cellIs" dxfId="235" priority="327" operator="equal">
      <formula>"Baja"</formula>
    </cfRule>
    <cfRule type="cellIs" dxfId="234" priority="328" operator="equal">
      <formula>"Muy Baja"</formula>
    </cfRule>
  </conditionalFormatting>
  <conditionalFormatting sqref="Q13 Q19 Q25 Q31 Q37 Q43 Q49 Q55 Q61 Q67">
    <cfRule type="cellIs" dxfId="233" priority="319" operator="equal">
      <formula>"Catastrófico"</formula>
    </cfRule>
    <cfRule type="cellIs" dxfId="232" priority="320" operator="equal">
      <formula>"Mayor"</formula>
    </cfRule>
    <cfRule type="cellIs" dxfId="231" priority="321" operator="equal">
      <formula>"Moderado"</formula>
    </cfRule>
    <cfRule type="cellIs" dxfId="230" priority="322" operator="equal">
      <formula>"Menor"</formula>
    </cfRule>
    <cfRule type="cellIs" dxfId="229" priority="323" operator="equal">
      <formula>"Leve"</formula>
    </cfRule>
  </conditionalFormatting>
  <conditionalFormatting sqref="S13">
    <cfRule type="cellIs" dxfId="228" priority="315" operator="equal">
      <formula>"Extremo"</formula>
    </cfRule>
    <cfRule type="cellIs" dxfId="227" priority="316" operator="equal">
      <formula>"Alto"</formula>
    </cfRule>
    <cfRule type="cellIs" dxfId="226" priority="317" operator="equal">
      <formula>"Moderado"</formula>
    </cfRule>
    <cfRule type="cellIs" dxfId="225" priority="318" operator="equal">
      <formula>"Bajo"</formula>
    </cfRule>
  </conditionalFormatting>
  <conditionalFormatting sqref="AD13:AD18">
    <cfRule type="cellIs" dxfId="224" priority="310" operator="equal">
      <formula>"Muy Alta"</formula>
    </cfRule>
    <cfRule type="cellIs" dxfId="223" priority="311" operator="equal">
      <formula>"Alta"</formula>
    </cfRule>
    <cfRule type="cellIs" dxfId="222" priority="312" operator="equal">
      <formula>"Media"</formula>
    </cfRule>
    <cfRule type="cellIs" dxfId="221" priority="313" operator="equal">
      <formula>"Baja"</formula>
    </cfRule>
    <cfRule type="cellIs" dxfId="220" priority="314" operator="equal">
      <formula>"Muy Baja"</formula>
    </cfRule>
  </conditionalFormatting>
  <conditionalFormatting sqref="AF13:AF18">
    <cfRule type="cellIs" dxfId="219" priority="305" operator="equal">
      <formula>"Catastrófico"</formula>
    </cfRule>
    <cfRule type="cellIs" dxfId="218" priority="306" operator="equal">
      <formula>"Mayor"</formula>
    </cfRule>
    <cfRule type="cellIs" dxfId="217" priority="307" operator="equal">
      <formula>"Moderado"</formula>
    </cfRule>
    <cfRule type="cellIs" dxfId="216" priority="308" operator="equal">
      <formula>"Menor"</formula>
    </cfRule>
    <cfRule type="cellIs" dxfId="215" priority="309" operator="equal">
      <formula>"Leve"</formula>
    </cfRule>
  </conditionalFormatting>
  <conditionalFormatting sqref="AH13:AH18">
    <cfRule type="cellIs" dxfId="214" priority="301" operator="equal">
      <formula>"Extremo"</formula>
    </cfRule>
    <cfRule type="cellIs" dxfId="213" priority="302" operator="equal">
      <formula>"Alto"</formula>
    </cfRule>
    <cfRule type="cellIs" dxfId="212" priority="303" operator="equal">
      <formula>"Moderado"</formula>
    </cfRule>
    <cfRule type="cellIs" dxfId="211" priority="304" operator="equal">
      <formula>"Bajo"</formula>
    </cfRule>
  </conditionalFormatting>
  <conditionalFormatting sqref="M61">
    <cfRule type="cellIs" dxfId="210" priority="58" operator="equal">
      <formula>"Muy Alta"</formula>
    </cfRule>
    <cfRule type="cellIs" dxfId="209" priority="59" operator="equal">
      <formula>"Alta"</formula>
    </cfRule>
    <cfRule type="cellIs" dxfId="208" priority="60" operator="equal">
      <formula>"Media"</formula>
    </cfRule>
    <cfRule type="cellIs" dxfId="207" priority="61" operator="equal">
      <formula>"Baja"</formula>
    </cfRule>
    <cfRule type="cellIs" dxfId="206" priority="62" operator="equal">
      <formula>"Muy Baja"</formula>
    </cfRule>
  </conditionalFormatting>
  <conditionalFormatting sqref="S19">
    <cfRule type="cellIs" dxfId="205" priority="245" operator="equal">
      <formula>"Extremo"</formula>
    </cfRule>
    <cfRule type="cellIs" dxfId="204" priority="246" operator="equal">
      <formula>"Alto"</formula>
    </cfRule>
    <cfRule type="cellIs" dxfId="203" priority="247" operator="equal">
      <formula>"Moderado"</formula>
    </cfRule>
    <cfRule type="cellIs" dxfId="202" priority="248" operator="equal">
      <formula>"Bajo"</formula>
    </cfRule>
  </conditionalFormatting>
  <conditionalFormatting sqref="AD19:AD24">
    <cfRule type="cellIs" dxfId="201" priority="240" operator="equal">
      <formula>"Muy Alta"</formula>
    </cfRule>
    <cfRule type="cellIs" dxfId="200" priority="241" operator="equal">
      <formula>"Alta"</formula>
    </cfRule>
    <cfRule type="cellIs" dxfId="199" priority="242" operator="equal">
      <formula>"Media"</formula>
    </cfRule>
    <cfRule type="cellIs" dxfId="198" priority="243" operator="equal">
      <formula>"Baja"</formula>
    </cfRule>
    <cfRule type="cellIs" dxfId="197" priority="244" operator="equal">
      <formula>"Muy Baja"</formula>
    </cfRule>
  </conditionalFormatting>
  <conditionalFormatting sqref="AF19:AF24">
    <cfRule type="cellIs" dxfId="196" priority="235" operator="equal">
      <formula>"Catastrófico"</formula>
    </cfRule>
    <cfRule type="cellIs" dxfId="195" priority="236" operator="equal">
      <formula>"Mayor"</formula>
    </cfRule>
    <cfRule type="cellIs" dxfId="194" priority="237" operator="equal">
      <formula>"Moderado"</formula>
    </cfRule>
    <cfRule type="cellIs" dxfId="193" priority="238" operator="equal">
      <formula>"Menor"</formula>
    </cfRule>
    <cfRule type="cellIs" dxfId="192" priority="239" operator="equal">
      <formula>"Leve"</formula>
    </cfRule>
  </conditionalFormatting>
  <conditionalFormatting sqref="AH19:AH24">
    <cfRule type="cellIs" dxfId="191" priority="231" operator="equal">
      <formula>"Extremo"</formula>
    </cfRule>
    <cfRule type="cellIs" dxfId="190" priority="232" operator="equal">
      <formula>"Alto"</formula>
    </cfRule>
    <cfRule type="cellIs" dxfId="189" priority="233" operator="equal">
      <formula>"Moderado"</formula>
    </cfRule>
    <cfRule type="cellIs" dxfId="188" priority="234" operator="equal">
      <formula>"Bajo"</formula>
    </cfRule>
  </conditionalFormatting>
  <conditionalFormatting sqref="M25">
    <cfRule type="cellIs" dxfId="187" priority="226" operator="equal">
      <formula>"Muy Alta"</formula>
    </cfRule>
    <cfRule type="cellIs" dxfId="186" priority="227" operator="equal">
      <formula>"Alta"</formula>
    </cfRule>
    <cfRule type="cellIs" dxfId="185" priority="228" operator="equal">
      <formula>"Media"</formula>
    </cfRule>
    <cfRule type="cellIs" dxfId="184" priority="229" operator="equal">
      <formula>"Baja"</formula>
    </cfRule>
    <cfRule type="cellIs" dxfId="183" priority="230" operator="equal">
      <formula>"Muy Baja"</formula>
    </cfRule>
  </conditionalFormatting>
  <conditionalFormatting sqref="S25">
    <cfRule type="cellIs" dxfId="182" priority="217" operator="equal">
      <formula>"Extremo"</formula>
    </cfRule>
    <cfRule type="cellIs" dxfId="181" priority="218" operator="equal">
      <formula>"Alto"</formula>
    </cfRule>
    <cfRule type="cellIs" dxfId="180" priority="219" operator="equal">
      <formula>"Moderado"</formula>
    </cfRule>
    <cfRule type="cellIs" dxfId="179" priority="220" operator="equal">
      <formula>"Bajo"</formula>
    </cfRule>
  </conditionalFormatting>
  <conditionalFormatting sqref="AD25:AD30">
    <cfRule type="cellIs" dxfId="178" priority="212" operator="equal">
      <formula>"Muy Alta"</formula>
    </cfRule>
    <cfRule type="cellIs" dxfId="177" priority="213" operator="equal">
      <formula>"Alta"</formula>
    </cfRule>
    <cfRule type="cellIs" dxfId="176" priority="214" operator="equal">
      <formula>"Media"</formula>
    </cfRule>
    <cfRule type="cellIs" dxfId="175" priority="215" operator="equal">
      <formula>"Baja"</formula>
    </cfRule>
    <cfRule type="cellIs" dxfId="174" priority="216" operator="equal">
      <formula>"Muy Baja"</formula>
    </cfRule>
  </conditionalFormatting>
  <conditionalFormatting sqref="AF25:AF30">
    <cfRule type="cellIs" dxfId="173" priority="207" operator="equal">
      <formula>"Catastrófico"</formula>
    </cfRule>
    <cfRule type="cellIs" dxfId="172" priority="208" operator="equal">
      <formula>"Mayor"</formula>
    </cfRule>
    <cfRule type="cellIs" dxfId="171" priority="209" operator="equal">
      <formula>"Moderado"</formula>
    </cfRule>
    <cfRule type="cellIs" dxfId="170" priority="210" operator="equal">
      <formula>"Menor"</formula>
    </cfRule>
    <cfRule type="cellIs" dxfId="169" priority="211" operator="equal">
      <formula>"Leve"</formula>
    </cfRule>
  </conditionalFormatting>
  <conditionalFormatting sqref="AH25:AH30">
    <cfRule type="cellIs" dxfId="168" priority="203" operator="equal">
      <formula>"Extremo"</formula>
    </cfRule>
    <cfRule type="cellIs" dxfId="167" priority="204" operator="equal">
      <formula>"Alto"</formula>
    </cfRule>
    <cfRule type="cellIs" dxfId="166" priority="205" operator="equal">
      <formula>"Moderado"</formula>
    </cfRule>
    <cfRule type="cellIs" dxfId="165" priority="206" operator="equal">
      <formula>"Bajo"</formula>
    </cfRule>
  </conditionalFormatting>
  <conditionalFormatting sqref="M31">
    <cfRule type="cellIs" dxfId="164" priority="198" operator="equal">
      <formula>"Muy Alta"</formula>
    </cfRule>
    <cfRule type="cellIs" dxfId="163" priority="199" operator="equal">
      <formula>"Alta"</formula>
    </cfRule>
    <cfRule type="cellIs" dxfId="162" priority="200" operator="equal">
      <formula>"Media"</formula>
    </cfRule>
    <cfRule type="cellIs" dxfId="161" priority="201" operator="equal">
      <formula>"Baja"</formula>
    </cfRule>
    <cfRule type="cellIs" dxfId="160" priority="202" operator="equal">
      <formula>"Muy Baja"</formula>
    </cfRule>
  </conditionalFormatting>
  <conditionalFormatting sqref="S31">
    <cfRule type="cellIs" dxfId="159" priority="189" operator="equal">
      <formula>"Extremo"</formula>
    </cfRule>
    <cfRule type="cellIs" dxfId="158" priority="190" operator="equal">
      <formula>"Alto"</formula>
    </cfRule>
    <cfRule type="cellIs" dxfId="157" priority="191" operator="equal">
      <formula>"Moderado"</formula>
    </cfRule>
    <cfRule type="cellIs" dxfId="156" priority="192" operator="equal">
      <formula>"Bajo"</formula>
    </cfRule>
  </conditionalFormatting>
  <conditionalFormatting sqref="AD31:AD36">
    <cfRule type="cellIs" dxfId="155" priority="184" operator="equal">
      <formula>"Muy Alta"</formula>
    </cfRule>
    <cfRule type="cellIs" dxfId="154" priority="185" operator="equal">
      <formula>"Alta"</formula>
    </cfRule>
    <cfRule type="cellIs" dxfId="153" priority="186" operator="equal">
      <formula>"Media"</formula>
    </cfRule>
    <cfRule type="cellIs" dxfId="152" priority="187" operator="equal">
      <formula>"Baja"</formula>
    </cfRule>
    <cfRule type="cellIs" dxfId="151" priority="188" operator="equal">
      <formula>"Muy Baja"</formula>
    </cfRule>
  </conditionalFormatting>
  <conditionalFormatting sqref="AF31:AF36">
    <cfRule type="cellIs" dxfId="150" priority="179" operator="equal">
      <formula>"Catastrófico"</formula>
    </cfRule>
    <cfRule type="cellIs" dxfId="149" priority="180" operator="equal">
      <formula>"Mayor"</formula>
    </cfRule>
    <cfRule type="cellIs" dxfId="148" priority="181" operator="equal">
      <formula>"Moderado"</formula>
    </cfRule>
    <cfRule type="cellIs" dxfId="147" priority="182" operator="equal">
      <formula>"Menor"</formula>
    </cfRule>
    <cfRule type="cellIs" dxfId="146" priority="183" operator="equal">
      <formula>"Leve"</formula>
    </cfRule>
  </conditionalFormatting>
  <conditionalFormatting sqref="AH31:AH36">
    <cfRule type="cellIs" dxfId="145" priority="175" operator="equal">
      <formula>"Extremo"</formula>
    </cfRule>
    <cfRule type="cellIs" dxfId="144" priority="176" operator="equal">
      <formula>"Alto"</formula>
    </cfRule>
    <cfRule type="cellIs" dxfId="143" priority="177" operator="equal">
      <formula>"Moderado"</formula>
    </cfRule>
    <cfRule type="cellIs" dxfId="142" priority="178" operator="equal">
      <formula>"Bajo"</formula>
    </cfRule>
  </conditionalFormatting>
  <conditionalFormatting sqref="M37">
    <cfRule type="cellIs" dxfId="141" priority="170" operator="equal">
      <formula>"Muy Alta"</formula>
    </cfRule>
    <cfRule type="cellIs" dxfId="140" priority="171" operator="equal">
      <formula>"Alta"</formula>
    </cfRule>
    <cfRule type="cellIs" dxfId="139" priority="172" operator="equal">
      <formula>"Media"</formula>
    </cfRule>
    <cfRule type="cellIs" dxfId="138" priority="173" operator="equal">
      <formula>"Baja"</formula>
    </cfRule>
    <cfRule type="cellIs" dxfId="137" priority="174" operator="equal">
      <formula>"Muy Baja"</formula>
    </cfRule>
  </conditionalFormatting>
  <conditionalFormatting sqref="S37">
    <cfRule type="cellIs" dxfId="136" priority="161" operator="equal">
      <formula>"Extremo"</formula>
    </cfRule>
    <cfRule type="cellIs" dxfId="135" priority="162" operator="equal">
      <formula>"Alto"</formula>
    </cfRule>
    <cfRule type="cellIs" dxfId="134" priority="163" operator="equal">
      <formula>"Moderado"</formula>
    </cfRule>
    <cfRule type="cellIs" dxfId="133" priority="164" operator="equal">
      <formula>"Bajo"</formula>
    </cfRule>
  </conditionalFormatting>
  <conditionalFormatting sqref="AD37:AD42">
    <cfRule type="cellIs" dxfId="132" priority="156" operator="equal">
      <formula>"Muy Alta"</formula>
    </cfRule>
    <cfRule type="cellIs" dxfId="131" priority="157" operator="equal">
      <formula>"Alta"</formula>
    </cfRule>
    <cfRule type="cellIs" dxfId="130" priority="158" operator="equal">
      <formula>"Media"</formula>
    </cfRule>
    <cfRule type="cellIs" dxfId="129" priority="159" operator="equal">
      <formula>"Baja"</formula>
    </cfRule>
    <cfRule type="cellIs" dxfId="128" priority="160" operator="equal">
      <formula>"Muy Baja"</formula>
    </cfRule>
  </conditionalFormatting>
  <conditionalFormatting sqref="AF37:AF42">
    <cfRule type="cellIs" dxfId="127" priority="151" operator="equal">
      <formula>"Catastrófico"</formula>
    </cfRule>
    <cfRule type="cellIs" dxfId="126" priority="152" operator="equal">
      <formula>"Mayor"</formula>
    </cfRule>
    <cfRule type="cellIs" dxfId="125" priority="153" operator="equal">
      <formula>"Moderado"</formula>
    </cfRule>
    <cfRule type="cellIs" dxfId="124" priority="154" operator="equal">
      <formula>"Menor"</formula>
    </cfRule>
    <cfRule type="cellIs" dxfId="123" priority="155" operator="equal">
      <formula>"Leve"</formula>
    </cfRule>
  </conditionalFormatting>
  <conditionalFormatting sqref="AH37:AH42">
    <cfRule type="cellIs" dxfId="122" priority="147" operator="equal">
      <formula>"Extremo"</formula>
    </cfRule>
    <cfRule type="cellIs" dxfId="121" priority="148" operator="equal">
      <formula>"Alto"</formula>
    </cfRule>
    <cfRule type="cellIs" dxfId="120" priority="149" operator="equal">
      <formula>"Moderado"</formula>
    </cfRule>
    <cfRule type="cellIs" dxfId="119" priority="150" operator="equal">
      <formula>"Bajo"</formula>
    </cfRule>
  </conditionalFormatting>
  <conditionalFormatting sqref="M43">
    <cfRule type="cellIs" dxfId="118" priority="142" operator="equal">
      <formula>"Muy Alta"</formula>
    </cfRule>
    <cfRule type="cellIs" dxfId="117" priority="143" operator="equal">
      <formula>"Alta"</formula>
    </cfRule>
    <cfRule type="cellIs" dxfId="116" priority="144" operator="equal">
      <formula>"Media"</formula>
    </cfRule>
    <cfRule type="cellIs" dxfId="115" priority="145" operator="equal">
      <formula>"Baja"</formula>
    </cfRule>
    <cfRule type="cellIs" dxfId="114" priority="146" operator="equal">
      <formula>"Muy Baja"</formula>
    </cfRule>
  </conditionalFormatting>
  <conditionalFormatting sqref="S43">
    <cfRule type="cellIs" dxfId="113" priority="133" operator="equal">
      <formula>"Extremo"</formula>
    </cfRule>
    <cfRule type="cellIs" dxfId="112" priority="134" operator="equal">
      <formula>"Alto"</formula>
    </cfRule>
    <cfRule type="cellIs" dxfId="111" priority="135" operator="equal">
      <formula>"Moderado"</formula>
    </cfRule>
    <cfRule type="cellIs" dxfId="110" priority="136" operator="equal">
      <formula>"Bajo"</formula>
    </cfRule>
  </conditionalFormatting>
  <conditionalFormatting sqref="AD43:AD48">
    <cfRule type="cellIs" dxfId="109" priority="128" operator="equal">
      <formula>"Muy Alta"</formula>
    </cfRule>
    <cfRule type="cellIs" dxfId="108" priority="129" operator="equal">
      <formula>"Alta"</formula>
    </cfRule>
    <cfRule type="cellIs" dxfId="107" priority="130" operator="equal">
      <formula>"Media"</formula>
    </cfRule>
    <cfRule type="cellIs" dxfId="106" priority="131" operator="equal">
      <formula>"Baja"</formula>
    </cfRule>
    <cfRule type="cellIs" dxfId="105" priority="132" operator="equal">
      <formula>"Muy Baja"</formula>
    </cfRule>
  </conditionalFormatting>
  <conditionalFormatting sqref="AF43:AF48">
    <cfRule type="cellIs" dxfId="104" priority="123" operator="equal">
      <formula>"Catastrófico"</formula>
    </cfRule>
    <cfRule type="cellIs" dxfId="103" priority="124" operator="equal">
      <formula>"Mayor"</formula>
    </cfRule>
    <cfRule type="cellIs" dxfId="102" priority="125" operator="equal">
      <formula>"Moderado"</formula>
    </cfRule>
    <cfRule type="cellIs" dxfId="101" priority="126" operator="equal">
      <formula>"Menor"</formula>
    </cfRule>
    <cfRule type="cellIs" dxfId="100" priority="127" operator="equal">
      <formula>"Leve"</formula>
    </cfRule>
  </conditionalFormatting>
  <conditionalFormatting sqref="AH43:AH48">
    <cfRule type="cellIs" dxfId="99" priority="119" operator="equal">
      <formula>"Extremo"</formula>
    </cfRule>
    <cfRule type="cellIs" dxfId="98" priority="120" operator="equal">
      <formula>"Alto"</formula>
    </cfRule>
    <cfRule type="cellIs" dxfId="97" priority="121" operator="equal">
      <formula>"Moderado"</formula>
    </cfRule>
    <cfRule type="cellIs" dxfId="96" priority="122" operator="equal">
      <formula>"Bajo"</formula>
    </cfRule>
  </conditionalFormatting>
  <conditionalFormatting sqref="M49">
    <cfRule type="cellIs" dxfId="95" priority="114" operator="equal">
      <formula>"Muy Alta"</formula>
    </cfRule>
    <cfRule type="cellIs" dxfId="94" priority="115" operator="equal">
      <formula>"Alta"</formula>
    </cfRule>
    <cfRule type="cellIs" dxfId="93" priority="116" operator="equal">
      <formula>"Media"</formula>
    </cfRule>
    <cfRule type="cellIs" dxfId="92" priority="117" operator="equal">
      <formula>"Baja"</formula>
    </cfRule>
    <cfRule type="cellIs" dxfId="91" priority="118" operator="equal">
      <formula>"Muy Baja"</formula>
    </cfRule>
  </conditionalFormatting>
  <conditionalFormatting sqref="S49">
    <cfRule type="cellIs" dxfId="90" priority="105" operator="equal">
      <formula>"Extremo"</formula>
    </cfRule>
    <cfRule type="cellIs" dxfId="89" priority="106" operator="equal">
      <formula>"Alto"</formula>
    </cfRule>
    <cfRule type="cellIs" dxfId="88" priority="107" operator="equal">
      <formula>"Moderado"</formula>
    </cfRule>
    <cfRule type="cellIs" dxfId="87" priority="108" operator="equal">
      <formula>"Bajo"</formula>
    </cfRule>
  </conditionalFormatting>
  <conditionalFormatting sqref="AD49:AD54">
    <cfRule type="cellIs" dxfId="86" priority="100" operator="equal">
      <formula>"Muy Alta"</formula>
    </cfRule>
    <cfRule type="cellIs" dxfId="85" priority="101" operator="equal">
      <formula>"Alta"</formula>
    </cfRule>
    <cfRule type="cellIs" dxfId="84" priority="102" operator="equal">
      <formula>"Media"</formula>
    </cfRule>
    <cfRule type="cellIs" dxfId="83" priority="103" operator="equal">
      <formula>"Baja"</formula>
    </cfRule>
    <cfRule type="cellIs" dxfId="82" priority="104" operator="equal">
      <formula>"Muy Baja"</formula>
    </cfRule>
  </conditionalFormatting>
  <conditionalFormatting sqref="AF49:AF54">
    <cfRule type="cellIs" dxfId="81" priority="95" operator="equal">
      <formula>"Catastrófico"</formula>
    </cfRule>
    <cfRule type="cellIs" dxfId="80" priority="96" operator="equal">
      <formula>"Mayor"</formula>
    </cfRule>
    <cfRule type="cellIs" dxfId="79" priority="97" operator="equal">
      <formula>"Moderado"</formula>
    </cfRule>
    <cfRule type="cellIs" dxfId="78" priority="98" operator="equal">
      <formula>"Menor"</formula>
    </cfRule>
    <cfRule type="cellIs" dxfId="77" priority="99" operator="equal">
      <formula>"Leve"</formula>
    </cfRule>
  </conditionalFormatting>
  <conditionalFormatting sqref="AH49:AH54">
    <cfRule type="cellIs" dxfId="76" priority="91" operator="equal">
      <formula>"Extremo"</formula>
    </cfRule>
    <cfRule type="cellIs" dxfId="75" priority="92" operator="equal">
      <formula>"Alto"</formula>
    </cfRule>
    <cfRule type="cellIs" dxfId="74" priority="93" operator="equal">
      <formula>"Moderado"</formula>
    </cfRule>
    <cfRule type="cellIs" dxfId="73" priority="94" operator="equal">
      <formula>"Bajo"</formula>
    </cfRule>
  </conditionalFormatting>
  <conditionalFormatting sqref="S55">
    <cfRule type="cellIs" dxfId="72" priority="77" operator="equal">
      <formula>"Extremo"</formula>
    </cfRule>
    <cfRule type="cellIs" dxfId="71" priority="78" operator="equal">
      <formula>"Alto"</formula>
    </cfRule>
    <cfRule type="cellIs" dxfId="70" priority="79" operator="equal">
      <formula>"Moderado"</formula>
    </cfRule>
    <cfRule type="cellIs" dxfId="69" priority="80" operator="equal">
      <formula>"Bajo"</formula>
    </cfRule>
  </conditionalFormatting>
  <conditionalFormatting sqref="AD55:AD60">
    <cfRule type="cellIs" dxfId="68" priority="72" operator="equal">
      <formula>"Muy Alta"</formula>
    </cfRule>
    <cfRule type="cellIs" dxfId="67" priority="73" operator="equal">
      <formula>"Alta"</formula>
    </cfRule>
    <cfRule type="cellIs" dxfId="66" priority="74" operator="equal">
      <formula>"Media"</formula>
    </cfRule>
    <cfRule type="cellIs" dxfId="65" priority="75" operator="equal">
      <formula>"Baja"</formula>
    </cfRule>
    <cfRule type="cellIs" dxfId="64" priority="76" operator="equal">
      <formula>"Muy Baja"</formula>
    </cfRule>
  </conditionalFormatting>
  <conditionalFormatting sqref="AF55:AF60">
    <cfRule type="cellIs" dxfId="63" priority="67" operator="equal">
      <formula>"Catastrófico"</formula>
    </cfRule>
    <cfRule type="cellIs" dxfId="62" priority="68" operator="equal">
      <formula>"Mayor"</formula>
    </cfRule>
    <cfRule type="cellIs" dxfId="61" priority="69" operator="equal">
      <formula>"Moderado"</formula>
    </cfRule>
    <cfRule type="cellIs" dxfId="60" priority="70" operator="equal">
      <formula>"Menor"</formula>
    </cfRule>
    <cfRule type="cellIs" dxfId="59" priority="71" operator="equal">
      <formula>"Leve"</formula>
    </cfRule>
  </conditionalFormatting>
  <conditionalFormatting sqref="AH55:AH60">
    <cfRule type="cellIs" dxfId="58" priority="63" operator="equal">
      <formula>"Extremo"</formula>
    </cfRule>
    <cfRule type="cellIs" dxfId="57" priority="64" operator="equal">
      <formula>"Alto"</formula>
    </cfRule>
    <cfRule type="cellIs" dxfId="56" priority="65" operator="equal">
      <formula>"Moderado"</formula>
    </cfRule>
    <cfRule type="cellIs" dxfId="55" priority="66" operator="equal">
      <formula>"Bajo"</formula>
    </cfRule>
  </conditionalFormatting>
  <conditionalFormatting sqref="S61">
    <cfRule type="cellIs" dxfId="54" priority="49" operator="equal">
      <formula>"Extremo"</formula>
    </cfRule>
    <cfRule type="cellIs" dxfId="53" priority="50" operator="equal">
      <formula>"Alto"</formula>
    </cfRule>
    <cfRule type="cellIs" dxfId="52" priority="51" operator="equal">
      <formula>"Moderado"</formula>
    </cfRule>
    <cfRule type="cellIs" dxfId="51" priority="52" operator="equal">
      <formula>"Bajo"</formula>
    </cfRule>
  </conditionalFormatting>
  <conditionalFormatting sqref="AD61:AD66">
    <cfRule type="cellIs" dxfId="50" priority="44" operator="equal">
      <formula>"Muy Alta"</formula>
    </cfRule>
    <cfRule type="cellIs" dxfId="49" priority="45" operator="equal">
      <formula>"Alta"</formula>
    </cfRule>
    <cfRule type="cellIs" dxfId="48" priority="46" operator="equal">
      <formula>"Media"</formula>
    </cfRule>
    <cfRule type="cellIs" dxfId="47" priority="47" operator="equal">
      <formula>"Baja"</formula>
    </cfRule>
    <cfRule type="cellIs" dxfId="46" priority="48" operator="equal">
      <formula>"Muy Baja"</formula>
    </cfRule>
  </conditionalFormatting>
  <conditionalFormatting sqref="AF61:AF66">
    <cfRule type="cellIs" dxfId="45" priority="39" operator="equal">
      <formula>"Catastrófico"</formula>
    </cfRule>
    <cfRule type="cellIs" dxfId="44" priority="40" operator="equal">
      <formula>"Mayor"</formula>
    </cfRule>
    <cfRule type="cellIs" dxfId="43" priority="41" operator="equal">
      <formula>"Moderado"</formula>
    </cfRule>
    <cfRule type="cellIs" dxfId="42" priority="42" operator="equal">
      <formula>"Menor"</formula>
    </cfRule>
    <cfRule type="cellIs" dxfId="41" priority="43" operator="equal">
      <formula>"Leve"</formula>
    </cfRule>
  </conditionalFormatting>
  <conditionalFormatting sqref="AH61:AH66">
    <cfRule type="cellIs" dxfId="40" priority="35" operator="equal">
      <formula>"Extremo"</formula>
    </cfRule>
    <cfRule type="cellIs" dxfId="39" priority="36" operator="equal">
      <formula>"Alto"</formula>
    </cfRule>
    <cfRule type="cellIs" dxfId="38" priority="37" operator="equal">
      <formula>"Moderado"</formula>
    </cfRule>
    <cfRule type="cellIs" dxfId="37" priority="38" operator="equal">
      <formula>"Bajo"</formula>
    </cfRule>
  </conditionalFormatting>
  <conditionalFormatting sqref="M67">
    <cfRule type="cellIs" dxfId="36" priority="30" operator="equal">
      <formula>"Muy Alta"</formula>
    </cfRule>
    <cfRule type="cellIs" dxfId="35" priority="31" operator="equal">
      <formula>"Alta"</formula>
    </cfRule>
    <cfRule type="cellIs" dxfId="34" priority="32" operator="equal">
      <formula>"Media"</formula>
    </cfRule>
    <cfRule type="cellIs" dxfId="33" priority="33" operator="equal">
      <formula>"Baja"</formula>
    </cfRule>
    <cfRule type="cellIs" dxfId="32" priority="34" operator="equal">
      <formula>"Muy Baja"</formula>
    </cfRule>
  </conditionalFormatting>
  <conditionalFormatting sqref="S67">
    <cfRule type="cellIs" dxfId="31" priority="21" operator="equal">
      <formula>"Extremo"</formula>
    </cfRule>
    <cfRule type="cellIs" dxfId="30" priority="22" operator="equal">
      <formula>"Alto"</formula>
    </cfRule>
    <cfRule type="cellIs" dxfId="29" priority="23" operator="equal">
      <formula>"Moderado"</formula>
    </cfRule>
    <cfRule type="cellIs" dxfId="28" priority="24" operator="equal">
      <formula>"Bajo"</formula>
    </cfRule>
  </conditionalFormatting>
  <conditionalFormatting sqref="AD67:AD72">
    <cfRule type="cellIs" dxfId="27" priority="16" operator="equal">
      <formula>"Muy Alta"</formula>
    </cfRule>
    <cfRule type="cellIs" dxfId="26" priority="17" operator="equal">
      <formula>"Alta"</formula>
    </cfRule>
    <cfRule type="cellIs" dxfId="25" priority="18" operator="equal">
      <formula>"Media"</formula>
    </cfRule>
    <cfRule type="cellIs" dxfId="24" priority="19" operator="equal">
      <formula>"Baja"</formula>
    </cfRule>
    <cfRule type="cellIs" dxfId="23" priority="20" operator="equal">
      <formula>"Muy Baja"</formula>
    </cfRule>
  </conditionalFormatting>
  <conditionalFormatting sqref="AF67:AF72">
    <cfRule type="cellIs" dxfId="22" priority="11" operator="equal">
      <formula>"Catastrófico"</formula>
    </cfRule>
    <cfRule type="cellIs" dxfId="21" priority="12" operator="equal">
      <formula>"Mayor"</formula>
    </cfRule>
    <cfRule type="cellIs" dxfId="20" priority="13" operator="equal">
      <formula>"Moderado"</formula>
    </cfRule>
    <cfRule type="cellIs" dxfId="19" priority="14" operator="equal">
      <formula>"Menor"</formula>
    </cfRule>
    <cfRule type="cellIs" dxfId="18" priority="15" operator="equal">
      <formula>"Leve"</formula>
    </cfRule>
  </conditionalFormatting>
  <conditionalFormatting sqref="AH67:AH72">
    <cfRule type="cellIs" dxfId="17" priority="7" operator="equal">
      <formula>"Extremo"</formula>
    </cfRule>
    <cfRule type="cellIs" dxfId="16" priority="8" operator="equal">
      <formula>"Alto"</formula>
    </cfRule>
    <cfRule type="cellIs" dxfId="15" priority="9" operator="equal">
      <formula>"Moderado"</formula>
    </cfRule>
    <cfRule type="cellIs" dxfId="14" priority="10" operator="equal">
      <formula>"Bajo"</formula>
    </cfRule>
  </conditionalFormatting>
  <conditionalFormatting sqref="P13:P72">
    <cfRule type="containsText" dxfId="13" priority="6" operator="containsText" text="❌">
      <formula>NOT(ISERROR(SEARCH("❌",P13)))</formula>
    </cfRule>
  </conditionalFormatting>
  <conditionalFormatting sqref="M55">
    <cfRule type="cellIs" dxfId="12" priority="1" operator="equal">
      <formula>"Muy Alta"</formula>
    </cfRule>
    <cfRule type="cellIs" dxfId="11" priority="2" operator="equal">
      <formula>"Alta"</formula>
    </cfRule>
    <cfRule type="cellIs" dxfId="10" priority="3" operator="equal">
      <formula>"Media"</formula>
    </cfRule>
    <cfRule type="cellIs" dxfId="9" priority="4" operator="equal">
      <formula>"Baja"</formula>
    </cfRule>
    <cfRule type="cellIs" dxfId="8" priority="5" operator="equal">
      <formula>"Muy Baja"</formula>
    </cfRule>
  </conditionalFormatting>
  <dataValidations count="1">
    <dataValidation type="list" allowBlank="1" showInputMessage="1" showErrorMessage="1" sqref="J67 J55 J61" xr:uid="{00000000-0002-0000-0300-000000000000}">
      <formula1>$B$31:$B$38</formula1>
    </dataValidation>
  </dataValidations>
  <pageMargins left="0.70866141732283472" right="0.70866141732283472" top="0.74803149606299213" bottom="0.74803149606299213" header="0.31496062992125984" footer="0.31496062992125984"/>
  <pageSetup scale="40" orientation="landscape" r:id="rId1"/>
  <headerFooter>
    <oddFooter>&amp;LAvenida Calle 26 No. 57-83 Torre 8, Piso 8 CEMSA - C.P. 111321
PBX:(+57) 601-3779555 - Información: Línea 195
Sede Operativa - Atención al Ciudadano: Calle 22D No. 120-40
www.umv.gov.co&amp;CDESI-FM-018
Página &amp;P de &amp;N</oddFooter>
  </headerFooter>
  <rowBreaks count="2" manualBreakCount="2">
    <brk id="24" max="40" man="1"/>
    <brk id="30" max="37" man="1"/>
  </rowBreaks>
  <colBreaks count="1" manualBreakCount="1">
    <brk id="19" max="73" man="1"/>
  </colBreaks>
  <ignoredErrors>
    <ignoredError sqref="AG15" formula="1"/>
  </ignoredErrors>
  <drawing r:id="rId2"/>
  <extLst>
    <ext xmlns:x14="http://schemas.microsoft.com/office/spreadsheetml/2009/9/main" uri="{CCE6A557-97BC-4b89-ADB6-D9C93CAAB3DF}">
      <x14:dataValidations xmlns:xm="http://schemas.microsoft.com/office/excel/2006/main" count="20">
        <x14:dataValidation type="list" allowBlank="1" showInputMessage="1" showErrorMessage="1" xr:uid="{00000000-0002-0000-0300-000001000000}">
          <x14:formula1>
            <xm:f>'Tabla Valoración controles'!$D$4:$D$6</xm:f>
          </x14:formula1>
          <xm:sqref>W13:W72</xm:sqref>
        </x14:dataValidation>
        <x14:dataValidation type="list" allowBlank="1" showInputMessage="1" showErrorMessage="1" xr:uid="{00000000-0002-0000-0300-000002000000}">
          <x14:formula1>
            <xm:f>'Tabla Valoración controles'!$D$7:$D$8</xm:f>
          </x14:formula1>
          <xm:sqref>X13:X72</xm:sqref>
        </x14:dataValidation>
        <x14:dataValidation type="list" allowBlank="1" showInputMessage="1" showErrorMessage="1" xr:uid="{00000000-0002-0000-0300-000003000000}">
          <x14:formula1>
            <xm:f>'Tabla Valoración controles'!$D$9:$D$10</xm:f>
          </x14:formula1>
          <xm:sqref>Z13:Z72</xm:sqref>
        </x14:dataValidation>
        <x14:dataValidation type="list" allowBlank="1" showInputMessage="1" showErrorMessage="1" xr:uid="{00000000-0002-0000-0300-000004000000}">
          <x14:formula1>
            <xm:f>'Tabla Valoración controles'!$D$11:$D$12</xm:f>
          </x14:formula1>
          <xm:sqref>AA13:AA72</xm:sqref>
        </x14:dataValidation>
        <x14:dataValidation type="list" allowBlank="1" showInputMessage="1" showErrorMessage="1" xr:uid="{00000000-0002-0000-0300-000005000000}">
          <x14:formula1>
            <xm:f>'Tabla Valoración controles'!$D$13:$D$14</xm:f>
          </x14:formula1>
          <xm:sqref>AB13:AB72</xm:sqref>
        </x14:dataValidation>
        <x14:dataValidation type="list" allowBlank="1" showInputMessage="1" showErrorMessage="1" xr:uid="{00000000-0002-0000-0300-000006000000}">
          <x14:formula1>
            <xm:f>'Opciones Tratamiento'!$E$2:$E$4</xm:f>
          </x14:formula1>
          <xm:sqref>B13:B72</xm:sqref>
        </x14:dataValidation>
        <x14:dataValidation type="list" allowBlank="1" showInputMessage="1" showErrorMessage="1" xr:uid="{00000000-0002-0000-0300-000007000000}">
          <x14:formula1>
            <xm:f>'Opciones Tratamiento'!$B$2:$B$5</xm:f>
          </x14:formula1>
          <xm:sqref>AI13:AI72</xm:sqref>
        </x14:dataValidation>
        <x14:dataValidation type="list" allowBlank="1" showInputMessage="1" showErrorMessage="1" xr:uid="{00000000-0002-0000-0300-000008000000}">
          <x14:formula1>
            <xm:f>'Tabla Impacto'!$F$211:$F$222</xm:f>
          </x14:formula1>
          <xm:sqref>O13:O72</xm:sqref>
        </x14:dataValidation>
        <x14:dataValidation type="custom" allowBlank="1" showInputMessage="1" showErrorMessage="1" error="Recuerde que las acciones se generan bajo la medida de mitigar el riesgo" xr:uid="{00000000-0002-0000-0300-000009000000}">
          <x14:formula1>
            <xm:f>IF(OR(AI25='Opciones Tratamiento'!$B$2,AI25='Opciones Tratamiento'!$B$3,AI25='Opciones Tratamiento'!$B$4),ISBLANK(AI25),ISTEXT(AI25))</xm:f>
          </x14:formula1>
          <xm:sqref>AJ25:AJ72</xm:sqref>
        </x14:dataValidation>
        <x14:dataValidation type="custom" allowBlank="1" showInputMessage="1" showErrorMessage="1" error="Recuerde que las acciones se generan bajo la medida de mitigar el riesgo" xr:uid="{00000000-0002-0000-0300-00000A000000}">
          <x14:formula1>
            <xm:f>IF(OR(AI25='Opciones Tratamiento'!$B$2,AI25='Opciones Tratamiento'!$B$3,AI25='Opciones Tratamiento'!$B$4),ISBLANK(AI25),ISTEXT(AI25))</xm:f>
          </x14:formula1>
          <xm:sqref>AK25:AL72</xm:sqref>
        </x14:dataValidation>
        <x14:dataValidation type="custom" allowBlank="1" showInputMessage="1" showErrorMessage="1" error="Recuerde que las acciones se generan bajo la medida de mitigar el riesgo" xr:uid="{00000000-0002-0000-0300-00000B000000}">
          <x14:formula1>
            <xm:f>IF(OR(AI25='Opciones Tratamiento'!$B$2,AI25='Opciones Tratamiento'!$B$3,AI25='Opciones Tratamiento'!$B$4),ISBLANK(AI25),ISTEXT(AI25))</xm:f>
          </x14:formula1>
          <xm:sqref>AM25:AM72</xm:sqref>
        </x14:dataValidation>
        <x14:dataValidation type="list" allowBlank="1" showInputMessage="1" showErrorMessage="1" xr:uid="{00000000-0002-0000-0300-00000C000000}">
          <x14:formula1>
            <xm:f>'Opciones Tratamiento'!$B$13:$B$23</xm:f>
          </x14:formula1>
          <xm:sqref>G13:G72</xm:sqref>
        </x14:dataValidation>
        <x14:dataValidation type="list" allowBlank="1" showInputMessage="1" showErrorMessage="1" xr:uid="{00000000-0002-0000-0300-00000D000000}">
          <x14:formula1>
            <xm:f>'Opciones Tratamiento'!$B$28:$B$35</xm:f>
          </x14:formula1>
          <xm:sqref>J13 J31 J19 J25 J37 J49 J43</xm:sqref>
        </x14:dataValidation>
        <x14:dataValidation type="list" allowBlank="1" showInputMessage="1" showErrorMessage="1" xr:uid="{00000000-0002-0000-0300-00000E000000}">
          <x14:formula1>
            <xm:f>'Tipo de riesgos'!$AX$3:$AX$5</xm:f>
          </x14:formula1>
          <xm:sqref>F13:F72</xm:sqref>
        </x14:dataValidation>
        <x14:dataValidation type="custom" allowBlank="1" showInputMessage="1" showErrorMessage="1" error="Recuerde que las acciones se generan bajo la medida de mitigar el riesgo" xr:uid="{00000000-0002-0000-0300-00000F000000}">
          <x14:formula1>
            <xm:f>IF(OR(#REF!='Opciones Tratamiento'!$B$2,#REF!='Opciones Tratamiento'!$B$3,#REF!='Opciones Tratamiento'!$B$4),ISBLANK(#REF!),ISTEXT(#REF!))</xm:f>
          </x14:formula1>
          <xm:sqref>AN25:AP25 AN67:AP67 AN61:AP61 AN55:AP55 AN49:AP49 AN43:AP43 AN37:AP37 AN31:AP31</xm:sqref>
        </x14:dataValidation>
        <x14:dataValidation type="list" allowBlank="1" showInputMessage="1" showErrorMessage="1" xr:uid="{00000000-0002-0000-0300-000010000000}">
          <x14:formula1>
            <xm:f>Intructivo!$C$300:$C$316</xm:f>
          </x14:formula1>
          <xm:sqref>C6:S6</xm:sqref>
        </x14:dataValidation>
        <x14:dataValidation type="list" allowBlank="1" showInputMessage="1" showErrorMessage="1" xr:uid="{00000000-0002-0000-0300-000011000000}">
          <x14:formula1>
            <xm:f>Amenazas!$C$2:$C$10</xm:f>
          </x14:formula1>
          <xm:sqref>H13:H72</xm:sqref>
        </x14:dataValidation>
        <x14:dataValidation type="custom" allowBlank="1" showInputMessage="1" showErrorMessage="1" error="Recuerde que las acciones se generan bajo la medida de mitigar el riesgo" xr:uid="{00000000-0002-0000-0300-000012000000}">
          <x14:formula1>
            <xm:f>IF(OR(AI15='[9.15 GJUR MR 2022-OBS OAP 6.xlsx]Opciones Tratamiento'!#REF!,AI15='[9.15 GJUR MR 2022-OBS OAP 6.xlsx]Opciones Tratamiento'!#REF!,AI15='[9.15 GJUR MR 2022-OBS OAP 6.xlsx]Opciones Tratamiento'!#REF!),ISBLANK(AI15),ISTEXT(AI15))</xm:f>
          </x14:formula1>
          <xm:sqref>AM15:AM24</xm:sqref>
        </x14:dataValidation>
        <x14:dataValidation type="custom" allowBlank="1" showInputMessage="1" showErrorMessage="1" error="Recuerde que las acciones se generan bajo la medida de mitigar el riesgo" xr:uid="{00000000-0002-0000-0300-000013000000}">
          <x14:formula1>
            <xm:f>IF(OR(AI15='[9.15 GJUR MR 2022-OBS OAP 6.xlsx]Opciones Tratamiento'!#REF!,AI15='[9.15 GJUR MR 2022-OBS OAP 6.xlsx]Opciones Tratamiento'!#REF!,AI15='[9.15 GJUR MR 2022-OBS OAP 6.xlsx]Opciones Tratamiento'!#REF!),ISBLANK(AI15),ISTEXT(AI15))</xm:f>
          </x14:formula1>
          <xm:sqref>AK15:AL18 AL19 AK21:AL24</xm:sqref>
        </x14:dataValidation>
        <x14:dataValidation type="custom" allowBlank="1" showInputMessage="1" showErrorMessage="1" error="Recuerde que las acciones se generan bajo la medida de mitigar el riesgo" xr:uid="{00000000-0002-0000-0300-000014000000}">
          <x14:formula1>
            <xm:f>IF(OR(AI15='[9.15 GJUR MR 2022-OBS OAP 6.xlsx]Opciones Tratamiento'!#REF!,AI15='[9.15 GJUR MR 2022-OBS OAP 6.xlsx]Opciones Tratamiento'!#REF!,AI15='[9.15 GJUR MR 2022-OBS OAP 6.xlsx]Opciones Tratamiento'!#REF!),ISBLANK(AI15),ISTEXT(AI15))</xm:f>
          </x14:formula1>
          <xm:sqref>AJ15:AJ24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626D0-109D-43DA-A228-28450A93F2BB}">
  <dimension ref="A1"/>
  <sheetViews>
    <sheetView topLeftCell="A2" workbookViewId="0">
      <selection activeCell="A20" sqref="A20"/>
    </sheetView>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840E0-4978-4036-9A02-3B5C15A18864}">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2DDC7-176E-4E30-9353-02EE2BBE0B11}">
  <dimension ref="A1"/>
  <sheetViews>
    <sheetView workbookViewId="0">
      <selection activeCell="P18" sqref="P18"/>
    </sheetView>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U140"/>
  <sheetViews>
    <sheetView zoomScale="40" zoomScaleNormal="40" workbookViewId="0">
      <selection activeCell="BB42" sqref="BB42"/>
    </sheetView>
  </sheetViews>
  <sheetFormatPr baseColWidth="10" defaultColWidth="11.42578125" defaultRowHeight="15" x14ac:dyDescent="0.25"/>
  <cols>
    <col min="2" max="39" width="5.7109375" customWidth="1"/>
    <col min="41" max="46" width="5.7109375" customWidth="1"/>
  </cols>
  <sheetData>
    <row r="1" spans="1:99" x14ac:dyDescent="0.25">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c r="CN1" s="66"/>
      <c r="CO1" s="66"/>
      <c r="CP1" s="66"/>
      <c r="CQ1" s="66"/>
      <c r="CR1" s="66"/>
      <c r="CS1" s="66"/>
      <c r="CT1" s="66"/>
      <c r="CU1" s="66"/>
    </row>
    <row r="2" spans="1:99" ht="18" customHeight="1" x14ac:dyDescent="0.25">
      <c r="A2" s="66"/>
      <c r="B2" s="418" t="s">
        <v>175</v>
      </c>
      <c r="C2" s="418"/>
      <c r="D2" s="418"/>
      <c r="E2" s="418"/>
      <c r="F2" s="418"/>
      <c r="G2" s="418"/>
      <c r="H2" s="418"/>
      <c r="I2" s="418"/>
      <c r="J2" s="455" t="s">
        <v>15</v>
      </c>
      <c r="K2" s="455"/>
      <c r="L2" s="455"/>
      <c r="M2" s="455"/>
      <c r="N2" s="455"/>
      <c r="O2" s="455"/>
      <c r="P2" s="455"/>
      <c r="Q2" s="455"/>
      <c r="R2" s="455"/>
      <c r="S2" s="455"/>
      <c r="T2" s="455"/>
      <c r="U2" s="455"/>
      <c r="V2" s="455"/>
      <c r="W2" s="455"/>
      <c r="X2" s="455"/>
      <c r="Y2" s="455"/>
      <c r="Z2" s="455"/>
      <c r="AA2" s="455"/>
      <c r="AB2" s="455"/>
      <c r="AC2" s="455"/>
      <c r="AD2" s="455"/>
      <c r="AE2" s="455"/>
      <c r="AF2" s="455"/>
      <c r="AG2" s="455"/>
      <c r="AH2" s="455"/>
      <c r="AI2" s="455"/>
      <c r="AJ2" s="455"/>
      <c r="AK2" s="455"/>
      <c r="AL2" s="455"/>
      <c r="AM2" s="455"/>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row>
    <row r="3" spans="1:99" ht="18.75" customHeight="1" x14ac:dyDescent="0.25">
      <c r="A3" s="66"/>
      <c r="B3" s="418"/>
      <c r="C3" s="418"/>
      <c r="D3" s="418"/>
      <c r="E3" s="418"/>
      <c r="F3" s="418"/>
      <c r="G3" s="418"/>
      <c r="H3" s="418"/>
      <c r="I3" s="418"/>
      <c r="J3" s="455"/>
      <c r="K3" s="455"/>
      <c r="L3" s="455"/>
      <c r="M3" s="455"/>
      <c r="N3" s="455"/>
      <c r="O3" s="455"/>
      <c r="P3" s="455"/>
      <c r="Q3" s="455"/>
      <c r="R3" s="455"/>
      <c r="S3" s="455"/>
      <c r="T3" s="455"/>
      <c r="U3" s="455"/>
      <c r="V3" s="455"/>
      <c r="W3" s="455"/>
      <c r="X3" s="455"/>
      <c r="Y3" s="455"/>
      <c r="Z3" s="455"/>
      <c r="AA3" s="455"/>
      <c r="AB3" s="455"/>
      <c r="AC3" s="455"/>
      <c r="AD3" s="455"/>
      <c r="AE3" s="455"/>
      <c r="AF3" s="455"/>
      <c r="AG3" s="455"/>
      <c r="AH3" s="455"/>
      <c r="AI3" s="455"/>
      <c r="AJ3" s="455"/>
      <c r="AK3" s="455"/>
      <c r="AL3" s="455"/>
      <c r="AM3" s="455"/>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row>
    <row r="4" spans="1:99" ht="15" customHeight="1" x14ac:dyDescent="0.25">
      <c r="A4" s="66"/>
      <c r="B4" s="418"/>
      <c r="C4" s="418"/>
      <c r="D4" s="418"/>
      <c r="E4" s="418"/>
      <c r="F4" s="418"/>
      <c r="G4" s="418"/>
      <c r="H4" s="418"/>
      <c r="I4" s="418"/>
      <c r="J4" s="455"/>
      <c r="K4" s="455"/>
      <c r="L4" s="455"/>
      <c r="M4" s="455"/>
      <c r="N4" s="455"/>
      <c r="O4" s="455"/>
      <c r="P4" s="455"/>
      <c r="Q4" s="455"/>
      <c r="R4" s="455"/>
      <c r="S4" s="455"/>
      <c r="T4" s="455"/>
      <c r="U4" s="455"/>
      <c r="V4" s="455"/>
      <c r="W4" s="455"/>
      <c r="X4" s="455"/>
      <c r="Y4" s="455"/>
      <c r="Z4" s="455"/>
      <c r="AA4" s="455"/>
      <c r="AB4" s="455"/>
      <c r="AC4" s="455"/>
      <c r="AD4" s="455"/>
      <c r="AE4" s="455"/>
      <c r="AF4" s="455"/>
      <c r="AG4" s="455"/>
      <c r="AH4" s="455"/>
      <c r="AI4" s="455"/>
      <c r="AJ4" s="455"/>
      <c r="AK4" s="455"/>
      <c r="AL4" s="455"/>
      <c r="AM4" s="455"/>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row>
    <row r="5" spans="1:99" ht="15.75" thickBot="1" x14ac:dyDescent="0.3">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row>
    <row r="6" spans="1:99" ht="15" customHeight="1" x14ac:dyDescent="0.25">
      <c r="A6" s="66"/>
      <c r="B6" s="466" t="s">
        <v>176</v>
      </c>
      <c r="C6" s="466"/>
      <c r="D6" s="467"/>
      <c r="E6" s="456" t="s">
        <v>177</v>
      </c>
      <c r="F6" s="457"/>
      <c r="G6" s="457"/>
      <c r="H6" s="457"/>
      <c r="I6" s="458"/>
      <c r="J6" s="452" t="str">
        <f>IF(AND('Mapa riesgos'!$M$13="Muy Alta",'Mapa riesgos'!$Q$13="Leve"),CONCATENATE("R",'Mapa riesgos'!$A$13),"")</f>
        <v/>
      </c>
      <c r="K6" s="453"/>
      <c r="L6" s="453" t="str">
        <f>IF(AND('Mapa riesgos'!$M$19="Muy Alta",'Mapa riesgos'!$Q$19="Leve"),CONCATENATE("R",'Mapa riesgos'!$A$19),"")</f>
        <v/>
      </c>
      <c r="M6" s="453"/>
      <c r="N6" s="453" t="str">
        <f>IF(AND('Mapa riesgos'!$M$25="Muy Alta",'Mapa riesgos'!$Q$25="Leve"),CONCATENATE("R",'Mapa riesgos'!$A$25),"")</f>
        <v/>
      </c>
      <c r="O6" s="454"/>
      <c r="P6" s="452" t="str">
        <f>IF(AND('Mapa riesgos'!$M$13="Muy Alta",'Mapa riesgos'!$Q$13="Menor"),CONCATENATE("R",'Mapa riesgos'!$A$13),"")</f>
        <v/>
      </c>
      <c r="Q6" s="453"/>
      <c r="R6" s="453" t="str">
        <f>IF(AND('Mapa riesgos'!$M$19="Muy Alta",'Mapa riesgos'!$Q$19="Menor"),CONCATENATE("R",'Mapa riesgos'!$A$19),"")</f>
        <v/>
      </c>
      <c r="S6" s="453"/>
      <c r="T6" s="453" t="str">
        <f>IF(AND('Mapa riesgos'!$M$25="Muy Alta",'Mapa riesgos'!$Q$25="Menor"),CONCATENATE("R",'Mapa riesgos'!$A$25),"")</f>
        <v/>
      </c>
      <c r="U6" s="454"/>
      <c r="V6" s="452" t="str">
        <f>IF(AND('Mapa riesgos'!$M$13="Muy Alta",'Mapa riesgos'!$Q$13="Moderado"),CONCATENATE("R",'Mapa riesgos'!$A$13),"")</f>
        <v/>
      </c>
      <c r="W6" s="453"/>
      <c r="X6" s="453" t="str">
        <f>IF(AND('Mapa riesgos'!$M$19="Muy Alta",'Mapa riesgos'!$Q$19="Moderado"),CONCATENATE("R",'Mapa riesgos'!$A$19),"")</f>
        <v/>
      </c>
      <c r="Y6" s="453"/>
      <c r="Z6" s="453" t="str">
        <f>IF(AND('Mapa riesgos'!$M$25="Muy Alta",'Mapa riesgos'!$Q$25="Moderado"),CONCATENATE("R",'Mapa riesgos'!$A$25),"")</f>
        <v/>
      </c>
      <c r="AA6" s="454"/>
      <c r="AB6" s="452" t="str">
        <f>IF(AND('Mapa riesgos'!$M$13="Muy Alta",'Mapa riesgos'!$Q$13="Mayor"),CONCATENATE("R",'Mapa riesgos'!$A$13),"")</f>
        <v/>
      </c>
      <c r="AC6" s="453"/>
      <c r="AD6" s="453" t="str">
        <f>IF(AND('Mapa riesgos'!$M$19="Muy Alta",'Mapa riesgos'!$Q$19="Mayor"),CONCATENATE("R",'Mapa riesgos'!$A$19),"")</f>
        <v/>
      </c>
      <c r="AE6" s="453"/>
      <c r="AF6" s="453" t="str">
        <f>IF(AND('Mapa riesgos'!$M$25="Muy Alta",'Mapa riesgos'!$Q$25="Mayor"),CONCATENATE("R",'Mapa riesgos'!$A$25),"")</f>
        <v/>
      </c>
      <c r="AG6" s="454"/>
      <c r="AH6" s="443" t="str">
        <f>IF(AND('Mapa riesgos'!$M$13="Muy Alta",'Mapa riesgos'!$Q$13="Catastrófico"),CONCATENATE("R",'Mapa riesgos'!$A$13),"")</f>
        <v/>
      </c>
      <c r="AI6" s="444"/>
      <c r="AJ6" s="444" t="str">
        <f>IF(AND('Mapa riesgos'!$M$19="Muy Alta",'Mapa riesgos'!$Q$19="Catastrófico"),CONCATENATE("R",'Mapa riesgos'!$A$19),"")</f>
        <v/>
      </c>
      <c r="AK6" s="444"/>
      <c r="AL6" s="444" t="str">
        <f>IF(AND('Mapa riesgos'!$M$25="Muy Alta",'Mapa riesgos'!$Q$25="Catastrófico"),CONCATENATE("R",'Mapa riesgos'!$A$25),"")</f>
        <v/>
      </c>
      <c r="AM6" s="445"/>
      <c r="AO6" s="468" t="s">
        <v>178</v>
      </c>
      <c r="AP6" s="469"/>
      <c r="AQ6" s="469"/>
      <c r="AR6" s="469"/>
      <c r="AS6" s="469"/>
      <c r="AT6" s="470"/>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row>
    <row r="7" spans="1:99" ht="15" customHeight="1" x14ac:dyDescent="0.25">
      <c r="A7" s="66"/>
      <c r="B7" s="466"/>
      <c r="C7" s="466"/>
      <c r="D7" s="467"/>
      <c r="E7" s="459"/>
      <c r="F7" s="460"/>
      <c r="G7" s="460"/>
      <c r="H7" s="460"/>
      <c r="I7" s="461"/>
      <c r="J7" s="446"/>
      <c r="K7" s="447"/>
      <c r="L7" s="447"/>
      <c r="M7" s="447"/>
      <c r="N7" s="447"/>
      <c r="O7" s="448"/>
      <c r="P7" s="446"/>
      <c r="Q7" s="447"/>
      <c r="R7" s="447"/>
      <c r="S7" s="447"/>
      <c r="T7" s="447"/>
      <c r="U7" s="448"/>
      <c r="V7" s="446"/>
      <c r="W7" s="447"/>
      <c r="X7" s="447"/>
      <c r="Y7" s="447"/>
      <c r="Z7" s="447"/>
      <c r="AA7" s="448"/>
      <c r="AB7" s="446"/>
      <c r="AC7" s="447"/>
      <c r="AD7" s="447"/>
      <c r="AE7" s="447"/>
      <c r="AF7" s="447"/>
      <c r="AG7" s="448"/>
      <c r="AH7" s="437"/>
      <c r="AI7" s="438"/>
      <c r="AJ7" s="438"/>
      <c r="AK7" s="438"/>
      <c r="AL7" s="438"/>
      <c r="AM7" s="439"/>
      <c r="AN7" s="66"/>
      <c r="AO7" s="471"/>
      <c r="AP7" s="472"/>
      <c r="AQ7" s="472"/>
      <c r="AR7" s="472"/>
      <c r="AS7" s="472"/>
      <c r="AT7" s="473"/>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row>
    <row r="8" spans="1:99" ht="15" customHeight="1" x14ac:dyDescent="0.25">
      <c r="A8" s="66"/>
      <c r="B8" s="466"/>
      <c r="C8" s="466"/>
      <c r="D8" s="467"/>
      <c r="E8" s="459"/>
      <c r="F8" s="460"/>
      <c r="G8" s="460"/>
      <c r="H8" s="460"/>
      <c r="I8" s="461"/>
      <c r="J8" s="446" t="str">
        <f>IF(AND('Mapa riesgos'!$M$31="Muy Alta",'Mapa riesgos'!$Q$31="Leve"),CONCATENATE("R",'Mapa riesgos'!$A$31),"")</f>
        <v/>
      </c>
      <c r="K8" s="447"/>
      <c r="L8" s="447" t="str">
        <f>IF(AND('Mapa riesgos'!$M$37="Muy Alta",'Mapa riesgos'!$Q$37="Leve"),CONCATENATE("R",'Mapa riesgos'!$A$37),"")</f>
        <v/>
      </c>
      <c r="M8" s="447"/>
      <c r="N8" s="447" t="str">
        <f>IF(AND('Mapa riesgos'!$M$43="Muy Alta",'Mapa riesgos'!$Q$43="Leve"),CONCATENATE("R",'Mapa riesgos'!$A$43),"")</f>
        <v/>
      </c>
      <c r="O8" s="448"/>
      <c r="P8" s="446" t="str">
        <f>IF(AND('Mapa riesgos'!$M$31="Muy Alta",'Mapa riesgos'!$Q$31="Menor"),CONCATENATE("R",'Mapa riesgos'!$A$31),"")</f>
        <v/>
      </c>
      <c r="Q8" s="447"/>
      <c r="R8" s="447" t="str">
        <f>IF(AND('Mapa riesgos'!$M$37="Muy Alta",'Mapa riesgos'!$Q$37="Menor"),CONCATENATE("R",'Mapa riesgos'!$A$37),"")</f>
        <v/>
      </c>
      <c r="S8" s="447"/>
      <c r="T8" s="447" t="str">
        <f>IF(AND('Mapa riesgos'!$M$43="Muy Alta",'Mapa riesgos'!$Q$43="Menor"),CONCATENATE("R",'Mapa riesgos'!$A$43),"")</f>
        <v/>
      </c>
      <c r="U8" s="448"/>
      <c r="V8" s="446" t="str">
        <f>IF(AND('Mapa riesgos'!$M$31="Muy Alta",'Mapa riesgos'!$Q$31="Moderado"),CONCATENATE("R",'Mapa riesgos'!$A$31),"")</f>
        <v/>
      </c>
      <c r="W8" s="447"/>
      <c r="X8" s="447" t="str">
        <f>IF(AND('Mapa riesgos'!$M$37="Muy Alta",'Mapa riesgos'!$Q$37="Moderado"),CONCATENATE("R",'Mapa riesgos'!$A$37),"")</f>
        <v/>
      </c>
      <c r="Y8" s="447"/>
      <c r="Z8" s="447" t="str">
        <f>IF(AND('Mapa riesgos'!$M$43="Muy Alta",'Mapa riesgos'!$Q$43="Moderado"),CONCATENATE("R",'Mapa riesgos'!$A$43),"")</f>
        <v/>
      </c>
      <c r="AA8" s="448"/>
      <c r="AB8" s="446" t="str">
        <f>IF(AND('Mapa riesgos'!$M$31="Muy Alta",'Mapa riesgos'!$Q$31="Mayor"),CONCATENATE("R",'Mapa riesgos'!$A$31),"")</f>
        <v/>
      </c>
      <c r="AC8" s="447"/>
      <c r="AD8" s="447" t="str">
        <f>IF(AND('Mapa riesgos'!$M$37="Muy Alta",'Mapa riesgos'!$Q$37="Mayor"),CONCATENATE("R",'Mapa riesgos'!$A$37),"")</f>
        <v/>
      </c>
      <c r="AE8" s="447"/>
      <c r="AF8" s="447" t="str">
        <f>IF(AND('Mapa riesgos'!$M$43="Muy Alta",'Mapa riesgos'!$Q$43="Mayor"),CONCATENATE("R",'Mapa riesgos'!$A$43),"")</f>
        <v/>
      </c>
      <c r="AG8" s="448"/>
      <c r="AH8" s="437" t="str">
        <f>IF(AND('Mapa riesgos'!$M$31="Muy Alta",'Mapa riesgos'!$Q$31="Catastrófico"),CONCATENATE("R",'Mapa riesgos'!$A$31),"")</f>
        <v/>
      </c>
      <c r="AI8" s="438"/>
      <c r="AJ8" s="438" t="str">
        <f>IF(AND('Mapa riesgos'!$M$37="Muy Alta",'Mapa riesgos'!$Q$37="Catastrófico"),CONCATENATE("R",'Mapa riesgos'!$A$37),"")</f>
        <v/>
      </c>
      <c r="AK8" s="438"/>
      <c r="AL8" s="438" t="str">
        <f>IF(AND('Mapa riesgos'!$M$43="Muy Alta",'Mapa riesgos'!$Q$43="Catastrófico"),CONCATENATE("R",'Mapa riesgos'!$A$43),"")</f>
        <v/>
      </c>
      <c r="AM8" s="439"/>
      <c r="AN8" s="66"/>
      <c r="AO8" s="471"/>
      <c r="AP8" s="472"/>
      <c r="AQ8" s="472"/>
      <c r="AR8" s="472"/>
      <c r="AS8" s="472"/>
      <c r="AT8" s="473"/>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row>
    <row r="9" spans="1:99" ht="15" customHeight="1" x14ac:dyDescent="0.25">
      <c r="A9" s="66"/>
      <c r="B9" s="466"/>
      <c r="C9" s="466"/>
      <c r="D9" s="467"/>
      <c r="E9" s="459"/>
      <c r="F9" s="460"/>
      <c r="G9" s="460"/>
      <c r="H9" s="460"/>
      <c r="I9" s="461"/>
      <c r="J9" s="446"/>
      <c r="K9" s="447"/>
      <c r="L9" s="447"/>
      <c r="M9" s="447"/>
      <c r="N9" s="447"/>
      <c r="O9" s="448"/>
      <c r="P9" s="446"/>
      <c r="Q9" s="447"/>
      <c r="R9" s="447"/>
      <c r="S9" s="447"/>
      <c r="T9" s="447"/>
      <c r="U9" s="448"/>
      <c r="V9" s="446"/>
      <c r="W9" s="447"/>
      <c r="X9" s="447"/>
      <c r="Y9" s="447"/>
      <c r="Z9" s="447"/>
      <c r="AA9" s="448"/>
      <c r="AB9" s="446"/>
      <c r="AC9" s="447"/>
      <c r="AD9" s="447"/>
      <c r="AE9" s="447"/>
      <c r="AF9" s="447"/>
      <c r="AG9" s="448"/>
      <c r="AH9" s="437"/>
      <c r="AI9" s="438"/>
      <c r="AJ9" s="438"/>
      <c r="AK9" s="438"/>
      <c r="AL9" s="438"/>
      <c r="AM9" s="439"/>
      <c r="AN9" s="66"/>
      <c r="AO9" s="471"/>
      <c r="AP9" s="472"/>
      <c r="AQ9" s="472"/>
      <c r="AR9" s="472"/>
      <c r="AS9" s="472"/>
      <c r="AT9" s="473"/>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row>
    <row r="10" spans="1:99" ht="15" customHeight="1" x14ac:dyDescent="0.25">
      <c r="A10" s="66"/>
      <c r="B10" s="466"/>
      <c r="C10" s="466"/>
      <c r="D10" s="467"/>
      <c r="E10" s="459"/>
      <c r="F10" s="460"/>
      <c r="G10" s="460"/>
      <c r="H10" s="460"/>
      <c r="I10" s="461"/>
      <c r="J10" s="446" t="str">
        <f>IF(AND('Mapa riesgos'!$M$49="Muy Alta",'Mapa riesgos'!$Q$49="Leve"),CONCATENATE("R",'Mapa riesgos'!$A$49),"")</f>
        <v/>
      </c>
      <c r="K10" s="447"/>
      <c r="L10" s="447" t="str">
        <f>IF(AND('Mapa riesgos'!$M$55="Muy Alta",'Mapa riesgos'!$Q$55="Leve"),CONCATENATE("R",'Mapa riesgos'!$A$55),"")</f>
        <v/>
      </c>
      <c r="M10" s="447"/>
      <c r="N10" s="447" t="str">
        <f>IF(AND('Mapa riesgos'!$M$61="Muy Alta",'Mapa riesgos'!$Q$61="Leve"),CONCATENATE("R",'Mapa riesgos'!$A$61),"")</f>
        <v/>
      </c>
      <c r="O10" s="448"/>
      <c r="P10" s="446" t="str">
        <f>IF(AND('Mapa riesgos'!$M$49="Muy Alta",'Mapa riesgos'!$Q$49="Menor"),CONCATENATE("R",'Mapa riesgos'!$A$49),"")</f>
        <v/>
      </c>
      <c r="Q10" s="447"/>
      <c r="R10" s="447" t="str">
        <f>IF(AND('Mapa riesgos'!$M$55="Muy Alta",'Mapa riesgos'!$Q$55="Menor"),CONCATENATE("R",'Mapa riesgos'!$A$55),"")</f>
        <v/>
      </c>
      <c r="S10" s="447"/>
      <c r="T10" s="447" t="str">
        <f>IF(AND('Mapa riesgos'!$M$61="Muy Alta",'Mapa riesgos'!$Q$61="Menor"),CONCATENATE("R",'Mapa riesgos'!$A$61),"")</f>
        <v/>
      </c>
      <c r="U10" s="448"/>
      <c r="V10" s="446" t="str">
        <f>IF(AND('Mapa riesgos'!$M$49="Muy Alta",'Mapa riesgos'!$Q$49="Moderado"),CONCATENATE("R",'Mapa riesgos'!$A$49),"")</f>
        <v/>
      </c>
      <c r="W10" s="447"/>
      <c r="X10" s="447" t="str">
        <f>IF(AND('Mapa riesgos'!$M$55="Muy Alta",'Mapa riesgos'!$Q$55="Moderado"),CONCATENATE("R",'Mapa riesgos'!$A$55),"")</f>
        <v/>
      </c>
      <c r="Y10" s="447"/>
      <c r="Z10" s="447" t="str">
        <f>IF(AND('Mapa riesgos'!$M$61="Muy Alta",'Mapa riesgos'!$Q$61="Moderado"),CONCATENATE("R",'Mapa riesgos'!$A$61),"")</f>
        <v/>
      </c>
      <c r="AA10" s="448"/>
      <c r="AB10" s="446" t="str">
        <f>IF(AND('Mapa riesgos'!$M$49="Muy Alta",'Mapa riesgos'!$Q$49="Mayor"),CONCATENATE("R",'Mapa riesgos'!$A$49),"")</f>
        <v/>
      </c>
      <c r="AC10" s="447"/>
      <c r="AD10" s="447" t="str">
        <f>IF(AND('Mapa riesgos'!$M$55="Muy Alta",'Mapa riesgos'!$Q$55="Mayor"),CONCATENATE("R",'Mapa riesgos'!$A$55),"")</f>
        <v/>
      </c>
      <c r="AE10" s="447"/>
      <c r="AF10" s="447" t="str">
        <f>IF(AND('Mapa riesgos'!$M$61="Muy Alta",'Mapa riesgos'!$Q$61="Mayor"),CONCATENATE("R",'Mapa riesgos'!$A$61),"")</f>
        <v/>
      </c>
      <c r="AG10" s="448"/>
      <c r="AH10" s="437" t="str">
        <f>IF(AND('Mapa riesgos'!$M$49="Muy Alta",'Mapa riesgos'!$Q$49="Catastrófico"),CONCATENATE("R",'Mapa riesgos'!$A$49),"")</f>
        <v/>
      </c>
      <c r="AI10" s="438"/>
      <c r="AJ10" s="438" t="str">
        <f>IF(AND('Mapa riesgos'!$M$55="Muy Alta",'Mapa riesgos'!$Q$55="Catastrófico"),CONCATENATE("R",'Mapa riesgos'!$A$55),"")</f>
        <v/>
      </c>
      <c r="AK10" s="438"/>
      <c r="AL10" s="438" t="str">
        <f>IF(AND('Mapa riesgos'!$M$61="Muy Alta",'Mapa riesgos'!$Q$61="Catastrófico"),CONCATENATE("R",'Mapa riesgos'!$A$61),"")</f>
        <v/>
      </c>
      <c r="AM10" s="439"/>
      <c r="AN10" s="66"/>
      <c r="AO10" s="471"/>
      <c r="AP10" s="472"/>
      <c r="AQ10" s="472"/>
      <c r="AR10" s="472"/>
      <c r="AS10" s="472"/>
      <c r="AT10" s="473"/>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row>
    <row r="11" spans="1:99" ht="15" customHeight="1" x14ac:dyDescent="0.25">
      <c r="A11" s="66"/>
      <c r="B11" s="466"/>
      <c r="C11" s="466"/>
      <c r="D11" s="467"/>
      <c r="E11" s="459"/>
      <c r="F11" s="460"/>
      <c r="G11" s="460"/>
      <c r="H11" s="460"/>
      <c r="I11" s="461"/>
      <c r="J11" s="446"/>
      <c r="K11" s="447"/>
      <c r="L11" s="447"/>
      <c r="M11" s="447"/>
      <c r="N11" s="447"/>
      <c r="O11" s="448"/>
      <c r="P11" s="446"/>
      <c r="Q11" s="447"/>
      <c r="R11" s="447"/>
      <c r="S11" s="447"/>
      <c r="T11" s="447"/>
      <c r="U11" s="448"/>
      <c r="V11" s="446"/>
      <c r="W11" s="447"/>
      <c r="X11" s="447"/>
      <c r="Y11" s="447"/>
      <c r="Z11" s="447"/>
      <c r="AA11" s="448"/>
      <c r="AB11" s="446"/>
      <c r="AC11" s="447"/>
      <c r="AD11" s="447"/>
      <c r="AE11" s="447"/>
      <c r="AF11" s="447"/>
      <c r="AG11" s="448"/>
      <c r="AH11" s="437"/>
      <c r="AI11" s="438"/>
      <c r="AJ11" s="438"/>
      <c r="AK11" s="438"/>
      <c r="AL11" s="438"/>
      <c r="AM11" s="439"/>
      <c r="AN11" s="66"/>
      <c r="AO11" s="471"/>
      <c r="AP11" s="472"/>
      <c r="AQ11" s="472"/>
      <c r="AR11" s="472"/>
      <c r="AS11" s="472"/>
      <c r="AT11" s="473"/>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row>
    <row r="12" spans="1:99" ht="15" customHeight="1" x14ac:dyDescent="0.25">
      <c r="A12" s="66"/>
      <c r="B12" s="466"/>
      <c r="C12" s="466"/>
      <c r="D12" s="467"/>
      <c r="E12" s="459"/>
      <c r="F12" s="460"/>
      <c r="G12" s="460"/>
      <c r="H12" s="460"/>
      <c r="I12" s="461"/>
      <c r="J12" s="446" t="str">
        <f>IF(AND('Mapa riesgos'!$M$67="Muy Alta",'Mapa riesgos'!$Q$67="Leve"),CONCATENATE("R",'Mapa riesgos'!$A$67),"")</f>
        <v/>
      </c>
      <c r="K12" s="447"/>
      <c r="L12" s="447" t="str">
        <f>IF(AND('Mapa riesgos'!$M$73="Muy Alta",'Mapa riesgos'!$Q$73="Leve"),CONCATENATE("R",'Mapa riesgos'!$A$73),"")</f>
        <v/>
      </c>
      <c r="M12" s="447"/>
      <c r="N12" s="447" t="str">
        <f>IF(AND('Mapa riesgos'!$M$79="Muy Alta",'Mapa riesgos'!$Q$79="Leve"),CONCATENATE("R",'Mapa riesgos'!$A$79),"")</f>
        <v/>
      </c>
      <c r="O12" s="448"/>
      <c r="P12" s="446" t="str">
        <f>IF(AND('Mapa riesgos'!$M$67="Muy Alta",'Mapa riesgos'!$Q$67="Menor"),CONCATENATE("R",'Mapa riesgos'!$A$67),"")</f>
        <v/>
      </c>
      <c r="Q12" s="447"/>
      <c r="R12" s="447" t="str">
        <f>IF(AND('Mapa riesgos'!$M$73="Muy Alta",'Mapa riesgos'!$Q$73="Menor"),CONCATENATE("R",'Mapa riesgos'!$A$73),"")</f>
        <v/>
      </c>
      <c r="S12" s="447"/>
      <c r="T12" s="447" t="str">
        <f>IF(AND('Mapa riesgos'!$M$79="Muy Alta",'Mapa riesgos'!$Q$79="Menor"),CONCATENATE("R",'Mapa riesgos'!$A$79),"")</f>
        <v/>
      </c>
      <c r="U12" s="448"/>
      <c r="V12" s="446" t="str">
        <f>IF(AND('Mapa riesgos'!$M$67="Muy Alta",'Mapa riesgos'!$Q$67="Moderado"),CONCATENATE("R",'Mapa riesgos'!$A$67),"")</f>
        <v/>
      </c>
      <c r="W12" s="447"/>
      <c r="X12" s="447" t="str">
        <f>IF(AND('Mapa riesgos'!$M$73="Muy Alta",'Mapa riesgos'!$Q$73="Moderado"),CONCATENATE("R",'Mapa riesgos'!$A$73),"")</f>
        <v/>
      </c>
      <c r="Y12" s="447"/>
      <c r="Z12" s="447" t="str">
        <f>IF(AND('Mapa riesgos'!$M$79="Muy Alta",'Mapa riesgos'!$Q$79="Moderado"),CONCATENATE("R",'Mapa riesgos'!$A$79),"")</f>
        <v/>
      </c>
      <c r="AA12" s="448"/>
      <c r="AB12" s="446" t="str">
        <f>IF(AND('Mapa riesgos'!$M$67="Muy Alta",'Mapa riesgos'!$Q$67="Mayor"),CONCATENATE("R",'Mapa riesgos'!$A$67),"")</f>
        <v/>
      </c>
      <c r="AC12" s="447"/>
      <c r="AD12" s="447" t="str">
        <f>IF(AND('Mapa riesgos'!$M$73="Muy Alta",'Mapa riesgos'!$Q$73="Mayor"),CONCATENATE("R",'Mapa riesgos'!$A$73),"")</f>
        <v/>
      </c>
      <c r="AE12" s="447"/>
      <c r="AF12" s="447" t="str">
        <f>IF(AND('Mapa riesgos'!$M$79="Muy Alta",'Mapa riesgos'!$Q$79="Mayor"),CONCATENATE("R",'Mapa riesgos'!$A$79),"")</f>
        <v/>
      </c>
      <c r="AG12" s="448"/>
      <c r="AH12" s="437" t="str">
        <f>IF(AND('Mapa riesgos'!$M$67="Muy Alta",'Mapa riesgos'!$Q$67="Catastrófico"),CONCATENATE("R",'Mapa riesgos'!$A$67),"")</f>
        <v/>
      </c>
      <c r="AI12" s="438"/>
      <c r="AJ12" s="438" t="str">
        <f>IF(AND('Mapa riesgos'!$M$73="Muy Alta",'Mapa riesgos'!$Q$73="Catastrófico"),CONCATENATE("R",'Mapa riesgos'!$A$73),"")</f>
        <v/>
      </c>
      <c r="AK12" s="438"/>
      <c r="AL12" s="438" t="str">
        <f>IF(AND('Mapa riesgos'!$M$79="Muy Alta",'Mapa riesgos'!$Q$79="Catastrófico"),CONCATENATE("R",'Mapa riesgos'!$A$79),"")</f>
        <v/>
      </c>
      <c r="AM12" s="439"/>
      <c r="AN12" s="66"/>
      <c r="AO12" s="471"/>
      <c r="AP12" s="472"/>
      <c r="AQ12" s="472"/>
      <c r="AR12" s="472"/>
      <c r="AS12" s="472"/>
      <c r="AT12" s="473"/>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row>
    <row r="13" spans="1:99" ht="15.75" customHeight="1" thickBot="1" x14ac:dyDescent="0.3">
      <c r="A13" s="66"/>
      <c r="B13" s="466"/>
      <c r="C13" s="466"/>
      <c r="D13" s="467"/>
      <c r="E13" s="462"/>
      <c r="F13" s="463"/>
      <c r="G13" s="463"/>
      <c r="H13" s="463"/>
      <c r="I13" s="464"/>
      <c r="J13" s="446"/>
      <c r="K13" s="447"/>
      <c r="L13" s="447"/>
      <c r="M13" s="447"/>
      <c r="N13" s="447"/>
      <c r="O13" s="448"/>
      <c r="P13" s="446"/>
      <c r="Q13" s="447"/>
      <c r="R13" s="447"/>
      <c r="S13" s="447"/>
      <c r="T13" s="447"/>
      <c r="U13" s="448"/>
      <c r="V13" s="446"/>
      <c r="W13" s="447"/>
      <c r="X13" s="447"/>
      <c r="Y13" s="447"/>
      <c r="Z13" s="447"/>
      <c r="AA13" s="448"/>
      <c r="AB13" s="446"/>
      <c r="AC13" s="447"/>
      <c r="AD13" s="447"/>
      <c r="AE13" s="447"/>
      <c r="AF13" s="447"/>
      <c r="AG13" s="448"/>
      <c r="AH13" s="440"/>
      <c r="AI13" s="441"/>
      <c r="AJ13" s="441"/>
      <c r="AK13" s="441"/>
      <c r="AL13" s="441"/>
      <c r="AM13" s="442"/>
      <c r="AN13" s="66"/>
      <c r="AO13" s="474"/>
      <c r="AP13" s="475"/>
      <c r="AQ13" s="475"/>
      <c r="AR13" s="475"/>
      <c r="AS13" s="475"/>
      <c r="AT13" s="47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row>
    <row r="14" spans="1:99" ht="15" customHeight="1" x14ac:dyDescent="0.25">
      <c r="A14" s="66"/>
      <c r="B14" s="466"/>
      <c r="C14" s="466"/>
      <c r="D14" s="467"/>
      <c r="E14" s="456" t="s">
        <v>179</v>
      </c>
      <c r="F14" s="457"/>
      <c r="G14" s="457"/>
      <c r="H14" s="457"/>
      <c r="I14" s="457"/>
      <c r="J14" s="434" t="str">
        <f>IF(AND('Mapa riesgos'!$M$13="Alta",'Mapa riesgos'!$Q$13="Leve"),CONCATENATE("R",'Mapa riesgos'!$A$13),"")</f>
        <v/>
      </c>
      <c r="K14" s="435"/>
      <c r="L14" s="435" t="str">
        <f>IF(AND('Mapa riesgos'!$M$19="Alta",'Mapa riesgos'!$Q$19="Leve"),CONCATENATE("R",'Mapa riesgos'!$A$19),"")</f>
        <v/>
      </c>
      <c r="M14" s="435"/>
      <c r="N14" s="435" t="str">
        <f>IF(AND('Mapa riesgos'!$M$25="Alta",'Mapa riesgos'!$Q$25="Leve"),CONCATENATE("R",'Mapa riesgos'!$A$25),"")</f>
        <v/>
      </c>
      <c r="O14" s="436"/>
      <c r="P14" s="434" t="str">
        <f>IF(AND('Mapa riesgos'!$M$13="Alta",'Mapa riesgos'!$Q$13="Menor"),CONCATENATE("R",'Mapa riesgos'!$A$13),"")</f>
        <v/>
      </c>
      <c r="Q14" s="435"/>
      <c r="R14" s="435" t="str">
        <f>IF(AND('Mapa riesgos'!$M$19="Alta",'Mapa riesgos'!$Q$19="Menor"),CONCATENATE("R",'Mapa riesgos'!$A$19),"")</f>
        <v/>
      </c>
      <c r="S14" s="435"/>
      <c r="T14" s="435" t="str">
        <f>IF(AND('Mapa riesgos'!$M$25="Alta",'Mapa riesgos'!$Q$25="Menor"),CONCATENATE("R",'Mapa riesgos'!$A$25),"")</f>
        <v/>
      </c>
      <c r="U14" s="436"/>
      <c r="V14" s="452" t="str">
        <f>IF(AND('Mapa riesgos'!$M$13="Alta",'Mapa riesgos'!$Q$13="Moderado"),CONCATENATE("R",'Mapa riesgos'!$A$13),"")</f>
        <v/>
      </c>
      <c r="W14" s="453"/>
      <c r="X14" s="453" t="str">
        <f>IF(AND('Mapa riesgos'!$M$19="Alta",'Mapa riesgos'!$Q$19="Moderado"),CONCATENATE("R",'Mapa riesgos'!$A$19),"")</f>
        <v/>
      </c>
      <c r="Y14" s="453"/>
      <c r="Z14" s="453" t="str">
        <f>IF(AND('Mapa riesgos'!$M$25="Alta",'Mapa riesgos'!$Q$25="Moderado"),CONCATENATE("R",'Mapa riesgos'!$A$25),"")</f>
        <v/>
      </c>
      <c r="AA14" s="454"/>
      <c r="AB14" s="452" t="str">
        <f>IF(AND('Mapa riesgos'!$M$13="Alta",'Mapa riesgos'!$Q$13="Mayor"),CONCATENATE("R",'Mapa riesgos'!$A$13),"")</f>
        <v/>
      </c>
      <c r="AC14" s="453"/>
      <c r="AD14" s="453" t="str">
        <f>IF(AND('Mapa riesgos'!$M$19="Alta",'Mapa riesgos'!$Q$19="Mayor"),CONCATENATE("R",'Mapa riesgos'!$A$19),"")</f>
        <v/>
      </c>
      <c r="AE14" s="453"/>
      <c r="AF14" s="453" t="str">
        <f>IF(AND('Mapa riesgos'!$M$25="Alta",'Mapa riesgos'!$Q$25="Mayor"),CONCATENATE("R",'Mapa riesgos'!$A$25),"")</f>
        <v/>
      </c>
      <c r="AG14" s="454"/>
      <c r="AH14" s="443" t="str">
        <f>IF(AND('Mapa riesgos'!$M$13="Alta",'Mapa riesgos'!$Q$13="Catastrófico"),CONCATENATE("R",'Mapa riesgos'!$A$13),"")</f>
        <v/>
      </c>
      <c r="AI14" s="444"/>
      <c r="AJ14" s="444" t="str">
        <f>IF(AND('Mapa riesgos'!$M$19="Alta",'Mapa riesgos'!$Q$19="Catastrófico"),CONCATENATE("R",'Mapa riesgos'!$A$19),"")</f>
        <v/>
      </c>
      <c r="AK14" s="444"/>
      <c r="AL14" s="444" t="str">
        <f>IF(AND('Mapa riesgos'!$M$25="Alta",'Mapa riesgos'!$Q$25="Catastrófico"),CONCATENATE("R",'Mapa riesgos'!$A$25),"")</f>
        <v/>
      </c>
      <c r="AM14" s="445"/>
      <c r="AN14" s="66"/>
      <c r="AO14" s="477" t="s">
        <v>180</v>
      </c>
      <c r="AP14" s="478"/>
      <c r="AQ14" s="478"/>
      <c r="AR14" s="478"/>
      <c r="AS14" s="478"/>
      <c r="AT14" s="479"/>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row>
    <row r="15" spans="1:99" ht="15" customHeight="1" x14ac:dyDescent="0.25">
      <c r="A15" s="66"/>
      <c r="B15" s="466"/>
      <c r="C15" s="466"/>
      <c r="D15" s="467"/>
      <c r="E15" s="459"/>
      <c r="F15" s="460"/>
      <c r="G15" s="460"/>
      <c r="H15" s="460"/>
      <c r="I15" s="460"/>
      <c r="J15" s="428"/>
      <c r="K15" s="429"/>
      <c r="L15" s="429"/>
      <c r="M15" s="429"/>
      <c r="N15" s="429"/>
      <c r="O15" s="430"/>
      <c r="P15" s="428"/>
      <c r="Q15" s="429"/>
      <c r="R15" s="429"/>
      <c r="S15" s="429"/>
      <c r="T15" s="429"/>
      <c r="U15" s="430"/>
      <c r="V15" s="446"/>
      <c r="W15" s="447"/>
      <c r="X15" s="447"/>
      <c r="Y15" s="447"/>
      <c r="Z15" s="447"/>
      <c r="AA15" s="448"/>
      <c r="AB15" s="446"/>
      <c r="AC15" s="447"/>
      <c r="AD15" s="447"/>
      <c r="AE15" s="447"/>
      <c r="AF15" s="447"/>
      <c r="AG15" s="448"/>
      <c r="AH15" s="437"/>
      <c r="AI15" s="438"/>
      <c r="AJ15" s="438"/>
      <c r="AK15" s="438"/>
      <c r="AL15" s="438"/>
      <c r="AM15" s="439"/>
      <c r="AN15" s="66"/>
      <c r="AO15" s="480"/>
      <c r="AP15" s="481"/>
      <c r="AQ15" s="481"/>
      <c r="AR15" s="481"/>
      <c r="AS15" s="481"/>
      <c r="AT15" s="482"/>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CA15" s="66"/>
      <c r="CB15" s="66"/>
    </row>
    <row r="16" spans="1:99" ht="15" customHeight="1" x14ac:dyDescent="0.25">
      <c r="A16" s="66"/>
      <c r="B16" s="466"/>
      <c r="C16" s="466"/>
      <c r="D16" s="467"/>
      <c r="E16" s="459"/>
      <c r="F16" s="460"/>
      <c r="G16" s="460"/>
      <c r="H16" s="460"/>
      <c r="I16" s="460"/>
      <c r="J16" s="428" t="str">
        <f>IF(AND('Mapa riesgos'!$M$31="Alta",'Mapa riesgos'!$Q$31="Leve"),CONCATENATE("R",'Mapa riesgos'!$A$31),"")</f>
        <v/>
      </c>
      <c r="K16" s="429"/>
      <c r="L16" s="429" t="str">
        <f>IF(AND('Mapa riesgos'!$M$37="Alta",'Mapa riesgos'!$Q$37="Leve"),CONCATENATE("R",'Mapa riesgos'!$A$37),"")</f>
        <v/>
      </c>
      <c r="M16" s="429"/>
      <c r="N16" s="429" t="str">
        <f>IF(AND('Mapa riesgos'!$M$43="Alta",'Mapa riesgos'!$Q$43="Leve"),CONCATENATE("R",'Mapa riesgos'!$A$43),"")</f>
        <v/>
      </c>
      <c r="O16" s="430"/>
      <c r="P16" s="428" t="str">
        <f>IF(AND('Mapa riesgos'!$M$31="Alta",'Mapa riesgos'!$Q$31="Menor"),CONCATENATE("R",'Mapa riesgos'!$A$31),"")</f>
        <v/>
      </c>
      <c r="Q16" s="429"/>
      <c r="R16" s="429" t="str">
        <f>IF(AND('Mapa riesgos'!$M$37="Alta",'Mapa riesgos'!$Q$37="Menor"),CONCATENATE("R",'Mapa riesgos'!$A$37),"")</f>
        <v/>
      </c>
      <c r="S16" s="429"/>
      <c r="T16" s="429" t="str">
        <f>IF(AND('Mapa riesgos'!$M$43="Alta",'Mapa riesgos'!$Q$43="Menor"),CONCATENATE("R",'Mapa riesgos'!$A$43),"")</f>
        <v/>
      </c>
      <c r="U16" s="430"/>
      <c r="V16" s="446" t="str">
        <f>IF(AND('Mapa riesgos'!$M$31="Alta",'Mapa riesgos'!$Q$31="Moderado"),CONCATENATE("R",'Mapa riesgos'!$A$31),"")</f>
        <v/>
      </c>
      <c r="W16" s="447"/>
      <c r="X16" s="447" t="str">
        <f>IF(AND('Mapa riesgos'!$M$37="Alta",'Mapa riesgos'!$Q$37="Moderado"),CONCATENATE("R",'Mapa riesgos'!$A$37),"")</f>
        <v/>
      </c>
      <c r="Y16" s="447"/>
      <c r="Z16" s="447" t="str">
        <f>IF(AND('Mapa riesgos'!$M$43="Alta",'Mapa riesgos'!$Q$43="Moderado"),CONCATENATE("R",'Mapa riesgos'!$A$43),"")</f>
        <v/>
      </c>
      <c r="AA16" s="448"/>
      <c r="AB16" s="446" t="str">
        <f>IF(AND('Mapa riesgos'!$M$31="Alta",'Mapa riesgos'!$Q$31="Mayor"),CONCATENATE("R",'Mapa riesgos'!$A$31),"")</f>
        <v/>
      </c>
      <c r="AC16" s="447"/>
      <c r="AD16" s="447" t="str">
        <f>IF(AND('Mapa riesgos'!$M$37="Alta",'Mapa riesgos'!$Q$37="Mayor"),CONCATENATE("R",'Mapa riesgos'!$A$37),"")</f>
        <v/>
      </c>
      <c r="AE16" s="447"/>
      <c r="AF16" s="447" t="str">
        <f>IF(AND('Mapa riesgos'!$M$43="Alta",'Mapa riesgos'!$Q$43="Mayor"),CONCATENATE("R",'Mapa riesgos'!$A$43),"")</f>
        <v/>
      </c>
      <c r="AG16" s="448"/>
      <c r="AH16" s="437" t="str">
        <f>IF(AND('Mapa riesgos'!$M$31="Alta",'Mapa riesgos'!$Q$31="Catastrófico"),CONCATENATE("R",'Mapa riesgos'!$A$31),"")</f>
        <v/>
      </c>
      <c r="AI16" s="438"/>
      <c r="AJ16" s="438" t="str">
        <f>IF(AND('Mapa riesgos'!$M$37="Alta",'Mapa riesgos'!$Q$37="Catastrófico"),CONCATENATE("R",'Mapa riesgos'!$A$37),"")</f>
        <v/>
      </c>
      <c r="AK16" s="438"/>
      <c r="AL16" s="438" t="str">
        <f>IF(AND('Mapa riesgos'!$M$43="Alta",'Mapa riesgos'!$Q$43="Catastrófico"),CONCATENATE("R",'Mapa riesgos'!$A$43),"")</f>
        <v/>
      </c>
      <c r="AM16" s="439"/>
      <c r="AN16" s="66"/>
      <c r="AO16" s="480"/>
      <c r="AP16" s="481"/>
      <c r="AQ16" s="481"/>
      <c r="AR16" s="481"/>
      <c r="AS16" s="481"/>
      <c r="AT16" s="482"/>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row>
    <row r="17" spans="1:80" ht="15" customHeight="1" x14ac:dyDescent="0.25">
      <c r="A17" s="66"/>
      <c r="B17" s="466"/>
      <c r="C17" s="466"/>
      <c r="D17" s="467"/>
      <c r="E17" s="459"/>
      <c r="F17" s="460"/>
      <c r="G17" s="460"/>
      <c r="H17" s="460"/>
      <c r="I17" s="460"/>
      <c r="J17" s="428"/>
      <c r="K17" s="429"/>
      <c r="L17" s="429"/>
      <c r="M17" s="429"/>
      <c r="N17" s="429"/>
      <c r="O17" s="430"/>
      <c r="P17" s="428"/>
      <c r="Q17" s="429"/>
      <c r="R17" s="429"/>
      <c r="S17" s="429"/>
      <c r="T17" s="429"/>
      <c r="U17" s="430"/>
      <c r="V17" s="446"/>
      <c r="W17" s="447"/>
      <c r="X17" s="447"/>
      <c r="Y17" s="447"/>
      <c r="Z17" s="447"/>
      <c r="AA17" s="448"/>
      <c r="AB17" s="446"/>
      <c r="AC17" s="447"/>
      <c r="AD17" s="447"/>
      <c r="AE17" s="447"/>
      <c r="AF17" s="447"/>
      <c r="AG17" s="448"/>
      <c r="AH17" s="437"/>
      <c r="AI17" s="438"/>
      <c r="AJ17" s="438"/>
      <c r="AK17" s="438"/>
      <c r="AL17" s="438"/>
      <c r="AM17" s="439"/>
      <c r="AN17" s="66"/>
      <c r="AO17" s="480"/>
      <c r="AP17" s="481"/>
      <c r="AQ17" s="481"/>
      <c r="AR17" s="481"/>
      <c r="AS17" s="481"/>
      <c r="AT17" s="482"/>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row>
    <row r="18" spans="1:80" ht="15" customHeight="1" x14ac:dyDescent="0.25">
      <c r="A18" s="66"/>
      <c r="B18" s="466"/>
      <c r="C18" s="466"/>
      <c r="D18" s="467"/>
      <c r="E18" s="459"/>
      <c r="F18" s="460"/>
      <c r="G18" s="460"/>
      <c r="H18" s="460"/>
      <c r="I18" s="460"/>
      <c r="J18" s="428" t="str">
        <f>IF(AND('Mapa riesgos'!$M$49="Alta",'Mapa riesgos'!$Q$49="Leve"),CONCATENATE("R",'Mapa riesgos'!$A$49),"")</f>
        <v/>
      </c>
      <c r="K18" s="429"/>
      <c r="L18" s="429" t="str">
        <f>IF(AND('Mapa riesgos'!$M$55="Alta",'Mapa riesgos'!$Q$55="Leve"),CONCATENATE("R",'Mapa riesgos'!$A$55),"")</f>
        <v/>
      </c>
      <c r="M18" s="429"/>
      <c r="N18" s="429" t="str">
        <f>IF(AND('Mapa riesgos'!$M$61="Alta",'Mapa riesgos'!$Q$61="Leve"),CONCATENATE("R",'Mapa riesgos'!$A$61),"")</f>
        <v/>
      </c>
      <c r="O18" s="430"/>
      <c r="P18" s="428" t="str">
        <f>IF(AND('Mapa riesgos'!$M$49="Alta",'Mapa riesgos'!$Q$49="Menor"),CONCATENATE("R",'Mapa riesgos'!$A$49),"")</f>
        <v/>
      </c>
      <c r="Q18" s="429"/>
      <c r="R18" s="429" t="str">
        <f>IF(AND('Mapa riesgos'!$M$55="Alta",'Mapa riesgos'!$Q$55="Menor"),CONCATENATE("R",'Mapa riesgos'!$A$55),"")</f>
        <v/>
      </c>
      <c r="S18" s="429"/>
      <c r="T18" s="429" t="str">
        <f>IF(AND('Mapa riesgos'!$M$61="Alta",'Mapa riesgos'!$Q$61="Menor"),CONCATENATE("R",'Mapa riesgos'!$A$61),"")</f>
        <v/>
      </c>
      <c r="U18" s="430"/>
      <c r="V18" s="446" t="str">
        <f>IF(AND('Mapa riesgos'!$M$49="Alta",'Mapa riesgos'!$Q$49="Moderado"),CONCATENATE("R",'Mapa riesgos'!$A$49),"")</f>
        <v/>
      </c>
      <c r="W18" s="447"/>
      <c r="X18" s="447" t="str">
        <f>IF(AND('Mapa riesgos'!$M$55="Alta",'Mapa riesgos'!$Q$55="Moderado"),CONCATENATE("R",'Mapa riesgos'!$A$55),"")</f>
        <v/>
      </c>
      <c r="Y18" s="447"/>
      <c r="Z18" s="447" t="str">
        <f>IF(AND('Mapa riesgos'!$M$61="Alta",'Mapa riesgos'!$Q$61="Moderado"),CONCATENATE("R",'Mapa riesgos'!$A$61),"")</f>
        <v/>
      </c>
      <c r="AA18" s="448"/>
      <c r="AB18" s="446" t="str">
        <f>IF(AND('Mapa riesgos'!$M$49="Alta",'Mapa riesgos'!$Q$49="Mayor"),CONCATENATE("R",'Mapa riesgos'!$A$49),"")</f>
        <v/>
      </c>
      <c r="AC18" s="447"/>
      <c r="AD18" s="447" t="str">
        <f>IF(AND('Mapa riesgos'!$M$55="Alta",'Mapa riesgos'!$Q$55="Mayor"),CONCATENATE("R",'Mapa riesgos'!$A$55),"")</f>
        <v/>
      </c>
      <c r="AE18" s="447"/>
      <c r="AF18" s="447" t="str">
        <f>IF(AND('Mapa riesgos'!$M$61="Alta",'Mapa riesgos'!$Q$61="Mayor"),CONCATENATE("R",'Mapa riesgos'!$A$61),"")</f>
        <v/>
      </c>
      <c r="AG18" s="448"/>
      <c r="AH18" s="437" t="str">
        <f>IF(AND('Mapa riesgos'!$M$49="Alta",'Mapa riesgos'!$Q$49="Catastrófico"),CONCATENATE("R",'Mapa riesgos'!$A$49),"")</f>
        <v/>
      </c>
      <c r="AI18" s="438"/>
      <c r="AJ18" s="438" t="str">
        <f>IF(AND('Mapa riesgos'!$M$55="Alta",'Mapa riesgos'!$Q$55="Catastrófico"),CONCATENATE("R",'Mapa riesgos'!$A$55),"")</f>
        <v/>
      </c>
      <c r="AK18" s="438"/>
      <c r="AL18" s="438" t="str">
        <f>IF(AND('Mapa riesgos'!$M$61="Alta",'Mapa riesgos'!$Q$61="Catastrófico"),CONCATENATE("R",'Mapa riesgos'!$A$61),"")</f>
        <v/>
      </c>
      <c r="AM18" s="439"/>
      <c r="AN18" s="66"/>
      <c r="AO18" s="480"/>
      <c r="AP18" s="481"/>
      <c r="AQ18" s="481"/>
      <c r="AR18" s="481"/>
      <c r="AS18" s="481"/>
      <c r="AT18" s="482"/>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row>
    <row r="19" spans="1:80" ht="15" customHeight="1" x14ac:dyDescent="0.25">
      <c r="A19" s="66"/>
      <c r="B19" s="466"/>
      <c r="C19" s="466"/>
      <c r="D19" s="467"/>
      <c r="E19" s="459"/>
      <c r="F19" s="460"/>
      <c r="G19" s="460"/>
      <c r="H19" s="460"/>
      <c r="I19" s="460"/>
      <c r="J19" s="428"/>
      <c r="K19" s="429"/>
      <c r="L19" s="429"/>
      <c r="M19" s="429"/>
      <c r="N19" s="429"/>
      <c r="O19" s="430"/>
      <c r="P19" s="428"/>
      <c r="Q19" s="429"/>
      <c r="R19" s="429"/>
      <c r="S19" s="429"/>
      <c r="T19" s="429"/>
      <c r="U19" s="430"/>
      <c r="V19" s="446"/>
      <c r="W19" s="447"/>
      <c r="X19" s="447"/>
      <c r="Y19" s="447"/>
      <c r="Z19" s="447"/>
      <c r="AA19" s="448"/>
      <c r="AB19" s="446"/>
      <c r="AC19" s="447"/>
      <c r="AD19" s="447"/>
      <c r="AE19" s="447"/>
      <c r="AF19" s="447"/>
      <c r="AG19" s="448"/>
      <c r="AH19" s="437"/>
      <c r="AI19" s="438"/>
      <c r="AJ19" s="438"/>
      <c r="AK19" s="438"/>
      <c r="AL19" s="438"/>
      <c r="AM19" s="439"/>
      <c r="AN19" s="66"/>
      <c r="AO19" s="480"/>
      <c r="AP19" s="481"/>
      <c r="AQ19" s="481"/>
      <c r="AR19" s="481"/>
      <c r="AS19" s="481"/>
      <c r="AT19" s="482"/>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c r="BY19" s="66"/>
      <c r="BZ19" s="66"/>
      <c r="CA19" s="66"/>
      <c r="CB19" s="66"/>
    </row>
    <row r="20" spans="1:80" ht="15" customHeight="1" x14ac:dyDescent="0.25">
      <c r="A20" s="66"/>
      <c r="B20" s="466"/>
      <c r="C20" s="466"/>
      <c r="D20" s="467"/>
      <c r="E20" s="459"/>
      <c r="F20" s="460"/>
      <c r="G20" s="460"/>
      <c r="H20" s="460"/>
      <c r="I20" s="460"/>
      <c r="J20" s="428" t="str">
        <f>IF(AND('Mapa riesgos'!$M$67="Alta",'Mapa riesgos'!$Q$67="Leve"),CONCATENATE("R",'Mapa riesgos'!$A$67),"")</f>
        <v/>
      </c>
      <c r="K20" s="429"/>
      <c r="L20" s="429" t="str">
        <f>IF(AND('Mapa riesgos'!$M$73="Alta",'Mapa riesgos'!$Q$73="Leve"),CONCATENATE("R",'Mapa riesgos'!$A$73),"")</f>
        <v/>
      </c>
      <c r="M20" s="429"/>
      <c r="N20" s="429" t="str">
        <f>IF(AND('Mapa riesgos'!$M$79="Alta",'Mapa riesgos'!$Q$79="Leve"),CONCATENATE("R",'Mapa riesgos'!$A$79),"")</f>
        <v/>
      </c>
      <c r="O20" s="430"/>
      <c r="P20" s="428" t="str">
        <f>IF(AND('Mapa riesgos'!$M$67="Alta",'Mapa riesgos'!$Q$67="Menor"),CONCATENATE("R",'Mapa riesgos'!$A$67),"")</f>
        <v/>
      </c>
      <c r="Q20" s="429"/>
      <c r="R20" s="429" t="str">
        <f>IF(AND('Mapa riesgos'!$M$73="Alta",'Mapa riesgos'!$Q$73="Menor"),CONCATENATE("R",'Mapa riesgos'!$A$73),"")</f>
        <v/>
      </c>
      <c r="S20" s="429"/>
      <c r="T20" s="429" t="str">
        <f>IF(AND('Mapa riesgos'!$M$79="Alta",'Mapa riesgos'!$Q$79="Menor"),CONCATENATE("R",'Mapa riesgos'!$A$79),"")</f>
        <v/>
      </c>
      <c r="U20" s="430"/>
      <c r="V20" s="446" t="str">
        <f>IF(AND('Mapa riesgos'!$M$67="Alta",'Mapa riesgos'!$Q$67="Moderado"),CONCATENATE("R",'Mapa riesgos'!$A$67),"")</f>
        <v/>
      </c>
      <c r="W20" s="447"/>
      <c r="X20" s="447" t="str">
        <f>IF(AND('Mapa riesgos'!$M$73="Alta",'Mapa riesgos'!$Q$73="Moderado"),CONCATENATE("R",'Mapa riesgos'!$A$73),"")</f>
        <v/>
      </c>
      <c r="Y20" s="447"/>
      <c r="Z20" s="447" t="str">
        <f>IF(AND('Mapa riesgos'!$M$79="Alta",'Mapa riesgos'!$Q$79="Moderado"),CONCATENATE("R",'Mapa riesgos'!$A$79),"")</f>
        <v/>
      </c>
      <c r="AA20" s="448"/>
      <c r="AB20" s="446" t="str">
        <f>IF(AND('Mapa riesgos'!$M$67="Alta",'Mapa riesgos'!$Q$67="Mayor"),CONCATENATE("R",'Mapa riesgos'!$A$67),"")</f>
        <v/>
      </c>
      <c r="AC20" s="447"/>
      <c r="AD20" s="447" t="str">
        <f>IF(AND('Mapa riesgos'!$M$73="Alta",'Mapa riesgos'!$Q$73="Mayor"),CONCATENATE("R",'Mapa riesgos'!$A$73),"")</f>
        <v/>
      </c>
      <c r="AE20" s="447"/>
      <c r="AF20" s="447" t="str">
        <f>IF(AND('Mapa riesgos'!$M$79="Alta",'Mapa riesgos'!$Q$79="Mayor"),CONCATENATE("R",'Mapa riesgos'!$A$79),"")</f>
        <v/>
      </c>
      <c r="AG20" s="448"/>
      <c r="AH20" s="437" t="str">
        <f>IF(AND('Mapa riesgos'!$M$67="Alta",'Mapa riesgos'!$Q$67="Catastrófico"),CONCATENATE("R",'Mapa riesgos'!$A$67),"")</f>
        <v/>
      </c>
      <c r="AI20" s="438"/>
      <c r="AJ20" s="438" t="str">
        <f>IF(AND('Mapa riesgos'!$M$73="Alta",'Mapa riesgos'!$Q$73="Catastrófico"),CONCATENATE("R",'Mapa riesgos'!$A$73),"")</f>
        <v/>
      </c>
      <c r="AK20" s="438"/>
      <c r="AL20" s="438" t="str">
        <f>IF(AND('Mapa riesgos'!$M$79="Alta",'Mapa riesgos'!$Q$79="Catastrófico"),CONCATENATE("R",'Mapa riesgos'!$A$79),"")</f>
        <v/>
      </c>
      <c r="AM20" s="439"/>
      <c r="AN20" s="66"/>
      <c r="AO20" s="480"/>
      <c r="AP20" s="481"/>
      <c r="AQ20" s="481"/>
      <c r="AR20" s="481"/>
      <c r="AS20" s="481"/>
      <c r="AT20" s="482"/>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66"/>
      <c r="CB20" s="66"/>
    </row>
    <row r="21" spans="1:80" ht="15.75" customHeight="1" thickBot="1" x14ac:dyDescent="0.3">
      <c r="A21" s="66"/>
      <c r="B21" s="466"/>
      <c r="C21" s="466"/>
      <c r="D21" s="467"/>
      <c r="E21" s="462"/>
      <c r="F21" s="463"/>
      <c r="G21" s="463"/>
      <c r="H21" s="463"/>
      <c r="I21" s="463"/>
      <c r="J21" s="431"/>
      <c r="K21" s="432"/>
      <c r="L21" s="432"/>
      <c r="M21" s="432"/>
      <c r="N21" s="432"/>
      <c r="O21" s="433"/>
      <c r="P21" s="431"/>
      <c r="Q21" s="432"/>
      <c r="R21" s="432"/>
      <c r="S21" s="432"/>
      <c r="T21" s="432"/>
      <c r="U21" s="433"/>
      <c r="V21" s="449"/>
      <c r="W21" s="450"/>
      <c r="X21" s="450"/>
      <c r="Y21" s="450"/>
      <c r="Z21" s="450"/>
      <c r="AA21" s="451"/>
      <c r="AB21" s="449"/>
      <c r="AC21" s="450"/>
      <c r="AD21" s="450"/>
      <c r="AE21" s="450"/>
      <c r="AF21" s="450"/>
      <c r="AG21" s="451"/>
      <c r="AH21" s="440"/>
      <c r="AI21" s="441"/>
      <c r="AJ21" s="441"/>
      <c r="AK21" s="441"/>
      <c r="AL21" s="441"/>
      <c r="AM21" s="442"/>
      <c r="AN21" s="66"/>
      <c r="AO21" s="483"/>
      <c r="AP21" s="484"/>
      <c r="AQ21" s="484"/>
      <c r="AR21" s="484"/>
      <c r="AS21" s="484"/>
      <c r="AT21" s="485"/>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66"/>
      <c r="CB21" s="66"/>
    </row>
    <row r="22" spans="1:80" x14ac:dyDescent="0.25">
      <c r="A22" s="66"/>
      <c r="B22" s="466"/>
      <c r="C22" s="466"/>
      <c r="D22" s="467"/>
      <c r="E22" s="456" t="s">
        <v>181</v>
      </c>
      <c r="F22" s="457"/>
      <c r="G22" s="457"/>
      <c r="H22" s="457"/>
      <c r="I22" s="458"/>
      <c r="J22" s="434" t="str">
        <f>IF(AND('Mapa riesgos'!$M$13="Media",'Mapa riesgos'!$Q$13="Leve"),CONCATENATE("R",'Mapa riesgos'!$A$13),"")</f>
        <v/>
      </c>
      <c r="K22" s="435"/>
      <c r="L22" s="435" t="str">
        <f>IF(AND('Mapa riesgos'!$M$19="Media",'Mapa riesgos'!$Q$19="Leve"),CONCATENATE("R",'Mapa riesgos'!$A$19),"")</f>
        <v/>
      </c>
      <c r="M22" s="435"/>
      <c r="N22" s="435" t="str">
        <f>IF(AND('Mapa riesgos'!$M$25="Media",'Mapa riesgos'!$Q$25="Leve"),CONCATENATE("R",'Mapa riesgos'!$A$25),"")</f>
        <v/>
      </c>
      <c r="O22" s="436"/>
      <c r="P22" s="434" t="str">
        <f>IF(AND('Mapa riesgos'!$M$13="Media",'Mapa riesgos'!$Q$13="Menor"),CONCATENATE("R",'Mapa riesgos'!$A$13),"")</f>
        <v/>
      </c>
      <c r="Q22" s="435"/>
      <c r="R22" s="435" t="str">
        <f>IF(AND('Mapa riesgos'!$M$19="Media",'Mapa riesgos'!$Q$19="Menor"),CONCATENATE("R",'Mapa riesgos'!$A$19),"")</f>
        <v/>
      </c>
      <c r="S22" s="435"/>
      <c r="T22" s="435" t="str">
        <f>IF(AND('Mapa riesgos'!$M$25="Media",'Mapa riesgos'!$Q$25="Menor"),CONCATENATE("R",'Mapa riesgos'!$A$25),"")</f>
        <v/>
      </c>
      <c r="U22" s="436"/>
      <c r="V22" s="434" t="str">
        <f>IF(AND('Mapa riesgos'!$M$13="Media",'Mapa riesgos'!$Q$13="Moderado"),CONCATENATE("R",'Mapa riesgos'!$A$13),"")</f>
        <v>R1</v>
      </c>
      <c r="W22" s="435"/>
      <c r="X22" s="435" t="str">
        <f>IF(AND('Mapa riesgos'!$M$19="Media",'Mapa riesgos'!$Q$19="Moderado"),CONCATENATE("R",'Mapa riesgos'!$A$19),"")</f>
        <v>R2</v>
      </c>
      <c r="Y22" s="435"/>
      <c r="Z22" s="435" t="str">
        <f>IF(AND('Mapa riesgos'!$M$25="Media",'Mapa riesgos'!$Q$25="Moderado"),CONCATENATE("R",'Mapa riesgos'!$A$25),"")</f>
        <v/>
      </c>
      <c r="AA22" s="436"/>
      <c r="AB22" s="452" t="str">
        <f>IF(AND('Mapa riesgos'!$M$13="Media",'Mapa riesgos'!$Q$13="Mayor"),CONCATENATE("R",'Mapa riesgos'!$A$13),"")</f>
        <v/>
      </c>
      <c r="AC22" s="453"/>
      <c r="AD22" s="453" t="str">
        <f>IF(AND('Mapa riesgos'!$M$19="Media",'Mapa riesgos'!$Q$19="Mayor"),CONCATENATE("R",'Mapa riesgos'!$A$19),"")</f>
        <v/>
      </c>
      <c r="AE22" s="453"/>
      <c r="AF22" s="453" t="str">
        <f>IF(AND('Mapa riesgos'!$M$25="Media",'Mapa riesgos'!$Q$25="Mayor"),CONCATENATE("R",'Mapa riesgos'!$A$25),"")</f>
        <v/>
      </c>
      <c r="AG22" s="454"/>
      <c r="AH22" s="443" t="str">
        <f>IF(AND('Mapa riesgos'!$M$13="Media",'Mapa riesgos'!$Q$13="Catastrófico"),CONCATENATE("R",'Mapa riesgos'!$A$13),"")</f>
        <v/>
      </c>
      <c r="AI22" s="444"/>
      <c r="AJ22" s="444" t="str">
        <f>IF(AND('Mapa riesgos'!$M$19="Media",'Mapa riesgos'!$Q$19="Catastrófico"),CONCATENATE("R",'Mapa riesgos'!$A$19),"")</f>
        <v/>
      </c>
      <c r="AK22" s="444"/>
      <c r="AL22" s="444" t="str">
        <f>IF(AND('Mapa riesgos'!$M$25="Media",'Mapa riesgos'!$Q$25="Catastrófico"),CONCATENATE("R",'Mapa riesgos'!$A$25),"")</f>
        <v/>
      </c>
      <c r="AM22" s="445"/>
      <c r="AN22" s="66"/>
      <c r="AO22" s="486" t="s">
        <v>182</v>
      </c>
      <c r="AP22" s="487"/>
      <c r="AQ22" s="487"/>
      <c r="AR22" s="487"/>
      <c r="AS22" s="487"/>
      <c r="AT22" s="488"/>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66"/>
      <c r="CB22" s="66"/>
    </row>
    <row r="23" spans="1:80" x14ac:dyDescent="0.25">
      <c r="A23" s="66"/>
      <c r="B23" s="466"/>
      <c r="C23" s="466"/>
      <c r="D23" s="467"/>
      <c r="E23" s="459"/>
      <c r="F23" s="460"/>
      <c r="G23" s="460"/>
      <c r="H23" s="460"/>
      <c r="I23" s="461"/>
      <c r="J23" s="428"/>
      <c r="K23" s="429"/>
      <c r="L23" s="429"/>
      <c r="M23" s="429"/>
      <c r="N23" s="429"/>
      <c r="O23" s="430"/>
      <c r="P23" s="428"/>
      <c r="Q23" s="429"/>
      <c r="R23" s="429"/>
      <c r="S23" s="429"/>
      <c r="T23" s="429"/>
      <c r="U23" s="430"/>
      <c r="V23" s="428"/>
      <c r="W23" s="429"/>
      <c r="X23" s="429"/>
      <c r="Y23" s="429"/>
      <c r="Z23" s="429"/>
      <c r="AA23" s="430"/>
      <c r="AB23" s="446"/>
      <c r="AC23" s="447"/>
      <c r="AD23" s="447"/>
      <c r="AE23" s="447"/>
      <c r="AF23" s="447"/>
      <c r="AG23" s="448"/>
      <c r="AH23" s="437"/>
      <c r="AI23" s="438"/>
      <c r="AJ23" s="438"/>
      <c r="AK23" s="438"/>
      <c r="AL23" s="438"/>
      <c r="AM23" s="439"/>
      <c r="AN23" s="66"/>
      <c r="AO23" s="489"/>
      <c r="AP23" s="490"/>
      <c r="AQ23" s="490"/>
      <c r="AR23" s="490"/>
      <c r="AS23" s="490"/>
      <c r="AT23" s="491"/>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66"/>
      <c r="CB23" s="66"/>
    </row>
    <row r="24" spans="1:80" x14ac:dyDescent="0.25">
      <c r="A24" s="66"/>
      <c r="B24" s="466"/>
      <c r="C24" s="466"/>
      <c r="D24" s="467"/>
      <c r="E24" s="459"/>
      <c r="F24" s="460"/>
      <c r="G24" s="460"/>
      <c r="H24" s="460"/>
      <c r="I24" s="461"/>
      <c r="J24" s="428" t="str">
        <f>IF(AND('Mapa riesgos'!$M$31="Media",'Mapa riesgos'!$Q$31="Leve"),CONCATENATE("R",'Mapa riesgos'!$A$31),"")</f>
        <v/>
      </c>
      <c r="K24" s="429"/>
      <c r="L24" s="429" t="str">
        <f>IF(AND('Mapa riesgos'!$M$37="Media",'Mapa riesgos'!$Q$37="Leve"),CONCATENATE("R",'Mapa riesgos'!$A$37),"")</f>
        <v/>
      </c>
      <c r="M24" s="429"/>
      <c r="N24" s="429" t="str">
        <f>IF(AND('Mapa riesgos'!$M$43="Media",'Mapa riesgos'!$Q$43="Leve"),CONCATENATE("R",'Mapa riesgos'!$A$43),"")</f>
        <v/>
      </c>
      <c r="O24" s="430"/>
      <c r="P24" s="428" t="str">
        <f>IF(AND('Mapa riesgos'!$M$31="Media",'Mapa riesgos'!$Q$31="Menor"),CONCATENATE("R",'Mapa riesgos'!$A$31),"")</f>
        <v/>
      </c>
      <c r="Q24" s="429"/>
      <c r="R24" s="429" t="str">
        <f>IF(AND('Mapa riesgos'!$M$37="Media",'Mapa riesgos'!$Q$37="Menor"),CONCATENATE("R",'Mapa riesgos'!$A$37),"")</f>
        <v/>
      </c>
      <c r="S24" s="429"/>
      <c r="T24" s="429" t="str">
        <f>IF(AND('Mapa riesgos'!$M$43="Media",'Mapa riesgos'!$Q$43="Menor"),CONCATENATE("R",'Mapa riesgos'!$A$43),"")</f>
        <v/>
      </c>
      <c r="U24" s="430"/>
      <c r="V24" s="428" t="str">
        <f>IF(AND('Mapa riesgos'!$M$31="Media",'Mapa riesgos'!$Q$31="Moderado"),CONCATENATE("R",'Mapa riesgos'!$A$31),"")</f>
        <v/>
      </c>
      <c r="W24" s="429"/>
      <c r="X24" s="429" t="str">
        <f>IF(AND('Mapa riesgos'!$M$37="Media",'Mapa riesgos'!$Q$37="Moderado"),CONCATENATE("R",'Mapa riesgos'!$A$37),"")</f>
        <v/>
      </c>
      <c r="Y24" s="429"/>
      <c r="Z24" s="429" t="str">
        <f>IF(AND('Mapa riesgos'!$M$43="Media",'Mapa riesgos'!$Q$43="Moderado"),CONCATENATE("R",'Mapa riesgos'!$A$43),"")</f>
        <v/>
      </c>
      <c r="AA24" s="430"/>
      <c r="AB24" s="446" t="str">
        <f>IF(AND('Mapa riesgos'!$M$31="Media",'Mapa riesgos'!$Q$31="Mayor"),CONCATENATE("R",'Mapa riesgos'!$A$31),"")</f>
        <v/>
      </c>
      <c r="AC24" s="447"/>
      <c r="AD24" s="447" t="str">
        <f>IF(AND('Mapa riesgos'!$M$37="Media",'Mapa riesgos'!$Q$37="Mayor"),CONCATENATE("R",'Mapa riesgos'!$A$37),"")</f>
        <v/>
      </c>
      <c r="AE24" s="447"/>
      <c r="AF24" s="447" t="str">
        <f>IF(AND('Mapa riesgos'!$M$43="Media",'Mapa riesgos'!$Q$43="Mayor"),CONCATENATE("R",'Mapa riesgos'!$A$43),"")</f>
        <v/>
      </c>
      <c r="AG24" s="448"/>
      <c r="AH24" s="437" t="str">
        <f>IF(AND('Mapa riesgos'!$M$31="Media",'Mapa riesgos'!$Q$31="Catastrófico"),CONCATENATE("R",'Mapa riesgos'!$A$31),"")</f>
        <v/>
      </c>
      <c r="AI24" s="438"/>
      <c r="AJ24" s="438" t="str">
        <f>IF(AND('Mapa riesgos'!$M$37="Media",'Mapa riesgos'!$Q$37="Catastrófico"),CONCATENATE("R",'Mapa riesgos'!$A$37),"")</f>
        <v/>
      </c>
      <c r="AK24" s="438"/>
      <c r="AL24" s="438" t="str">
        <f>IF(AND('Mapa riesgos'!$M$43="Media",'Mapa riesgos'!$Q$43="Catastrófico"),CONCATENATE("R",'Mapa riesgos'!$A$43),"")</f>
        <v/>
      </c>
      <c r="AM24" s="439"/>
      <c r="AN24" s="66"/>
      <c r="AO24" s="489"/>
      <c r="AP24" s="490"/>
      <c r="AQ24" s="490"/>
      <c r="AR24" s="490"/>
      <c r="AS24" s="490"/>
      <c r="AT24" s="491"/>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c r="BY24" s="66"/>
      <c r="BZ24" s="66"/>
      <c r="CA24" s="66"/>
      <c r="CB24" s="66"/>
    </row>
    <row r="25" spans="1:80" x14ac:dyDescent="0.25">
      <c r="A25" s="66"/>
      <c r="B25" s="466"/>
      <c r="C25" s="466"/>
      <c r="D25" s="467"/>
      <c r="E25" s="459"/>
      <c r="F25" s="460"/>
      <c r="G25" s="460"/>
      <c r="H25" s="460"/>
      <c r="I25" s="461"/>
      <c r="J25" s="428"/>
      <c r="K25" s="429"/>
      <c r="L25" s="429"/>
      <c r="M25" s="429"/>
      <c r="N25" s="429"/>
      <c r="O25" s="430"/>
      <c r="P25" s="428"/>
      <c r="Q25" s="429"/>
      <c r="R25" s="429"/>
      <c r="S25" s="429"/>
      <c r="T25" s="429"/>
      <c r="U25" s="430"/>
      <c r="V25" s="428"/>
      <c r="W25" s="429"/>
      <c r="X25" s="429"/>
      <c r="Y25" s="429"/>
      <c r="Z25" s="429"/>
      <c r="AA25" s="430"/>
      <c r="AB25" s="446"/>
      <c r="AC25" s="447"/>
      <c r="AD25" s="447"/>
      <c r="AE25" s="447"/>
      <c r="AF25" s="447"/>
      <c r="AG25" s="448"/>
      <c r="AH25" s="437"/>
      <c r="AI25" s="438"/>
      <c r="AJ25" s="438"/>
      <c r="AK25" s="438"/>
      <c r="AL25" s="438"/>
      <c r="AM25" s="439"/>
      <c r="AN25" s="66"/>
      <c r="AO25" s="489"/>
      <c r="AP25" s="490"/>
      <c r="AQ25" s="490"/>
      <c r="AR25" s="490"/>
      <c r="AS25" s="490"/>
      <c r="AT25" s="491"/>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66"/>
      <c r="CB25" s="66"/>
    </row>
    <row r="26" spans="1:80" x14ac:dyDescent="0.25">
      <c r="A26" s="66"/>
      <c r="B26" s="466"/>
      <c r="C26" s="466"/>
      <c r="D26" s="467"/>
      <c r="E26" s="459"/>
      <c r="F26" s="460"/>
      <c r="G26" s="460"/>
      <c r="H26" s="460"/>
      <c r="I26" s="461"/>
      <c r="J26" s="428" t="str">
        <f>IF(AND('Mapa riesgos'!$M$49="Media",'Mapa riesgos'!$Q$49="Leve"),CONCATENATE("R",'Mapa riesgos'!$A$49),"")</f>
        <v/>
      </c>
      <c r="K26" s="429"/>
      <c r="L26" s="429" t="str">
        <f>IF(AND('Mapa riesgos'!$M$55="Media",'Mapa riesgos'!$Q$55="Leve"),CONCATENATE("R",'Mapa riesgos'!$A$55),"")</f>
        <v/>
      </c>
      <c r="M26" s="429"/>
      <c r="N26" s="429" t="str">
        <f>IF(AND('Mapa riesgos'!$M$61="Media",'Mapa riesgos'!$Q$61="Leve"),CONCATENATE("R",'Mapa riesgos'!$A$61),"")</f>
        <v/>
      </c>
      <c r="O26" s="430"/>
      <c r="P26" s="428" t="str">
        <f>IF(AND('Mapa riesgos'!$M$49="Media",'Mapa riesgos'!$Q$49="Menor"),CONCATENATE("R",'Mapa riesgos'!$A$49),"")</f>
        <v/>
      </c>
      <c r="Q26" s="429"/>
      <c r="R26" s="429" t="str">
        <f>IF(AND('Mapa riesgos'!$M$55="Media",'Mapa riesgos'!$Q$55="Menor"),CONCATENATE("R",'Mapa riesgos'!$A$55),"")</f>
        <v/>
      </c>
      <c r="S26" s="429"/>
      <c r="T26" s="429" t="str">
        <f>IF(AND('Mapa riesgos'!$M$61="Media",'Mapa riesgos'!$Q$61="Menor"),CONCATENATE("R",'Mapa riesgos'!$A$61),"")</f>
        <v/>
      </c>
      <c r="U26" s="430"/>
      <c r="V26" s="428" t="str">
        <f>IF(AND('Mapa riesgos'!$M$49="Media",'Mapa riesgos'!$Q$49="Moderado"),CONCATENATE("R",'Mapa riesgos'!$A$49),"")</f>
        <v/>
      </c>
      <c r="W26" s="429"/>
      <c r="X26" s="429" t="str">
        <f>IF(AND('Mapa riesgos'!$M$55="Media",'Mapa riesgos'!$Q$55="Moderado"),CONCATENATE("R",'Mapa riesgos'!$A$55),"")</f>
        <v/>
      </c>
      <c r="Y26" s="429"/>
      <c r="Z26" s="429" t="str">
        <f>IF(AND('Mapa riesgos'!$M$61="Media",'Mapa riesgos'!$Q$61="Moderado"),CONCATENATE("R",'Mapa riesgos'!$A$61),"")</f>
        <v/>
      </c>
      <c r="AA26" s="430"/>
      <c r="AB26" s="446" t="str">
        <f>IF(AND('Mapa riesgos'!$M$49="Media",'Mapa riesgos'!$Q$49="Mayor"),CONCATENATE("R",'Mapa riesgos'!$A$49),"")</f>
        <v/>
      </c>
      <c r="AC26" s="447"/>
      <c r="AD26" s="447" t="str">
        <f>IF(AND('Mapa riesgos'!$M$55="Media",'Mapa riesgos'!$Q$55="Mayor"),CONCATENATE("R",'Mapa riesgos'!$A$55),"")</f>
        <v/>
      </c>
      <c r="AE26" s="447"/>
      <c r="AF26" s="447" t="str">
        <f>IF(AND('Mapa riesgos'!$M$61="Media",'Mapa riesgos'!$Q$61="Mayor"),CONCATENATE("R",'Mapa riesgos'!$A$61),"")</f>
        <v/>
      </c>
      <c r="AG26" s="448"/>
      <c r="AH26" s="437" t="str">
        <f>IF(AND('Mapa riesgos'!$M$49="Media",'Mapa riesgos'!$Q$49="Catastrófico"),CONCATENATE("R",'Mapa riesgos'!$A$49),"")</f>
        <v/>
      </c>
      <c r="AI26" s="438"/>
      <c r="AJ26" s="438" t="str">
        <f>IF(AND('Mapa riesgos'!$M$55="Media",'Mapa riesgos'!$Q$55="Catastrófico"),CONCATENATE("R",'Mapa riesgos'!$A$55),"")</f>
        <v/>
      </c>
      <c r="AK26" s="438"/>
      <c r="AL26" s="438" t="str">
        <f>IF(AND('Mapa riesgos'!$M$61="Media",'Mapa riesgos'!$Q$61="Catastrófico"),CONCATENATE("R",'Mapa riesgos'!$A$61),"")</f>
        <v/>
      </c>
      <c r="AM26" s="439"/>
      <c r="AN26" s="66"/>
      <c r="AO26" s="489"/>
      <c r="AP26" s="490"/>
      <c r="AQ26" s="490"/>
      <c r="AR26" s="490"/>
      <c r="AS26" s="490"/>
      <c r="AT26" s="491"/>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c r="BY26" s="66"/>
      <c r="BZ26" s="66"/>
      <c r="CA26" s="66"/>
      <c r="CB26" s="66"/>
    </row>
    <row r="27" spans="1:80" x14ac:dyDescent="0.25">
      <c r="A27" s="66"/>
      <c r="B27" s="466"/>
      <c r="C27" s="466"/>
      <c r="D27" s="467"/>
      <c r="E27" s="459"/>
      <c r="F27" s="460"/>
      <c r="G27" s="460"/>
      <c r="H27" s="460"/>
      <c r="I27" s="461"/>
      <c r="J27" s="428"/>
      <c r="K27" s="429"/>
      <c r="L27" s="429"/>
      <c r="M27" s="429"/>
      <c r="N27" s="429"/>
      <c r="O27" s="430"/>
      <c r="P27" s="428"/>
      <c r="Q27" s="429"/>
      <c r="R27" s="429"/>
      <c r="S27" s="429"/>
      <c r="T27" s="429"/>
      <c r="U27" s="430"/>
      <c r="V27" s="428"/>
      <c r="W27" s="429"/>
      <c r="X27" s="429"/>
      <c r="Y27" s="429"/>
      <c r="Z27" s="429"/>
      <c r="AA27" s="430"/>
      <c r="AB27" s="446"/>
      <c r="AC27" s="447"/>
      <c r="AD27" s="447"/>
      <c r="AE27" s="447"/>
      <c r="AF27" s="447"/>
      <c r="AG27" s="448"/>
      <c r="AH27" s="437"/>
      <c r="AI27" s="438"/>
      <c r="AJ27" s="438"/>
      <c r="AK27" s="438"/>
      <c r="AL27" s="438"/>
      <c r="AM27" s="439"/>
      <c r="AN27" s="66"/>
      <c r="AO27" s="489"/>
      <c r="AP27" s="490"/>
      <c r="AQ27" s="490"/>
      <c r="AR27" s="490"/>
      <c r="AS27" s="490"/>
      <c r="AT27" s="491"/>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c r="BY27" s="66"/>
      <c r="BZ27" s="66"/>
      <c r="CA27" s="66"/>
      <c r="CB27" s="66"/>
    </row>
    <row r="28" spans="1:80" x14ac:dyDescent="0.25">
      <c r="A28" s="66"/>
      <c r="B28" s="466"/>
      <c r="C28" s="466"/>
      <c r="D28" s="467"/>
      <c r="E28" s="459"/>
      <c r="F28" s="460"/>
      <c r="G28" s="460"/>
      <c r="H28" s="460"/>
      <c r="I28" s="461"/>
      <c r="J28" s="428" t="str">
        <f>IF(AND('Mapa riesgos'!$M$67="Media",'Mapa riesgos'!$Q$67="Leve"),CONCATENATE("R",'Mapa riesgos'!$A$67),"")</f>
        <v/>
      </c>
      <c r="K28" s="429"/>
      <c r="L28" s="429" t="str">
        <f>IF(AND('Mapa riesgos'!$M$73="Media",'Mapa riesgos'!$Q$73="Leve"),CONCATENATE("R",'Mapa riesgos'!$A$73),"")</f>
        <v/>
      </c>
      <c r="M28" s="429"/>
      <c r="N28" s="429" t="str">
        <f>IF(AND('Mapa riesgos'!$M$79="Media",'Mapa riesgos'!$Q$79="Leve"),CONCATENATE("R",'Mapa riesgos'!$A$79),"")</f>
        <v/>
      </c>
      <c r="O28" s="430"/>
      <c r="P28" s="428" t="str">
        <f>IF(AND('Mapa riesgos'!$M$67="Media",'Mapa riesgos'!$Q$67="Menor"),CONCATENATE("R",'Mapa riesgos'!$A$67),"")</f>
        <v/>
      </c>
      <c r="Q28" s="429"/>
      <c r="R28" s="429" t="str">
        <f>IF(AND('Mapa riesgos'!$M$73="Media",'Mapa riesgos'!$Q$73="Menor"),CONCATENATE("R",'Mapa riesgos'!$A$73),"")</f>
        <v/>
      </c>
      <c r="S28" s="429"/>
      <c r="T28" s="429" t="str">
        <f>IF(AND('Mapa riesgos'!$M$79="Media",'Mapa riesgos'!$Q$79="Menor"),CONCATENATE("R",'Mapa riesgos'!$A$79),"")</f>
        <v/>
      </c>
      <c r="U28" s="430"/>
      <c r="V28" s="428" t="str">
        <f>IF(AND('Mapa riesgos'!$M$67="Media",'Mapa riesgos'!$Q$67="Moderado"),CONCATENATE("R",'Mapa riesgos'!$A$67),"")</f>
        <v/>
      </c>
      <c r="W28" s="429"/>
      <c r="X28" s="429" t="str">
        <f>IF(AND('Mapa riesgos'!$M$73="Media",'Mapa riesgos'!$Q$73="Moderado"),CONCATENATE("R",'Mapa riesgos'!$A$73),"")</f>
        <v/>
      </c>
      <c r="Y28" s="429"/>
      <c r="Z28" s="429" t="str">
        <f>IF(AND('Mapa riesgos'!$M$79="Media",'Mapa riesgos'!$Q$79="Moderado"),CONCATENATE("R",'Mapa riesgos'!$A$79),"")</f>
        <v/>
      </c>
      <c r="AA28" s="430"/>
      <c r="AB28" s="446" t="str">
        <f>IF(AND('Mapa riesgos'!$M$67="Media",'Mapa riesgos'!$Q$67="Mayor"),CONCATENATE("R",'Mapa riesgos'!$A$67),"")</f>
        <v/>
      </c>
      <c r="AC28" s="447"/>
      <c r="AD28" s="447" t="str">
        <f>IF(AND('Mapa riesgos'!$M$73="Media",'Mapa riesgos'!$Q$73="Mayor"),CONCATENATE("R",'Mapa riesgos'!$A$73),"")</f>
        <v/>
      </c>
      <c r="AE28" s="447"/>
      <c r="AF28" s="447" t="str">
        <f>IF(AND('Mapa riesgos'!$M$79="Media",'Mapa riesgos'!$Q$79="Mayor"),CONCATENATE("R",'Mapa riesgos'!$A$79),"")</f>
        <v/>
      </c>
      <c r="AG28" s="448"/>
      <c r="AH28" s="437" t="str">
        <f>IF(AND('Mapa riesgos'!$M$67="Media",'Mapa riesgos'!$Q$67="Catastrófico"),CONCATENATE("R",'Mapa riesgos'!$A$67),"")</f>
        <v/>
      </c>
      <c r="AI28" s="438"/>
      <c r="AJ28" s="438" t="str">
        <f>IF(AND('Mapa riesgos'!$M$73="Media",'Mapa riesgos'!$Q$73="Catastrófico"),CONCATENATE("R",'Mapa riesgos'!$A$73),"")</f>
        <v/>
      </c>
      <c r="AK28" s="438"/>
      <c r="AL28" s="438" t="str">
        <f>IF(AND('Mapa riesgos'!$M$79="Media",'Mapa riesgos'!$Q$79="Catastrófico"),CONCATENATE("R",'Mapa riesgos'!$A$79),"")</f>
        <v/>
      </c>
      <c r="AM28" s="439"/>
      <c r="AN28" s="66"/>
      <c r="AO28" s="489"/>
      <c r="AP28" s="490"/>
      <c r="AQ28" s="490"/>
      <c r="AR28" s="490"/>
      <c r="AS28" s="490"/>
      <c r="AT28" s="491"/>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c r="BY28" s="66"/>
      <c r="BZ28" s="66"/>
      <c r="CA28" s="66"/>
      <c r="CB28" s="66"/>
    </row>
    <row r="29" spans="1:80" ht="15.75" thickBot="1" x14ac:dyDescent="0.3">
      <c r="A29" s="66"/>
      <c r="B29" s="466"/>
      <c r="C29" s="466"/>
      <c r="D29" s="467"/>
      <c r="E29" s="462"/>
      <c r="F29" s="463"/>
      <c r="G29" s="463"/>
      <c r="H29" s="463"/>
      <c r="I29" s="464"/>
      <c r="J29" s="428"/>
      <c r="K29" s="429"/>
      <c r="L29" s="429"/>
      <c r="M29" s="429"/>
      <c r="N29" s="429"/>
      <c r="O29" s="430"/>
      <c r="P29" s="431"/>
      <c r="Q29" s="432"/>
      <c r="R29" s="432"/>
      <c r="S29" s="432"/>
      <c r="T29" s="432"/>
      <c r="U29" s="433"/>
      <c r="V29" s="431"/>
      <c r="W29" s="432"/>
      <c r="X29" s="432"/>
      <c r="Y29" s="432"/>
      <c r="Z29" s="432"/>
      <c r="AA29" s="433"/>
      <c r="AB29" s="449"/>
      <c r="AC29" s="450"/>
      <c r="AD29" s="450"/>
      <c r="AE29" s="450"/>
      <c r="AF29" s="450"/>
      <c r="AG29" s="451"/>
      <c r="AH29" s="440"/>
      <c r="AI29" s="441"/>
      <c r="AJ29" s="441"/>
      <c r="AK29" s="441"/>
      <c r="AL29" s="441"/>
      <c r="AM29" s="442"/>
      <c r="AN29" s="66"/>
      <c r="AO29" s="492"/>
      <c r="AP29" s="493"/>
      <c r="AQ29" s="493"/>
      <c r="AR29" s="493"/>
      <c r="AS29" s="493"/>
      <c r="AT29" s="494"/>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c r="BY29" s="66"/>
      <c r="BZ29" s="66"/>
      <c r="CA29" s="66"/>
      <c r="CB29" s="66"/>
    </row>
    <row r="30" spans="1:80" x14ac:dyDescent="0.25">
      <c r="A30" s="66"/>
      <c r="B30" s="466"/>
      <c r="C30" s="466"/>
      <c r="D30" s="467"/>
      <c r="E30" s="456" t="s">
        <v>183</v>
      </c>
      <c r="F30" s="457"/>
      <c r="G30" s="457"/>
      <c r="H30" s="457"/>
      <c r="I30" s="457"/>
      <c r="J30" s="425" t="str">
        <f>IF(AND('Mapa riesgos'!$M$13="Baja",'Mapa riesgos'!$Q$13="Leve"),CONCATENATE("R",'Mapa riesgos'!$A$13),"")</f>
        <v/>
      </c>
      <c r="K30" s="426"/>
      <c r="L30" s="426" t="str">
        <f>IF(AND('Mapa riesgos'!$M$19="Baja",'Mapa riesgos'!$Q$19="Leve"),CONCATENATE("R",'Mapa riesgos'!$A$19),"")</f>
        <v/>
      </c>
      <c r="M30" s="426"/>
      <c r="N30" s="426" t="str">
        <f>IF(AND('Mapa riesgos'!$M$25="Baja",'Mapa riesgos'!$Q$25="Leve"),CONCATENATE("R",'Mapa riesgos'!$A$25),"")</f>
        <v>R3</v>
      </c>
      <c r="O30" s="427"/>
      <c r="P30" s="435" t="str">
        <f>IF(AND('Mapa riesgos'!$M$13="Baja",'Mapa riesgos'!$Q$13="Menor"),CONCATENATE("R",'Mapa riesgos'!$A$13),"")</f>
        <v/>
      </c>
      <c r="Q30" s="435"/>
      <c r="R30" s="435" t="str">
        <f>IF(AND('Mapa riesgos'!$M$19="Baja",'Mapa riesgos'!$Q$19="Menor"),CONCATENATE("R",'Mapa riesgos'!$A$19),"")</f>
        <v/>
      </c>
      <c r="S30" s="435"/>
      <c r="T30" s="435" t="str">
        <f>IF(AND('Mapa riesgos'!$M$25="Baja",'Mapa riesgos'!$Q$25="Menor"),CONCATENATE("R",'Mapa riesgos'!$A$25),"")</f>
        <v/>
      </c>
      <c r="U30" s="436"/>
      <c r="V30" s="434" t="str">
        <f>IF(AND('Mapa riesgos'!$M$13="Baja",'Mapa riesgos'!$Q$13="Moderado"),CONCATENATE("R",'Mapa riesgos'!$A$13),"")</f>
        <v/>
      </c>
      <c r="W30" s="435"/>
      <c r="X30" s="435" t="str">
        <f>IF(AND('Mapa riesgos'!$M$19="Baja",'Mapa riesgos'!$Q$19="Moderado"),CONCATENATE("R",'Mapa riesgos'!$A$19),"")</f>
        <v/>
      </c>
      <c r="Y30" s="435"/>
      <c r="Z30" s="435" t="str">
        <f>IF(AND('Mapa riesgos'!$M$25="Baja",'Mapa riesgos'!$Q$25="Moderado"),CONCATENATE("R",'Mapa riesgos'!$A$25),"")</f>
        <v/>
      </c>
      <c r="AA30" s="436"/>
      <c r="AB30" s="452" t="str">
        <f>IF(AND('Mapa riesgos'!$M$13="Baja",'Mapa riesgos'!$Q$13="Mayor"),CONCATENATE("R",'Mapa riesgos'!$A$13),"")</f>
        <v/>
      </c>
      <c r="AC30" s="453"/>
      <c r="AD30" s="453" t="str">
        <f>IF(AND('Mapa riesgos'!$M$19="Baja",'Mapa riesgos'!$Q$19="Mayor"),CONCATENATE("R",'Mapa riesgos'!$A$19),"")</f>
        <v/>
      </c>
      <c r="AE30" s="453"/>
      <c r="AF30" s="453" t="str">
        <f>IF(AND('Mapa riesgos'!$M$25="Baja",'Mapa riesgos'!$Q$25="Mayor"),CONCATENATE("R",'Mapa riesgos'!$A$25),"")</f>
        <v/>
      </c>
      <c r="AG30" s="454"/>
      <c r="AH30" s="443" t="str">
        <f>IF(AND('Mapa riesgos'!$M$13="Baja",'Mapa riesgos'!$Q$13="Catastrófico"),CONCATENATE("R",'Mapa riesgos'!$A$13),"")</f>
        <v/>
      </c>
      <c r="AI30" s="444"/>
      <c r="AJ30" s="444" t="str">
        <f>IF(AND('Mapa riesgos'!$M$19="Baja",'Mapa riesgos'!$Q$19="Catastrófico"),CONCATENATE("R",'Mapa riesgos'!$A$19),"")</f>
        <v/>
      </c>
      <c r="AK30" s="444"/>
      <c r="AL30" s="444" t="str">
        <f>IF(AND('Mapa riesgos'!$M$25="Baja",'Mapa riesgos'!$Q$25="Catastrófico"),CONCATENATE("R",'Mapa riesgos'!$A$25),"")</f>
        <v/>
      </c>
      <c r="AM30" s="445"/>
      <c r="AN30" s="66"/>
      <c r="AO30" s="495" t="s">
        <v>184</v>
      </c>
      <c r="AP30" s="496"/>
      <c r="AQ30" s="496"/>
      <c r="AR30" s="496"/>
      <c r="AS30" s="496"/>
      <c r="AT30" s="497"/>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c r="BY30" s="66"/>
      <c r="BZ30" s="66"/>
      <c r="CA30" s="66"/>
      <c r="CB30" s="66"/>
    </row>
    <row r="31" spans="1:80" x14ac:dyDescent="0.25">
      <c r="A31" s="66"/>
      <c r="B31" s="466"/>
      <c r="C31" s="466"/>
      <c r="D31" s="467"/>
      <c r="E31" s="459"/>
      <c r="F31" s="460"/>
      <c r="G31" s="460"/>
      <c r="H31" s="460"/>
      <c r="I31" s="460"/>
      <c r="J31" s="419"/>
      <c r="K31" s="420"/>
      <c r="L31" s="420"/>
      <c r="M31" s="420"/>
      <c r="N31" s="420"/>
      <c r="O31" s="421"/>
      <c r="P31" s="429"/>
      <c r="Q31" s="429"/>
      <c r="R31" s="429"/>
      <c r="S31" s="429"/>
      <c r="T31" s="429"/>
      <c r="U31" s="430"/>
      <c r="V31" s="428"/>
      <c r="W31" s="429"/>
      <c r="X31" s="429"/>
      <c r="Y31" s="429"/>
      <c r="Z31" s="429"/>
      <c r="AA31" s="430"/>
      <c r="AB31" s="446"/>
      <c r="AC31" s="447"/>
      <c r="AD31" s="447"/>
      <c r="AE31" s="447"/>
      <c r="AF31" s="447"/>
      <c r="AG31" s="448"/>
      <c r="AH31" s="437"/>
      <c r="AI31" s="438"/>
      <c r="AJ31" s="438"/>
      <c r="AK31" s="438"/>
      <c r="AL31" s="438"/>
      <c r="AM31" s="439"/>
      <c r="AN31" s="66"/>
      <c r="AO31" s="498"/>
      <c r="AP31" s="499"/>
      <c r="AQ31" s="499"/>
      <c r="AR31" s="499"/>
      <c r="AS31" s="499"/>
      <c r="AT31" s="500"/>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row>
    <row r="32" spans="1:80" x14ac:dyDescent="0.25">
      <c r="A32" s="66"/>
      <c r="B32" s="466"/>
      <c r="C32" s="466"/>
      <c r="D32" s="467"/>
      <c r="E32" s="459"/>
      <c r="F32" s="460"/>
      <c r="G32" s="460"/>
      <c r="H32" s="460"/>
      <c r="I32" s="460"/>
      <c r="J32" s="419" t="str">
        <f>IF(AND('Mapa riesgos'!$M$31="Baja",'Mapa riesgos'!$Q$31="Leve"),CONCATENATE("R",'Mapa riesgos'!$A$31),"")</f>
        <v/>
      </c>
      <c r="K32" s="420"/>
      <c r="L32" s="420" t="str">
        <f>IF(AND('Mapa riesgos'!$M$37="Baja",'Mapa riesgos'!$Q$37="Leve"),CONCATENATE("R",'Mapa riesgos'!$A$37),"")</f>
        <v/>
      </c>
      <c r="M32" s="420"/>
      <c r="N32" s="420" t="str">
        <f>IF(AND('Mapa riesgos'!$M$43="Baja",'Mapa riesgos'!$Q$43="Leve"),CONCATENATE("R",'Mapa riesgos'!$A$43),"")</f>
        <v/>
      </c>
      <c r="O32" s="421"/>
      <c r="P32" s="429" t="str">
        <f>IF(AND('Mapa riesgos'!$M$31="Baja",'Mapa riesgos'!$Q$31="Menor"),CONCATENATE("R",'Mapa riesgos'!$A$31),"")</f>
        <v/>
      </c>
      <c r="Q32" s="429"/>
      <c r="R32" s="429" t="str">
        <f>IF(AND('Mapa riesgos'!$M$37="Baja",'Mapa riesgos'!$Q$37="Menor"),CONCATENATE("R",'Mapa riesgos'!$A$37),"")</f>
        <v/>
      </c>
      <c r="S32" s="429"/>
      <c r="T32" s="429" t="str">
        <f>IF(AND('Mapa riesgos'!$M$43="Baja",'Mapa riesgos'!$Q$43="Menor"),CONCATENATE("R",'Mapa riesgos'!$A$43),"")</f>
        <v/>
      </c>
      <c r="U32" s="430"/>
      <c r="V32" s="428" t="str">
        <f>IF(AND('Mapa riesgos'!$M$31="Baja",'Mapa riesgos'!$Q$31="Moderado"),CONCATENATE("R",'Mapa riesgos'!$A$31),"")</f>
        <v/>
      </c>
      <c r="W32" s="429"/>
      <c r="X32" s="429" t="str">
        <f>IF(AND('Mapa riesgos'!$M$37="Baja",'Mapa riesgos'!$Q$37="Moderado"),CONCATENATE("R",'Mapa riesgos'!$A$37),"")</f>
        <v/>
      </c>
      <c r="Y32" s="429"/>
      <c r="Z32" s="429" t="str">
        <f>IF(AND('Mapa riesgos'!$M$43="Baja",'Mapa riesgos'!$Q$43="Moderado"),CONCATENATE("R",'Mapa riesgos'!$A$43),"")</f>
        <v/>
      </c>
      <c r="AA32" s="430"/>
      <c r="AB32" s="446" t="str">
        <f>IF(AND('Mapa riesgos'!$M$31="Baja",'Mapa riesgos'!$Q$31="Mayor"),CONCATENATE("R",'Mapa riesgos'!$A$31),"")</f>
        <v/>
      </c>
      <c r="AC32" s="447"/>
      <c r="AD32" s="447" t="str">
        <f>IF(AND('Mapa riesgos'!$M$37="Baja",'Mapa riesgos'!$Q$37="Mayor"),CONCATENATE("R",'Mapa riesgos'!$A$37),"")</f>
        <v/>
      </c>
      <c r="AE32" s="447"/>
      <c r="AF32" s="447" t="str">
        <f>IF(AND('Mapa riesgos'!$M$43="Baja",'Mapa riesgos'!$Q$43="Mayor"),CONCATENATE("R",'Mapa riesgos'!$A$43),"")</f>
        <v/>
      </c>
      <c r="AG32" s="448"/>
      <c r="AH32" s="437" t="str">
        <f>IF(AND('Mapa riesgos'!$M$31="Baja",'Mapa riesgos'!$Q$31="Catastrófico"),CONCATENATE("R",'Mapa riesgos'!$A$31),"")</f>
        <v/>
      </c>
      <c r="AI32" s="438"/>
      <c r="AJ32" s="438" t="str">
        <f>IF(AND('Mapa riesgos'!$M$37="Baja",'Mapa riesgos'!$Q$37="Catastrófico"),CONCATENATE("R",'Mapa riesgos'!$A$37),"")</f>
        <v/>
      </c>
      <c r="AK32" s="438"/>
      <c r="AL32" s="438" t="str">
        <f>IF(AND('Mapa riesgos'!$M$43="Baja",'Mapa riesgos'!$Q$43="Catastrófico"),CONCATENATE("R",'Mapa riesgos'!$A$43),"")</f>
        <v/>
      </c>
      <c r="AM32" s="439"/>
      <c r="AN32" s="66"/>
      <c r="AO32" s="498"/>
      <c r="AP32" s="499"/>
      <c r="AQ32" s="499"/>
      <c r="AR32" s="499"/>
      <c r="AS32" s="499"/>
      <c r="AT32" s="500"/>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c r="BY32" s="66"/>
      <c r="BZ32" s="66"/>
      <c r="CA32" s="66"/>
      <c r="CB32" s="66"/>
    </row>
    <row r="33" spans="1:80" x14ac:dyDescent="0.25">
      <c r="A33" s="66"/>
      <c r="B33" s="466"/>
      <c r="C33" s="466"/>
      <c r="D33" s="467"/>
      <c r="E33" s="459"/>
      <c r="F33" s="460"/>
      <c r="G33" s="460"/>
      <c r="H33" s="460"/>
      <c r="I33" s="460"/>
      <c r="J33" s="419"/>
      <c r="K33" s="420"/>
      <c r="L33" s="420"/>
      <c r="M33" s="420"/>
      <c r="N33" s="420"/>
      <c r="O33" s="421"/>
      <c r="P33" s="429"/>
      <c r="Q33" s="429"/>
      <c r="R33" s="429"/>
      <c r="S33" s="429"/>
      <c r="T33" s="429"/>
      <c r="U33" s="430"/>
      <c r="V33" s="428"/>
      <c r="W33" s="429"/>
      <c r="X33" s="429"/>
      <c r="Y33" s="429"/>
      <c r="Z33" s="429"/>
      <c r="AA33" s="430"/>
      <c r="AB33" s="446"/>
      <c r="AC33" s="447"/>
      <c r="AD33" s="447"/>
      <c r="AE33" s="447"/>
      <c r="AF33" s="447"/>
      <c r="AG33" s="448"/>
      <c r="AH33" s="437"/>
      <c r="AI33" s="438"/>
      <c r="AJ33" s="438"/>
      <c r="AK33" s="438"/>
      <c r="AL33" s="438"/>
      <c r="AM33" s="439"/>
      <c r="AN33" s="66"/>
      <c r="AO33" s="498"/>
      <c r="AP33" s="499"/>
      <c r="AQ33" s="499"/>
      <c r="AR33" s="499"/>
      <c r="AS33" s="499"/>
      <c r="AT33" s="500"/>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c r="BY33" s="66"/>
      <c r="BZ33" s="66"/>
      <c r="CA33" s="66"/>
      <c r="CB33" s="66"/>
    </row>
    <row r="34" spans="1:80" x14ac:dyDescent="0.25">
      <c r="A34" s="66"/>
      <c r="B34" s="466"/>
      <c r="C34" s="466"/>
      <c r="D34" s="467"/>
      <c r="E34" s="459"/>
      <c r="F34" s="460"/>
      <c r="G34" s="460"/>
      <c r="H34" s="460"/>
      <c r="I34" s="460"/>
      <c r="J34" s="419" t="str">
        <f>IF(AND('Mapa riesgos'!$M$49="Baja",'Mapa riesgos'!$Q$49="Leve"),CONCATENATE("R",'Mapa riesgos'!$A$49),"")</f>
        <v/>
      </c>
      <c r="K34" s="420"/>
      <c r="L34" s="420" t="str">
        <f>IF(AND('Mapa riesgos'!$M$55="Baja",'Mapa riesgos'!$Q$55="Leve"),CONCATENATE("R",'Mapa riesgos'!$A$55),"")</f>
        <v/>
      </c>
      <c r="M34" s="420"/>
      <c r="N34" s="420" t="str">
        <f>IF(AND('Mapa riesgos'!$M$61="Baja",'Mapa riesgos'!$Q$61="Leve"),CONCATENATE("R",'Mapa riesgos'!$A$61),"")</f>
        <v/>
      </c>
      <c r="O34" s="421"/>
      <c r="P34" s="429" t="str">
        <f>IF(AND('Mapa riesgos'!$M$49="Baja",'Mapa riesgos'!$Q$49="Menor"),CONCATENATE("R",'Mapa riesgos'!$A$49),"")</f>
        <v/>
      </c>
      <c r="Q34" s="429"/>
      <c r="R34" s="429" t="str">
        <f>IF(AND('Mapa riesgos'!$M$55="Baja",'Mapa riesgos'!$Q$55="Menor"),CONCATENATE("R",'Mapa riesgos'!$A$55),"")</f>
        <v/>
      </c>
      <c r="S34" s="429"/>
      <c r="T34" s="429" t="str">
        <f>IF(AND('Mapa riesgos'!$M$61="Baja",'Mapa riesgos'!$Q$61="Menor"),CONCATENATE("R",'Mapa riesgos'!$A$61),"")</f>
        <v/>
      </c>
      <c r="U34" s="430"/>
      <c r="V34" s="428" t="str">
        <f>IF(AND('Mapa riesgos'!$M$49="Baja",'Mapa riesgos'!$Q$49="Moderado"),CONCATENATE("R",'Mapa riesgos'!$A$49),"")</f>
        <v/>
      </c>
      <c r="W34" s="429"/>
      <c r="X34" s="429" t="str">
        <f>IF(AND('Mapa riesgos'!$M$55="Baja",'Mapa riesgos'!$Q$55="Moderado"),CONCATENATE("R",'Mapa riesgos'!$A$55),"")</f>
        <v/>
      </c>
      <c r="Y34" s="429"/>
      <c r="Z34" s="429" t="str">
        <f>IF(AND('Mapa riesgos'!$M$61="Baja",'Mapa riesgos'!$Q$61="Moderado"),CONCATENATE("R",'Mapa riesgos'!$A$61),"")</f>
        <v/>
      </c>
      <c r="AA34" s="430"/>
      <c r="AB34" s="446" t="str">
        <f>IF(AND('Mapa riesgos'!$M$49="Baja",'Mapa riesgos'!$Q$49="Mayor"),CONCATENATE("R",'Mapa riesgos'!$A$49),"")</f>
        <v/>
      </c>
      <c r="AC34" s="447"/>
      <c r="AD34" s="447" t="str">
        <f>IF(AND('Mapa riesgos'!$M$55="Baja",'Mapa riesgos'!$Q$55="Mayor"),CONCATENATE("R",'Mapa riesgos'!$A$55),"")</f>
        <v/>
      </c>
      <c r="AE34" s="447"/>
      <c r="AF34" s="447" t="str">
        <f>IF(AND('Mapa riesgos'!$M$61="Baja",'Mapa riesgos'!$Q$61="Mayor"),CONCATENATE("R",'Mapa riesgos'!$A$61),"")</f>
        <v/>
      </c>
      <c r="AG34" s="448"/>
      <c r="AH34" s="437" t="str">
        <f>IF(AND('Mapa riesgos'!$M$49="Baja",'Mapa riesgos'!$Q$49="Catastrófico"),CONCATENATE("R",'Mapa riesgos'!$A$49),"")</f>
        <v/>
      </c>
      <c r="AI34" s="438"/>
      <c r="AJ34" s="438" t="str">
        <f>IF(AND('Mapa riesgos'!$M$55="Baja",'Mapa riesgos'!$Q$55="Catastrófico"),CONCATENATE("R",'Mapa riesgos'!$A$55),"")</f>
        <v/>
      </c>
      <c r="AK34" s="438"/>
      <c r="AL34" s="438" t="str">
        <f>IF(AND('Mapa riesgos'!$M$61="Baja",'Mapa riesgos'!$Q$61="Catastrófico"),CONCATENATE("R",'Mapa riesgos'!$A$61),"")</f>
        <v/>
      </c>
      <c r="AM34" s="439"/>
      <c r="AN34" s="66"/>
      <c r="AO34" s="498"/>
      <c r="AP34" s="499"/>
      <c r="AQ34" s="499"/>
      <c r="AR34" s="499"/>
      <c r="AS34" s="499"/>
      <c r="AT34" s="500"/>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c r="BY34" s="66"/>
      <c r="BZ34" s="66"/>
      <c r="CA34" s="66"/>
      <c r="CB34" s="66"/>
    </row>
    <row r="35" spans="1:80" x14ac:dyDescent="0.25">
      <c r="A35" s="66"/>
      <c r="B35" s="466"/>
      <c r="C35" s="466"/>
      <c r="D35" s="467"/>
      <c r="E35" s="459"/>
      <c r="F35" s="460"/>
      <c r="G35" s="460"/>
      <c r="H35" s="460"/>
      <c r="I35" s="460"/>
      <c r="J35" s="419"/>
      <c r="K35" s="420"/>
      <c r="L35" s="420"/>
      <c r="M35" s="420"/>
      <c r="N35" s="420"/>
      <c r="O35" s="421"/>
      <c r="P35" s="429"/>
      <c r="Q35" s="429"/>
      <c r="R35" s="429"/>
      <c r="S35" s="429"/>
      <c r="T35" s="429"/>
      <c r="U35" s="430"/>
      <c r="V35" s="428"/>
      <c r="W35" s="429"/>
      <c r="X35" s="429"/>
      <c r="Y35" s="429"/>
      <c r="Z35" s="429"/>
      <c r="AA35" s="430"/>
      <c r="AB35" s="446"/>
      <c r="AC35" s="447"/>
      <c r="AD35" s="447"/>
      <c r="AE35" s="447"/>
      <c r="AF35" s="447"/>
      <c r="AG35" s="448"/>
      <c r="AH35" s="437"/>
      <c r="AI35" s="438"/>
      <c r="AJ35" s="438"/>
      <c r="AK35" s="438"/>
      <c r="AL35" s="438"/>
      <c r="AM35" s="439"/>
      <c r="AN35" s="66"/>
      <c r="AO35" s="498"/>
      <c r="AP35" s="499"/>
      <c r="AQ35" s="499"/>
      <c r="AR35" s="499"/>
      <c r="AS35" s="499"/>
      <c r="AT35" s="500"/>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row>
    <row r="36" spans="1:80" x14ac:dyDescent="0.25">
      <c r="A36" s="66"/>
      <c r="B36" s="466"/>
      <c r="C36" s="466"/>
      <c r="D36" s="467"/>
      <c r="E36" s="459"/>
      <c r="F36" s="460"/>
      <c r="G36" s="460"/>
      <c r="H36" s="460"/>
      <c r="I36" s="460"/>
      <c r="J36" s="419" t="str">
        <f>IF(AND('Mapa riesgos'!$M$67="Baja",'Mapa riesgos'!$Q$67="Leve"),CONCATENATE("R",'Mapa riesgos'!$A$67),"")</f>
        <v/>
      </c>
      <c r="K36" s="420"/>
      <c r="L36" s="420" t="str">
        <f>IF(AND('Mapa riesgos'!$M$73="Baja",'Mapa riesgos'!$Q$73="Leve"),CONCATENATE("R",'Mapa riesgos'!$A$73),"")</f>
        <v/>
      </c>
      <c r="M36" s="420"/>
      <c r="N36" s="420" t="str">
        <f>IF(AND('Mapa riesgos'!$M$79="Baja",'Mapa riesgos'!$Q$79="Leve"),CONCATENATE("R",'Mapa riesgos'!$A$79),"")</f>
        <v/>
      </c>
      <c r="O36" s="421"/>
      <c r="P36" s="429" t="str">
        <f>IF(AND('Mapa riesgos'!$M$67="Baja",'Mapa riesgos'!$Q$67="Menor"),CONCATENATE("R",'Mapa riesgos'!$A$67),"")</f>
        <v/>
      </c>
      <c r="Q36" s="429"/>
      <c r="R36" s="429" t="str">
        <f>IF(AND('Mapa riesgos'!$M$73="Baja",'Mapa riesgos'!$Q$73="Menor"),CONCATENATE("R",'Mapa riesgos'!$A$73),"")</f>
        <v/>
      </c>
      <c r="S36" s="429"/>
      <c r="T36" s="429" t="str">
        <f>IF(AND('Mapa riesgos'!$M$79="Baja",'Mapa riesgos'!$Q$79="Menor"),CONCATENATE("R",'Mapa riesgos'!$A$79),"")</f>
        <v/>
      </c>
      <c r="U36" s="430"/>
      <c r="V36" s="428" t="str">
        <f>IF(AND('Mapa riesgos'!$M$67="Baja",'Mapa riesgos'!$Q$67="Moderado"),CONCATENATE("R",'Mapa riesgos'!$A$67),"")</f>
        <v/>
      </c>
      <c r="W36" s="429"/>
      <c r="X36" s="429" t="str">
        <f>IF(AND('Mapa riesgos'!$M$73="Baja",'Mapa riesgos'!$Q$73="Moderado"),CONCATENATE("R",'Mapa riesgos'!$A$73),"")</f>
        <v/>
      </c>
      <c r="Y36" s="429"/>
      <c r="Z36" s="429" t="str">
        <f>IF(AND('Mapa riesgos'!$M$79="Baja",'Mapa riesgos'!$Q$79="Moderado"),CONCATENATE("R",'Mapa riesgos'!$A$79),"")</f>
        <v/>
      </c>
      <c r="AA36" s="430"/>
      <c r="AB36" s="446" t="str">
        <f>IF(AND('Mapa riesgos'!$M$67="Baja",'Mapa riesgos'!$Q$67="Mayor"),CONCATENATE("R",'Mapa riesgos'!$A$67),"")</f>
        <v/>
      </c>
      <c r="AC36" s="447"/>
      <c r="AD36" s="447" t="str">
        <f>IF(AND('Mapa riesgos'!$M$73="Baja",'Mapa riesgos'!$Q$73="Mayor"),CONCATENATE("R",'Mapa riesgos'!$A$73),"")</f>
        <v/>
      </c>
      <c r="AE36" s="447"/>
      <c r="AF36" s="447" t="str">
        <f>IF(AND('Mapa riesgos'!$M$79="Baja",'Mapa riesgos'!$Q$79="Mayor"),CONCATENATE("R",'Mapa riesgos'!$A$79),"")</f>
        <v/>
      </c>
      <c r="AG36" s="448"/>
      <c r="AH36" s="437" t="str">
        <f>IF(AND('Mapa riesgos'!$M$67="Baja",'Mapa riesgos'!$Q$67="Catastrófico"),CONCATENATE("R",'Mapa riesgos'!$A$67),"")</f>
        <v/>
      </c>
      <c r="AI36" s="438"/>
      <c r="AJ36" s="438" t="str">
        <f>IF(AND('Mapa riesgos'!$M$73="Baja",'Mapa riesgos'!$Q$73="Catastrófico"),CONCATENATE("R",'Mapa riesgos'!$A$73),"")</f>
        <v/>
      </c>
      <c r="AK36" s="438"/>
      <c r="AL36" s="438" t="str">
        <f>IF(AND('Mapa riesgos'!$M$79="Baja",'Mapa riesgos'!$Q$79="Catastrófico"),CONCATENATE("R",'Mapa riesgos'!$A$79),"")</f>
        <v/>
      </c>
      <c r="AM36" s="439"/>
      <c r="AN36" s="66"/>
      <c r="AO36" s="498"/>
      <c r="AP36" s="499"/>
      <c r="AQ36" s="499"/>
      <c r="AR36" s="499"/>
      <c r="AS36" s="499"/>
      <c r="AT36" s="500"/>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c r="BY36" s="66"/>
      <c r="BZ36" s="66"/>
      <c r="CA36" s="66"/>
      <c r="CB36" s="66"/>
    </row>
    <row r="37" spans="1:80" ht="15.75" thickBot="1" x14ac:dyDescent="0.3">
      <c r="A37" s="66"/>
      <c r="B37" s="466"/>
      <c r="C37" s="466"/>
      <c r="D37" s="467"/>
      <c r="E37" s="462"/>
      <c r="F37" s="463"/>
      <c r="G37" s="463"/>
      <c r="H37" s="463"/>
      <c r="I37" s="463"/>
      <c r="J37" s="422"/>
      <c r="K37" s="423"/>
      <c r="L37" s="423"/>
      <c r="M37" s="423"/>
      <c r="N37" s="423"/>
      <c r="O37" s="424"/>
      <c r="P37" s="432"/>
      <c r="Q37" s="432"/>
      <c r="R37" s="432"/>
      <c r="S37" s="432"/>
      <c r="T37" s="432"/>
      <c r="U37" s="433"/>
      <c r="V37" s="431"/>
      <c r="W37" s="432"/>
      <c r="X37" s="432"/>
      <c r="Y37" s="432"/>
      <c r="Z37" s="432"/>
      <c r="AA37" s="433"/>
      <c r="AB37" s="449"/>
      <c r="AC37" s="450"/>
      <c r="AD37" s="450"/>
      <c r="AE37" s="450"/>
      <c r="AF37" s="450"/>
      <c r="AG37" s="451"/>
      <c r="AH37" s="440"/>
      <c r="AI37" s="441"/>
      <c r="AJ37" s="441"/>
      <c r="AK37" s="441"/>
      <c r="AL37" s="441"/>
      <c r="AM37" s="442"/>
      <c r="AN37" s="66"/>
      <c r="AO37" s="501"/>
      <c r="AP37" s="502"/>
      <c r="AQ37" s="502"/>
      <c r="AR37" s="502"/>
      <c r="AS37" s="502"/>
      <c r="AT37" s="503"/>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c r="BY37" s="66"/>
      <c r="BZ37" s="66"/>
      <c r="CA37" s="66"/>
      <c r="CB37" s="66"/>
    </row>
    <row r="38" spans="1:80" x14ac:dyDescent="0.25">
      <c r="A38" s="66"/>
      <c r="B38" s="466"/>
      <c r="C38" s="466"/>
      <c r="D38" s="467"/>
      <c r="E38" s="456" t="s">
        <v>185</v>
      </c>
      <c r="F38" s="457"/>
      <c r="G38" s="457"/>
      <c r="H38" s="457"/>
      <c r="I38" s="458"/>
      <c r="J38" s="425" t="str">
        <f>IF(AND('Mapa riesgos'!$M$13="Muy Baja",'Mapa riesgos'!$Q$13="Leve"),CONCATENATE("R",'Mapa riesgos'!$A$13),"")</f>
        <v/>
      </c>
      <c r="K38" s="426"/>
      <c r="L38" s="426" t="str">
        <f>IF(AND('Mapa riesgos'!$M$19="Muy Baja",'Mapa riesgos'!$Q$19="Leve"),CONCATENATE("R",'Mapa riesgos'!$A$19),"")</f>
        <v/>
      </c>
      <c r="M38" s="426"/>
      <c r="N38" s="426" t="str">
        <f>IF(AND('Mapa riesgos'!$M$25="Muy Baja",'Mapa riesgos'!$Q$25="Leve"),CONCATENATE("R",'Mapa riesgos'!$A$25),"")</f>
        <v/>
      </c>
      <c r="O38" s="427"/>
      <c r="P38" s="425" t="str">
        <f>IF(AND('Mapa riesgos'!$M$13="Muy Baja",'Mapa riesgos'!$Q$13="Menor"),CONCATENATE("R",'Mapa riesgos'!$A$13),"")</f>
        <v/>
      </c>
      <c r="Q38" s="426"/>
      <c r="R38" s="426" t="str">
        <f>IF(AND('Mapa riesgos'!$M$19="Muy Baja",'Mapa riesgos'!$Q$19="Menor"),CONCATENATE("R",'Mapa riesgos'!$A$19),"")</f>
        <v/>
      </c>
      <c r="S38" s="426"/>
      <c r="T38" s="426" t="str">
        <f>IF(AND('Mapa riesgos'!$M$25="Muy Baja",'Mapa riesgos'!$Q$25="Menor"),CONCATENATE("R",'Mapa riesgos'!$A$25),"")</f>
        <v/>
      </c>
      <c r="U38" s="427"/>
      <c r="V38" s="434" t="str">
        <f>IF(AND('Mapa riesgos'!$M$13="Muy Baja",'Mapa riesgos'!$Q$13="Moderado"),CONCATENATE("R",'Mapa riesgos'!$A$13),"")</f>
        <v/>
      </c>
      <c r="W38" s="435"/>
      <c r="X38" s="435" t="str">
        <f>IF(AND('Mapa riesgos'!$M$19="Muy Baja",'Mapa riesgos'!$Q$19="Moderado"),CONCATENATE("R",'Mapa riesgos'!$A$19),"")</f>
        <v/>
      </c>
      <c r="Y38" s="435"/>
      <c r="Z38" s="435" t="str">
        <f>IF(AND('Mapa riesgos'!$M$25="Muy Baja",'Mapa riesgos'!$Q$25="Moderado"),CONCATENATE("R",'Mapa riesgos'!$A$25),"")</f>
        <v/>
      </c>
      <c r="AA38" s="436"/>
      <c r="AB38" s="452" t="str">
        <f>IF(AND('Mapa riesgos'!$M$13="Muy Baja",'Mapa riesgos'!$Q$13="Mayor"),CONCATENATE("R",'Mapa riesgos'!$A$13),"")</f>
        <v/>
      </c>
      <c r="AC38" s="453"/>
      <c r="AD38" s="453" t="str">
        <f>IF(AND('Mapa riesgos'!$M$19="Muy Baja",'Mapa riesgos'!$Q$19="Mayor"),CONCATENATE("R",'Mapa riesgos'!$A$19),"")</f>
        <v/>
      </c>
      <c r="AE38" s="453"/>
      <c r="AF38" s="453" t="str">
        <f>IF(AND('Mapa riesgos'!$M$25="Muy Baja",'Mapa riesgos'!$Q$25="Mayor"),CONCATENATE("R",'Mapa riesgos'!$A$25),"")</f>
        <v/>
      </c>
      <c r="AG38" s="454"/>
      <c r="AH38" s="443" t="str">
        <f>IF(AND('Mapa riesgos'!$M$13="Muy Baja",'Mapa riesgos'!$Q$13="Catastrófico"),CONCATENATE("R",'Mapa riesgos'!$A$13),"")</f>
        <v/>
      </c>
      <c r="AI38" s="444"/>
      <c r="AJ38" s="444" t="str">
        <f>IF(AND('Mapa riesgos'!$M$19="Muy Baja",'Mapa riesgos'!$Q$19="Catastrófico"),CONCATENATE("R",'Mapa riesgos'!$A$19),"")</f>
        <v/>
      </c>
      <c r="AK38" s="444"/>
      <c r="AL38" s="444" t="str">
        <f>IF(AND('Mapa riesgos'!$M$25="Muy Baja",'Mapa riesgos'!$Q$25="Catastrófico"),CONCATENATE("R",'Mapa riesgos'!$A$25),"")</f>
        <v/>
      </c>
      <c r="AM38" s="445"/>
      <c r="AN38" s="66"/>
      <c r="AO38" s="66"/>
      <c r="AP38" s="66"/>
      <c r="AQ38" s="66"/>
      <c r="AR38" s="66"/>
      <c r="AS38" s="66"/>
      <c r="AT38" s="66"/>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c r="BY38" s="66"/>
      <c r="BZ38" s="66"/>
      <c r="CA38" s="66"/>
      <c r="CB38" s="66"/>
    </row>
    <row r="39" spans="1:80" x14ac:dyDescent="0.25">
      <c r="A39" s="66"/>
      <c r="B39" s="466"/>
      <c r="C39" s="466"/>
      <c r="D39" s="467"/>
      <c r="E39" s="459"/>
      <c r="F39" s="460"/>
      <c r="G39" s="460"/>
      <c r="H39" s="460"/>
      <c r="I39" s="461"/>
      <c r="J39" s="419"/>
      <c r="K39" s="420"/>
      <c r="L39" s="420"/>
      <c r="M39" s="420"/>
      <c r="N39" s="420"/>
      <c r="O39" s="421"/>
      <c r="P39" s="419"/>
      <c r="Q39" s="420"/>
      <c r="R39" s="420"/>
      <c r="S39" s="420"/>
      <c r="T39" s="420"/>
      <c r="U39" s="421"/>
      <c r="V39" s="428"/>
      <c r="W39" s="429"/>
      <c r="X39" s="429"/>
      <c r="Y39" s="429"/>
      <c r="Z39" s="429"/>
      <c r="AA39" s="430"/>
      <c r="AB39" s="446"/>
      <c r="AC39" s="447"/>
      <c r="AD39" s="447"/>
      <c r="AE39" s="447"/>
      <c r="AF39" s="447"/>
      <c r="AG39" s="448"/>
      <c r="AH39" s="437"/>
      <c r="AI39" s="438"/>
      <c r="AJ39" s="438"/>
      <c r="AK39" s="438"/>
      <c r="AL39" s="438"/>
      <c r="AM39" s="439"/>
      <c r="AN39" s="6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c r="BY39" s="66"/>
      <c r="BZ39" s="66"/>
      <c r="CA39" s="66"/>
      <c r="CB39" s="66"/>
    </row>
    <row r="40" spans="1:80" x14ac:dyDescent="0.25">
      <c r="A40" s="66"/>
      <c r="B40" s="466"/>
      <c r="C40" s="466"/>
      <c r="D40" s="467"/>
      <c r="E40" s="459"/>
      <c r="F40" s="460"/>
      <c r="G40" s="460"/>
      <c r="H40" s="460"/>
      <c r="I40" s="461"/>
      <c r="J40" s="419" t="str">
        <f>IF(AND('Mapa riesgos'!$M$31="Muy Baja",'Mapa riesgos'!$Q$31="Leve"),CONCATENATE("R",'Mapa riesgos'!$A$31),"")</f>
        <v/>
      </c>
      <c r="K40" s="420"/>
      <c r="L40" s="420" t="str">
        <f>IF(AND('Mapa riesgos'!$M$37="Muy Baja",'Mapa riesgos'!$Q$37="Leve"),CONCATENATE("R",'Mapa riesgos'!$A$37),"")</f>
        <v/>
      </c>
      <c r="M40" s="420"/>
      <c r="N40" s="420" t="str">
        <f>IF(AND('Mapa riesgos'!$M$43="Muy Baja",'Mapa riesgos'!$Q$43="Leve"),CONCATENATE("R",'Mapa riesgos'!$A$43),"")</f>
        <v/>
      </c>
      <c r="O40" s="421"/>
      <c r="P40" s="419" t="str">
        <f>IF(AND('Mapa riesgos'!$M$31="Muy Baja",'Mapa riesgos'!$Q$31="Menor"),CONCATENATE("R",'Mapa riesgos'!$A$31),"")</f>
        <v/>
      </c>
      <c r="Q40" s="420"/>
      <c r="R40" s="420" t="str">
        <f>IF(AND('Mapa riesgos'!$M$37="Muy Baja",'Mapa riesgos'!$Q$37="Menor"),CONCATENATE("R",'Mapa riesgos'!$A$37),"")</f>
        <v/>
      </c>
      <c r="S40" s="420"/>
      <c r="T40" s="420" t="str">
        <f>IF(AND('Mapa riesgos'!$M$43="Muy Baja",'Mapa riesgos'!$Q$43="Menor"),CONCATENATE("R",'Mapa riesgos'!$A$43),"")</f>
        <v/>
      </c>
      <c r="U40" s="421"/>
      <c r="V40" s="428" t="str">
        <f>IF(AND('Mapa riesgos'!$M$31="Muy Baja",'Mapa riesgos'!$Q$31="Moderado"),CONCATENATE("R",'Mapa riesgos'!$A$31),"")</f>
        <v/>
      </c>
      <c r="W40" s="429"/>
      <c r="X40" s="429" t="str">
        <f>IF(AND('Mapa riesgos'!$M$37="Muy Baja",'Mapa riesgos'!$Q$37="Moderado"),CONCATENATE("R",'Mapa riesgos'!$A$37),"")</f>
        <v/>
      </c>
      <c r="Y40" s="429"/>
      <c r="Z40" s="429" t="str">
        <f>IF(AND('Mapa riesgos'!$M$43="Muy Baja",'Mapa riesgos'!$Q$43="Moderado"),CONCATENATE("R",'Mapa riesgos'!$A$43),"")</f>
        <v/>
      </c>
      <c r="AA40" s="430"/>
      <c r="AB40" s="446" t="str">
        <f>IF(AND('Mapa riesgos'!$M$31="Muy Baja",'Mapa riesgos'!$Q$31="Mayor"),CONCATENATE("R",'Mapa riesgos'!$A$31),"")</f>
        <v/>
      </c>
      <c r="AC40" s="447"/>
      <c r="AD40" s="447" t="str">
        <f>IF(AND('Mapa riesgos'!$M$37="Muy Baja",'Mapa riesgos'!$Q$37="Mayor"),CONCATENATE("R",'Mapa riesgos'!$A$37),"")</f>
        <v/>
      </c>
      <c r="AE40" s="447"/>
      <c r="AF40" s="447" t="str">
        <f>IF(AND('Mapa riesgos'!$M$43="Muy Baja",'Mapa riesgos'!$Q$43="Mayor"),CONCATENATE("R",'Mapa riesgos'!$A$43),"")</f>
        <v/>
      </c>
      <c r="AG40" s="448"/>
      <c r="AH40" s="437" t="str">
        <f>IF(AND('Mapa riesgos'!$M$31="Muy Baja",'Mapa riesgos'!$Q$31="Catastrófico"),CONCATENATE("R",'Mapa riesgos'!$A$31),"")</f>
        <v/>
      </c>
      <c r="AI40" s="438"/>
      <c r="AJ40" s="438" t="str">
        <f>IF(AND('Mapa riesgos'!$M$37="Muy Baja",'Mapa riesgos'!$Q$37="Catastrófico"),CONCATENATE("R",'Mapa riesgos'!$A$37),"")</f>
        <v/>
      </c>
      <c r="AK40" s="438"/>
      <c r="AL40" s="438" t="str">
        <f>IF(AND('Mapa riesgos'!$M$43="Muy Baja",'Mapa riesgos'!$Q$43="Catastrófico"),CONCATENATE("R",'Mapa riesgos'!$A$43),"")</f>
        <v/>
      </c>
      <c r="AM40" s="439"/>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row>
    <row r="41" spans="1:80" x14ac:dyDescent="0.25">
      <c r="A41" s="66"/>
      <c r="B41" s="466"/>
      <c r="C41" s="466"/>
      <c r="D41" s="467"/>
      <c r="E41" s="459"/>
      <c r="F41" s="460"/>
      <c r="G41" s="460"/>
      <c r="H41" s="460"/>
      <c r="I41" s="461"/>
      <c r="J41" s="419"/>
      <c r="K41" s="420"/>
      <c r="L41" s="420"/>
      <c r="M41" s="420"/>
      <c r="N41" s="420"/>
      <c r="O41" s="421"/>
      <c r="P41" s="419"/>
      <c r="Q41" s="420"/>
      <c r="R41" s="420"/>
      <c r="S41" s="420"/>
      <c r="T41" s="420"/>
      <c r="U41" s="421"/>
      <c r="V41" s="428"/>
      <c r="W41" s="429"/>
      <c r="X41" s="429"/>
      <c r="Y41" s="429"/>
      <c r="Z41" s="429"/>
      <c r="AA41" s="430"/>
      <c r="AB41" s="446"/>
      <c r="AC41" s="447"/>
      <c r="AD41" s="447"/>
      <c r="AE41" s="447"/>
      <c r="AF41" s="447"/>
      <c r="AG41" s="448"/>
      <c r="AH41" s="437"/>
      <c r="AI41" s="438"/>
      <c r="AJ41" s="438"/>
      <c r="AK41" s="438"/>
      <c r="AL41" s="438"/>
      <c r="AM41" s="439"/>
      <c r="AN41" s="66"/>
      <c r="AO41" s="66"/>
      <c r="AP41" s="66"/>
      <c r="AQ41" s="66"/>
      <c r="AR41" s="66"/>
      <c r="AS41" s="66"/>
      <c r="AT41" s="66"/>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c r="BY41" s="66"/>
      <c r="BZ41" s="66"/>
      <c r="CA41" s="66"/>
      <c r="CB41" s="66"/>
    </row>
    <row r="42" spans="1:80" x14ac:dyDescent="0.25">
      <c r="A42" s="66"/>
      <c r="B42" s="466"/>
      <c r="C42" s="466"/>
      <c r="D42" s="467"/>
      <c r="E42" s="459"/>
      <c r="F42" s="460"/>
      <c r="G42" s="460"/>
      <c r="H42" s="460"/>
      <c r="I42" s="461"/>
      <c r="J42" s="419" t="str">
        <f>IF(AND('Mapa riesgos'!$M$49="Muy Baja",'Mapa riesgos'!$Q$49="Leve"),CONCATENATE("R",'Mapa riesgos'!$A$49),"")</f>
        <v/>
      </c>
      <c r="K42" s="420"/>
      <c r="L42" s="420" t="str">
        <f>IF(AND('Mapa riesgos'!$M$55="Muy Baja",'Mapa riesgos'!$Q$55="Leve"),CONCATENATE("R",'Mapa riesgos'!$A$55),"")</f>
        <v/>
      </c>
      <c r="M42" s="420"/>
      <c r="N42" s="420" t="str">
        <f>IF(AND('Mapa riesgos'!$M$61="Muy Baja",'Mapa riesgos'!$Q$61="Leve"),CONCATENATE("R",'Mapa riesgos'!$A$61),"")</f>
        <v/>
      </c>
      <c r="O42" s="421"/>
      <c r="P42" s="419" t="str">
        <f>IF(AND('Mapa riesgos'!$M$49="Muy Baja",'Mapa riesgos'!$Q$49="Menor"),CONCATENATE("R",'Mapa riesgos'!$A$49),"")</f>
        <v/>
      </c>
      <c r="Q42" s="420"/>
      <c r="R42" s="420" t="str">
        <f>IF(AND('Mapa riesgos'!$M$55="Muy Baja",'Mapa riesgos'!$Q$55="Menor"),CONCATENATE("R",'Mapa riesgos'!$A$55),"")</f>
        <v/>
      </c>
      <c r="S42" s="420"/>
      <c r="T42" s="420" t="str">
        <f>IF(AND('Mapa riesgos'!$M$61="Muy Baja",'Mapa riesgos'!$Q$61="Menor"),CONCATENATE("R",'Mapa riesgos'!$A$61),"")</f>
        <v/>
      </c>
      <c r="U42" s="421"/>
      <c r="V42" s="428" t="str">
        <f>IF(AND('Mapa riesgos'!$M$49="Muy Baja",'Mapa riesgos'!$Q$49="Moderado"),CONCATENATE("R",'Mapa riesgos'!$A$49),"")</f>
        <v/>
      </c>
      <c r="W42" s="429"/>
      <c r="X42" s="429" t="str">
        <f>IF(AND('Mapa riesgos'!$M$55="Muy Baja",'Mapa riesgos'!$Q$55="Moderado"),CONCATENATE("R",'Mapa riesgos'!$A$55),"")</f>
        <v/>
      </c>
      <c r="Y42" s="429"/>
      <c r="Z42" s="429" t="str">
        <f>IF(AND('Mapa riesgos'!$M$61="Muy Baja",'Mapa riesgos'!$Q$61="Moderado"),CONCATENATE("R",'Mapa riesgos'!$A$61),"")</f>
        <v/>
      </c>
      <c r="AA42" s="430"/>
      <c r="AB42" s="446" t="str">
        <f>IF(AND('Mapa riesgos'!$M$49="Muy Baja",'Mapa riesgos'!$Q$49="Mayor"),CONCATENATE("R",'Mapa riesgos'!$A$49),"")</f>
        <v/>
      </c>
      <c r="AC42" s="447"/>
      <c r="AD42" s="447" t="str">
        <f>IF(AND('Mapa riesgos'!$M$55="Muy Baja",'Mapa riesgos'!$Q$55="Mayor"),CONCATENATE("R",'Mapa riesgos'!$A$55),"")</f>
        <v/>
      </c>
      <c r="AE42" s="447"/>
      <c r="AF42" s="447" t="str">
        <f>IF(AND('Mapa riesgos'!$M$61="Muy Baja",'Mapa riesgos'!$Q$61="Mayor"),CONCATENATE("R",'Mapa riesgos'!$A$61),"")</f>
        <v/>
      </c>
      <c r="AG42" s="448"/>
      <c r="AH42" s="437" t="str">
        <f>IF(AND('Mapa riesgos'!$M$49="Muy Baja",'Mapa riesgos'!$Q$49="Catastrófico"),CONCATENATE("R",'Mapa riesgos'!$A$49),"")</f>
        <v/>
      </c>
      <c r="AI42" s="438"/>
      <c r="AJ42" s="438" t="str">
        <f>IF(AND('Mapa riesgos'!$M$55="Muy Baja",'Mapa riesgos'!$Q$55="Catastrófico"),CONCATENATE("R",'Mapa riesgos'!$A$55),"")</f>
        <v/>
      </c>
      <c r="AK42" s="438"/>
      <c r="AL42" s="438" t="str">
        <f>IF(AND('Mapa riesgos'!$M$61="Muy Baja",'Mapa riesgos'!$Q$61="Catastrófico"),CONCATENATE("R",'Mapa riesgos'!$A$61),"")</f>
        <v/>
      </c>
      <c r="AM42" s="439"/>
      <c r="AN42" s="66"/>
      <c r="AO42" s="66"/>
      <c r="AP42" s="66"/>
      <c r="AQ42" s="66"/>
      <c r="AR42" s="66"/>
      <c r="AS42" s="66"/>
      <c r="AT42" s="66"/>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c r="BY42" s="66"/>
      <c r="BZ42" s="66"/>
      <c r="CA42" s="66"/>
      <c r="CB42" s="66"/>
    </row>
    <row r="43" spans="1:80" x14ac:dyDescent="0.25">
      <c r="A43" s="66"/>
      <c r="B43" s="466"/>
      <c r="C43" s="466"/>
      <c r="D43" s="467"/>
      <c r="E43" s="459"/>
      <c r="F43" s="460"/>
      <c r="G43" s="460"/>
      <c r="H43" s="460"/>
      <c r="I43" s="461"/>
      <c r="J43" s="419"/>
      <c r="K43" s="420"/>
      <c r="L43" s="420"/>
      <c r="M43" s="420"/>
      <c r="N43" s="420"/>
      <c r="O43" s="421"/>
      <c r="P43" s="419"/>
      <c r="Q43" s="420"/>
      <c r="R43" s="420"/>
      <c r="S43" s="420"/>
      <c r="T43" s="420"/>
      <c r="U43" s="421"/>
      <c r="V43" s="428"/>
      <c r="W43" s="429"/>
      <c r="X43" s="429"/>
      <c r="Y43" s="429"/>
      <c r="Z43" s="429"/>
      <c r="AA43" s="430"/>
      <c r="AB43" s="446"/>
      <c r="AC43" s="447"/>
      <c r="AD43" s="447"/>
      <c r="AE43" s="447"/>
      <c r="AF43" s="447"/>
      <c r="AG43" s="448"/>
      <c r="AH43" s="437"/>
      <c r="AI43" s="438"/>
      <c r="AJ43" s="438"/>
      <c r="AK43" s="438"/>
      <c r="AL43" s="438"/>
      <c r="AM43" s="439"/>
      <c r="AN43" s="66"/>
      <c r="AO43" s="66"/>
      <c r="AP43" s="66"/>
      <c r="AQ43" s="66"/>
      <c r="AR43" s="66"/>
      <c r="AS43" s="66"/>
      <c r="AT43" s="66"/>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c r="BY43" s="66"/>
      <c r="BZ43" s="66"/>
      <c r="CA43" s="66"/>
      <c r="CB43" s="66"/>
    </row>
    <row r="44" spans="1:80" x14ac:dyDescent="0.25">
      <c r="A44" s="66"/>
      <c r="B44" s="466"/>
      <c r="C44" s="466"/>
      <c r="D44" s="467"/>
      <c r="E44" s="459"/>
      <c r="F44" s="460"/>
      <c r="G44" s="460"/>
      <c r="H44" s="460"/>
      <c r="I44" s="461"/>
      <c r="J44" s="419" t="str">
        <f>IF(AND('Mapa riesgos'!$M$67="Muy Baja",'Mapa riesgos'!$Q$67="Leve"),CONCATENATE("R",'Mapa riesgos'!$A$67),"")</f>
        <v/>
      </c>
      <c r="K44" s="420"/>
      <c r="L44" s="420" t="str">
        <f>IF(AND('Mapa riesgos'!$M$73="Muy Baja",'Mapa riesgos'!$Q$73="Leve"),CONCATENATE("R",'Mapa riesgos'!$A$73),"")</f>
        <v/>
      </c>
      <c r="M44" s="420"/>
      <c r="N44" s="420" t="str">
        <f>IF(AND('Mapa riesgos'!$M$79="Muy Baja",'Mapa riesgos'!$Q$79="Leve"),CONCATENATE("R",'Mapa riesgos'!$A$79),"")</f>
        <v/>
      </c>
      <c r="O44" s="421"/>
      <c r="P44" s="419" t="str">
        <f>IF(AND('Mapa riesgos'!$M$67="Muy Baja",'Mapa riesgos'!$Q$67="Menor"),CONCATENATE("R",'Mapa riesgos'!$A$67),"")</f>
        <v/>
      </c>
      <c r="Q44" s="420"/>
      <c r="R44" s="420" t="str">
        <f>IF(AND('Mapa riesgos'!$M$73="Muy Baja",'Mapa riesgos'!$Q$73="Menor"),CONCATENATE("R",'Mapa riesgos'!$A$73),"")</f>
        <v/>
      </c>
      <c r="S44" s="420"/>
      <c r="T44" s="420" t="str">
        <f>IF(AND('Mapa riesgos'!$M$79="Muy Baja",'Mapa riesgos'!$Q$79="Menor"),CONCATENATE("R",'Mapa riesgos'!$A$79),"")</f>
        <v/>
      </c>
      <c r="U44" s="421"/>
      <c r="V44" s="428" t="str">
        <f>IF(AND('Mapa riesgos'!$M$67="Muy Baja",'Mapa riesgos'!$Q$67="Moderado"),CONCATENATE("R",'Mapa riesgos'!$A$67),"")</f>
        <v/>
      </c>
      <c r="W44" s="429"/>
      <c r="X44" s="429" t="str">
        <f>IF(AND('Mapa riesgos'!$M$73="Muy Baja",'Mapa riesgos'!$Q$73="Moderado"),CONCATENATE("R",'Mapa riesgos'!$A$73),"")</f>
        <v/>
      </c>
      <c r="Y44" s="429"/>
      <c r="Z44" s="429" t="str">
        <f>IF(AND('Mapa riesgos'!$M$79="Muy Baja",'Mapa riesgos'!$Q$79="Moderado"),CONCATENATE("R",'Mapa riesgos'!$A$79),"")</f>
        <v/>
      </c>
      <c r="AA44" s="430"/>
      <c r="AB44" s="446" t="str">
        <f>IF(AND('Mapa riesgos'!$M$67="Muy Baja",'Mapa riesgos'!$Q$67="Mayor"),CONCATENATE("R",'Mapa riesgos'!$A$67),"")</f>
        <v/>
      </c>
      <c r="AC44" s="447"/>
      <c r="AD44" s="447" t="str">
        <f>IF(AND('Mapa riesgos'!$M$73="Muy Baja",'Mapa riesgos'!$Q$73="Mayor"),CONCATENATE("R",'Mapa riesgos'!$A$73),"")</f>
        <v/>
      </c>
      <c r="AE44" s="447"/>
      <c r="AF44" s="447" t="str">
        <f>IF(AND('Mapa riesgos'!$M$79="Muy Baja",'Mapa riesgos'!$Q$79="Mayor"),CONCATENATE("R",'Mapa riesgos'!$A$79),"")</f>
        <v/>
      </c>
      <c r="AG44" s="448"/>
      <c r="AH44" s="437" t="str">
        <f>IF(AND('Mapa riesgos'!$M$67="Muy Baja",'Mapa riesgos'!$Q$67="Catastrófico"),CONCATENATE("R",'Mapa riesgos'!$A$67),"")</f>
        <v/>
      </c>
      <c r="AI44" s="438"/>
      <c r="AJ44" s="438" t="str">
        <f>IF(AND('Mapa riesgos'!$M$73="Muy Baja",'Mapa riesgos'!$Q$73="Catastrófico"),CONCATENATE("R",'Mapa riesgos'!$A$73),"")</f>
        <v/>
      </c>
      <c r="AK44" s="438"/>
      <c r="AL44" s="438" t="str">
        <f>IF(AND('Mapa riesgos'!$M$79="Muy Baja",'Mapa riesgos'!$Q$79="Catastrófico"),CONCATENATE("R",'Mapa riesgos'!$A$79),"")</f>
        <v/>
      </c>
      <c r="AM44" s="439"/>
      <c r="AN44" s="66"/>
      <c r="AO44" s="66"/>
      <c r="AP44" s="66"/>
      <c r="AQ44" s="66"/>
      <c r="AR44" s="66"/>
      <c r="AS44" s="66"/>
      <c r="AT44" s="66"/>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c r="BY44" s="66"/>
      <c r="BZ44" s="66"/>
      <c r="CA44" s="66"/>
      <c r="CB44" s="66"/>
    </row>
    <row r="45" spans="1:80" ht="15.75" thickBot="1" x14ac:dyDescent="0.3">
      <c r="A45" s="66"/>
      <c r="B45" s="466"/>
      <c r="C45" s="466"/>
      <c r="D45" s="467"/>
      <c r="E45" s="462"/>
      <c r="F45" s="463"/>
      <c r="G45" s="463"/>
      <c r="H45" s="463"/>
      <c r="I45" s="464"/>
      <c r="J45" s="422"/>
      <c r="K45" s="423"/>
      <c r="L45" s="423"/>
      <c r="M45" s="423"/>
      <c r="N45" s="423"/>
      <c r="O45" s="424"/>
      <c r="P45" s="422"/>
      <c r="Q45" s="423"/>
      <c r="R45" s="423"/>
      <c r="S45" s="423"/>
      <c r="T45" s="423"/>
      <c r="U45" s="424"/>
      <c r="V45" s="431"/>
      <c r="W45" s="432"/>
      <c r="X45" s="432"/>
      <c r="Y45" s="432"/>
      <c r="Z45" s="432"/>
      <c r="AA45" s="433"/>
      <c r="AB45" s="449"/>
      <c r="AC45" s="450"/>
      <c r="AD45" s="450"/>
      <c r="AE45" s="450"/>
      <c r="AF45" s="450"/>
      <c r="AG45" s="451"/>
      <c r="AH45" s="440"/>
      <c r="AI45" s="441"/>
      <c r="AJ45" s="441"/>
      <c r="AK45" s="441"/>
      <c r="AL45" s="441"/>
      <c r="AM45" s="442"/>
      <c r="AN45" s="66"/>
      <c r="AO45" s="66"/>
      <c r="AP45" s="66"/>
      <c r="AQ45" s="66"/>
      <c r="AR45" s="66"/>
      <c r="AS45" s="66"/>
      <c r="AT45" s="66"/>
      <c r="AU45" s="66"/>
      <c r="AV45" s="66"/>
      <c r="AW45" s="66"/>
      <c r="AX45" s="66"/>
      <c r="AY45" s="66"/>
      <c r="AZ45" s="66"/>
      <c r="BA45" s="66"/>
      <c r="BB45" s="66"/>
      <c r="BC45" s="66"/>
      <c r="BD45" s="66"/>
      <c r="BE45" s="66"/>
      <c r="BF45" s="66"/>
      <c r="BG45" s="66"/>
      <c r="BH45" s="66"/>
      <c r="BI45" s="66"/>
      <c r="BJ45" s="66"/>
      <c r="BK45" s="66"/>
      <c r="BL45" s="66"/>
      <c r="BM45" s="66"/>
      <c r="BN45" s="66"/>
      <c r="BO45" s="66"/>
      <c r="BP45" s="66"/>
      <c r="BQ45" s="66"/>
      <c r="BR45" s="66"/>
      <c r="BS45" s="66"/>
      <c r="BT45" s="66"/>
      <c r="BU45" s="66"/>
      <c r="BV45" s="66"/>
      <c r="BW45" s="66"/>
      <c r="BX45" s="66"/>
      <c r="BY45" s="66"/>
      <c r="BZ45" s="66"/>
      <c r="CA45" s="66"/>
      <c r="CB45" s="66"/>
    </row>
    <row r="46" spans="1:80" x14ac:dyDescent="0.25">
      <c r="A46" s="66"/>
      <c r="B46" s="66"/>
      <c r="C46" s="66"/>
      <c r="D46" s="66"/>
      <c r="E46" s="66"/>
      <c r="F46" s="66"/>
      <c r="G46" s="66"/>
      <c r="H46" s="66"/>
      <c r="I46" s="66"/>
      <c r="J46" s="456" t="s">
        <v>186</v>
      </c>
      <c r="K46" s="457"/>
      <c r="L46" s="457"/>
      <c r="M46" s="457"/>
      <c r="N46" s="457"/>
      <c r="O46" s="458"/>
      <c r="P46" s="456" t="s">
        <v>187</v>
      </c>
      <c r="Q46" s="457"/>
      <c r="R46" s="457"/>
      <c r="S46" s="457"/>
      <c r="T46" s="457"/>
      <c r="U46" s="458"/>
      <c r="V46" s="456" t="s">
        <v>188</v>
      </c>
      <c r="W46" s="457"/>
      <c r="X46" s="457"/>
      <c r="Y46" s="457"/>
      <c r="Z46" s="457"/>
      <c r="AA46" s="458"/>
      <c r="AB46" s="456" t="s">
        <v>189</v>
      </c>
      <c r="AC46" s="465"/>
      <c r="AD46" s="457"/>
      <c r="AE46" s="457"/>
      <c r="AF46" s="457"/>
      <c r="AG46" s="458"/>
      <c r="AH46" s="456" t="s">
        <v>190</v>
      </c>
      <c r="AI46" s="457"/>
      <c r="AJ46" s="457"/>
      <c r="AK46" s="457"/>
      <c r="AL46" s="457"/>
      <c r="AM46" s="458"/>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x14ac:dyDescent="0.25">
      <c r="A47" s="66"/>
      <c r="B47" s="66"/>
      <c r="C47" s="66"/>
      <c r="D47" s="66"/>
      <c r="E47" s="66"/>
      <c r="F47" s="66"/>
      <c r="G47" s="66"/>
      <c r="H47" s="66"/>
      <c r="I47" s="66"/>
      <c r="J47" s="459"/>
      <c r="K47" s="460"/>
      <c r="L47" s="460"/>
      <c r="M47" s="460"/>
      <c r="N47" s="460"/>
      <c r="O47" s="461"/>
      <c r="P47" s="459"/>
      <c r="Q47" s="460"/>
      <c r="R47" s="460"/>
      <c r="S47" s="460"/>
      <c r="T47" s="460"/>
      <c r="U47" s="461"/>
      <c r="V47" s="459"/>
      <c r="W47" s="460"/>
      <c r="X47" s="460"/>
      <c r="Y47" s="460"/>
      <c r="Z47" s="460"/>
      <c r="AA47" s="461"/>
      <c r="AB47" s="459"/>
      <c r="AC47" s="460"/>
      <c r="AD47" s="460"/>
      <c r="AE47" s="460"/>
      <c r="AF47" s="460"/>
      <c r="AG47" s="461"/>
      <c r="AH47" s="459"/>
      <c r="AI47" s="460"/>
      <c r="AJ47" s="460"/>
      <c r="AK47" s="460"/>
      <c r="AL47" s="460"/>
      <c r="AM47" s="461"/>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x14ac:dyDescent="0.25">
      <c r="A48" s="66"/>
      <c r="B48" s="66"/>
      <c r="C48" s="66"/>
      <c r="D48" s="66"/>
      <c r="E48" s="66"/>
      <c r="F48" s="66"/>
      <c r="G48" s="66"/>
      <c r="H48" s="66"/>
      <c r="I48" s="66"/>
      <c r="J48" s="459"/>
      <c r="K48" s="460"/>
      <c r="L48" s="460"/>
      <c r="M48" s="460"/>
      <c r="N48" s="460"/>
      <c r="O48" s="461"/>
      <c r="P48" s="459"/>
      <c r="Q48" s="460"/>
      <c r="R48" s="460"/>
      <c r="S48" s="460"/>
      <c r="T48" s="460"/>
      <c r="U48" s="461"/>
      <c r="V48" s="459"/>
      <c r="W48" s="460"/>
      <c r="X48" s="460"/>
      <c r="Y48" s="460"/>
      <c r="Z48" s="460"/>
      <c r="AA48" s="461"/>
      <c r="AB48" s="459"/>
      <c r="AC48" s="460"/>
      <c r="AD48" s="460"/>
      <c r="AE48" s="460"/>
      <c r="AF48" s="460"/>
      <c r="AG48" s="461"/>
      <c r="AH48" s="459"/>
      <c r="AI48" s="460"/>
      <c r="AJ48" s="460"/>
      <c r="AK48" s="460"/>
      <c r="AL48" s="460"/>
      <c r="AM48" s="461"/>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x14ac:dyDescent="0.25">
      <c r="A49" s="66"/>
      <c r="B49" s="66"/>
      <c r="C49" s="66"/>
      <c r="D49" s="66"/>
      <c r="E49" s="66"/>
      <c r="F49" s="66"/>
      <c r="G49" s="66"/>
      <c r="H49" s="66"/>
      <c r="I49" s="66"/>
      <c r="J49" s="459"/>
      <c r="K49" s="460"/>
      <c r="L49" s="460"/>
      <c r="M49" s="460"/>
      <c r="N49" s="460"/>
      <c r="O49" s="461"/>
      <c r="P49" s="459"/>
      <c r="Q49" s="460"/>
      <c r="R49" s="460"/>
      <c r="S49" s="460"/>
      <c r="T49" s="460"/>
      <c r="U49" s="461"/>
      <c r="V49" s="459"/>
      <c r="W49" s="460"/>
      <c r="X49" s="460"/>
      <c r="Y49" s="460"/>
      <c r="Z49" s="460"/>
      <c r="AA49" s="461"/>
      <c r="AB49" s="459"/>
      <c r="AC49" s="460"/>
      <c r="AD49" s="460"/>
      <c r="AE49" s="460"/>
      <c r="AF49" s="460"/>
      <c r="AG49" s="461"/>
      <c r="AH49" s="459"/>
      <c r="AI49" s="460"/>
      <c r="AJ49" s="460"/>
      <c r="AK49" s="460"/>
      <c r="AL49" s="460"/>
      <c r="AM49" s="461"/>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x14ac:dyDescent="0.25">
      <c r="A50" s="66"/>
      <c r="B50" s="66"/>
      <c r="C50" s="66"/>
      <c r="D50" s="66"/>
      <c r="E50" s="66"/>
      <c r="F50" s="66"/>
      <c r="G50" s="66"/>
      <c r="H50" s="66"/>
      <c r="I50" s="66"/>
      <c r="J50" s="459"/>
      <c r="K50" s="460"/>
      <c r="L50" s="460"/>
      <c r="M50" s="460"/>
      <c r="N50" s="460"/>
      <c r="O50" s="461"/>
      <c r="P50" s="459"/>
      <c r="Q50" s="460"/>
      <c r="R50" s="460"/>
      <c r="S50" s="460"/>
      <c r="T50" s="460"/>
      <c r="U50" s="461"/>
      <c r="V50" s="459"/>
      <c r="W50" s="460"/>
      <c r="X50" s="460"/>
      <c r="Y50" s="460"/>
      <c r="Z50" s="460"/>
      <c r="AA50" s="461"/>
      <c r="AB50" s="459"/>
      <c r="AC50" s="460"/>
      <c r="AD50" s="460"/>
      <c r="AE50" s="460"/>
      <c r="AF50" s="460"/>
      <c r="AG50" s="461"/>
      <c r="AH50" s="459"/>
      <c r="AI50" s="460"/>
      <c r="AJ50" s="460"/>
      <c r="AK50" s="460"/>
      <c r="AL50" s="460"/>
      <c r="AM50" s="461"/>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75" thickBot="1" x14ac:dyDescent="0.3">
      <c r="A51" s="66"/>
      <c r="B51" s="66"/>
      <c r="C51" s="66"/>
      <c r="D51" s="66"/>
      <c r="E51" s="66"/>
      <c r="F51" s="66"/>
      <c r="G51" s="66"/>
      <c r="H51" s="66"/>
      <c r="I51" s="66"/>
      <c r="J51" s="462"/>
      <c r="K51" s="463"/>
      <c r="L51" s="463"/>
      <c r="M51" s="463"/>
      <c r="N51" s="463"/>
      <c r="O51" s="464"/>
      <c r="P51" s="462"/>
      <c r="Q51" s="463"/>
      <c r="R51" s="463"/>
      <c r="S51" s="463"/>
      <c r="T51" s="463"/>
      <c r="U51" s="464"/>
      <c r="V51" s="462"/>
      <c r="W51" s="463"/>
      <c r="X51" s="463"/>
      <c r="Y51" s="463"/>
      <c r="Z51" s="463"/>
      <c r="AA51" s="464"/>
      <c r="AB51" s="462"/>
      <c r="AC51" s="463"/>
      <c r="AD51" s="463"/>
      <c r="AE51" s="463"/>
      <c r="AF51" s="463"/>
      <c r="AG51" s="464"/>
      <c r="AH51" s="462"/>
      <c r="AI51" s="463"/>
      <c r="AJ51" s="463"/>
      <c r="AK51" s="463"/>
      <c r="AL51" s="463"/>
      <c r="AM51" s="464"/>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x14ac:dyDescent="0.25">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25">
      <c r="A53" s="66"/>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25">
      <c r="A54" s="66"/>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x14ac:dyDescent="0.25">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25">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25">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25">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25">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25">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x14ac:dyDescent="0.25">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2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66"/>
      <c r="BT62" s="66"/>
      <c r="BU62" s="66"/>
      <c r="BV62" s="66"/>
      <c r="BW62" s="66"/>
      <c r="BX62" s="66"/>
      <c r="BY62" s="66"/>
      <c r="BZ62" s="66"/>
      <c r="CA62" s="66"/>
      <c r="CB62" s="66"/>
    </row>
    <row r="63" spans="1:80" x14ac:dyDescent="0.25">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6"/>
      <c r="BC63" s="66"/>
      <c r="BD63" s="66"/>
      <c r="BE63" s="66"/>
      <c r="BF63" s="66"/>
      <c r="BG63" s="66"/>
      <c r="BH63" s="66"/>
      <c r="BI63" s="66"/>
      <c r="BJ63" s="66"/>
      <c r="BK63" s="66"/>
      <c r="BL63" s="66"/>
      <c r="BM63" s="66"/>
      <c r="BN63" s="66"/>
      <c r="BO63" s="66"/>
      <c r="BP63" s="66"/>
      <c r="BQ63" s="66"/>
      <c r="BR63" s="66"/>
      <c r="BS63" s="66"/>
      <c r="BT63" s="66"/>
      <c r="BU63" s="66"/>
      <c r="BV63" s="66"/>
      <c r="BW63" s="66"/>
      <c r="BX63" s="66"/>
      <c r="BY63" s="66"/>
      <c r="BZ63" s="66"/>
      <c r="CA63" s="66"/>
      <c r="CB63" s="66"/>
    </row>
    <row r="64" spans="1:80" x14ac:dyDescent="0.25">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c r="BC64" s="66"/>
      <c r="BD64" s="66"/>
      <c r="BE64" s="66"/>
      <c r="BF64" s="66"/>
      <c r="BG64" s="66"/>
      <c r="BH64" s="66"/>
      <c r="BI64" s="66"/>
      <c r="BJ64" s="66"/>
      <c r="BK64" s="66"/>
      <c r="BL64" s="66"/>
      <c r="BM64" s="66"/>
      <c r="BN64" s="66"/>
      <c r="BO64" s="66"/>
      <c r="BP64" s="66"/>
      <c r="BQ64" s="66"/>
      <c r="BR64" s="66"/>
      <c r="BS64" s="66"/>
      <c r="BT64" s="66"/>
      <c r="BU64" s="66"/>
      <c r="BV64" s="66"/>
      <c r="BW64" s="66"/>
      <c r="BX64" s="66"/>
      <c r="BY64" s="66"/>
      <c r="BZ64" s="66"/>
      <c r="CA64" s="66"/>
      <c r="CB64" s="66"/>
    </row>
    <row r="65" spans="1:80" x14ac:dyDescent="0.2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c r="BI65" s="66"/>
      <c r="BJ65" s="66"/>
      <c r="BK65" s="66"/>
      <c r="BL65" s="66"/>
      <c r="BM65" s="66"/>
      <c r="BN65" s="66"/>
      <c r="BO65" s="66"/>
      <c r="BP65" s="66"/>
      <c r="BQ65" s="66"/>
      <c r="BR65" s="66"/>
      <c r="BS65" s="66"/>
      <c r="BT65" s="66"/>
      <c r="BU65" s="66"/>
      <c r="BV65" s="66"/>
      <c r="BW65" s="66"/>
      <c r="BX65" s="66"/>
      <c r="BY65" s="66"/>
      <c r="BZ65" s="66"/>
      <c r="CA65" s="66"/>
      <c r="CB65" s="66"/>
    </row>
    <row r="66" spans="1:80" x14ac:dyDescent="0.2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c r="BI66" s="66"/>
      <c r="BJ66" s="66"/>
      <c r="BK66" s="66"/>
      <c r="BL66" s="66"/>
      <c r="BM66" s="66"/>
      <c r="BN66" s="66"/>
      <c r="BO66" s="66"/>
      <c r="BP66" s="66"/>
      <c r="BQ66" s="66"/>
      <c r="BR66" s="66"/>
      <c r="BS66" s="66"/>
      <c r="BT66" s="66"/>
      <c r="BU66" s="66"/>
      <c r="BV66" s="66"/>
      <c r="BW66" s="66"/>
      <c r="BX66" s="66"/>
      <c r="BY66" s="66"/>
      <c r="BZ66" s="66"/>
      <c r="CA66" s="66"/>
      <c r="CB66" s="66"/>
    </row>
    <row r="67" spans="1:80" x14ac:dyDescent="0.25">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c r="BI67" s="66"/>
      <c r="BJ67" s="66"/>
      <c r="BK67" s="66"/>
      <c r="BL67" s="66"/>
      <c r="BM67" s="66"/>
      <c r="BN67" s="66"/>
      <c r="BO67" s="66"/>
      <c r="BP67" s="66"/>
      <c r="BQ67" s="66"/>
      <c r="BR67" s="66"/>
      <c r="BS67" s="66"/>
      <c r="BT67" s="66"/>
      <c r="BU67" s="66"/>
      <c r="BV67" s="66"/>
      <c r="BW67" s="66"/>
      <c r="BX67" s="66"/>
      <c r="BY67" s="66"/>
      <c r="BZ67" s="66"/>
      <c r="CA67" s="66"/>
      <c r="CB67" s="66"/>
    </row>
    <row r="68" spans="1:80" x14ac:dyDescent="0.2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c r="BI68" s="66"/>
      <c r="BJ68" s="66"/>
      <c r="BK68" s="66"/>
      <c r="BL68" s="66"/>
      <c r="BM68" s="66"/>
      <c r="BN68" s="66"/>
      <c r="BO68" s="66"/>
      <c r="BP68" s="66"/>
      <c r="BQ68" s="66"/>
      <c r="BR68" s="66"/>
      <c r="BS68" s="66"/>
      <c r="BT68" s="66"/>
      <c r="BU68" s="66"/>
      <c r="BV68" s="66"/>
      <c r="BW68" s="66"/>
      <c r="BX68" s="66"/>
      <c r="BY68" s="66"/>
      <c r="BZ68" s="66"/>
      <c r="CA68" s="66"/>
      <c r="CB68" s="66"/>
    </row>
    <row r="69" spans="1:80" x14ac:dyDescent="0.25">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c r="BI69" s="66"/>
      <c r="BJ69" s="66"/>
      <c r="BK69" s="66"/>
      <c r="BL69" s="66"/>
      <c r="BM69" s="66"/>
      <c r="BN69" s="66"/>
      <c r="BO69" s="66"/>
      <c r="BP69" s="66"/>
      <c r="BQ69" s="66"/>
      <c r="BR69" s="66"/>
      <c r="BS69" s="66"/>
      <c r="BT69" s="66"/>
      <c r="BU69" s="66"/>
      <c r="BV69" s="66"/>
      <c r="BW69" s="66"/>
      <c r="BX69" s="66"/>
      <c r="BY69" s="66"/>
      <c r="BZ69" s="66"/>
      <c r="CA69" s="66"/>
      <c r="CB69" s="66"/>
    </row>
    <row r="70" spans="1:80"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c r="BI70" s="66"/>
      <c r="BJ70" s="66"/>
      <c r="BK70" s="66"/>
      <c r="BL70" s="66"/>
      <c r="BM70" s="66"/>
      <c r="BN70" s="66"/>
      <c r="BO70" s="66"/>
      <c r="BP70" s="66"/>
      <c r="BQ70" s="66"/>
      <c r="BR70" s="66"/>
      <c r="BS70" s="66"/>
      <c r="BT70" s="66"/>
      <c r="BU70" s="66"/>
      <c r="BV70" s="66"/>
      <c r="BW70" s="66"/>
      <c r="BX70" s="66"/>
      <c r="BY70" s="66"/>
      <c r="BZ70" s="66"/>
      <c r="CA70" s="66"/>
      <c r="CB70" s="66"/>
    </row>
    <row r="71" spans="1:80"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c r="BI71" s="66"/>
      <c r="BJ71" s="66"/>
      <c r="BK71" s="66"/>
      <c r="BL71" s="66"/>
      <c r="BM71" s="66"/>
      <c r="BN71" s="66"/>
      <c r="BO71" s="66"/>
      <c r="BP71" s="66"/>
      <c r="BQ71" s="66"/>
      <c r="BR71" s="66"/>
      <c r="BS71" s="66"/>
      <c r="BT71" s="66"/>
      <c r="BU71" s="66"/>
      <c r="BV71" s="66"/>
      <c r="BW71" s="66"/>
      <c r="BX71" s="66"/>
      <c r="BY71" s="66"/>
      <c r="BZ71" s="66"/>
      <c r="CA71" s="66"/>
      <c r="CB71" s="66"/>
    </row>
    <row r="72" spans="1:80"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c r="BI72" s="66"/>
      <c r="BJ72" s="66"/>
      <c r="BK72" s="66"/>
      <c r="BL72" s="66"/>
      <c r="BM72" s="66"/>
      <c r="BN72" s="66"/>
      <c r="BO72" s="66"/>
      <c r="BP72" s="66"/>
      <c r="BQ72" s="66"/>
      <c r="BR72" s="66"/>
      <c r="BS72" s="66"/>
      <c r="BT72" s="66"/>
      <c r="BU72" s="66"/>
      <c r="BV72" s="66"/>
      <c r="BW72" s="66"/>
      <c r="BX72" s="66"/>
      <c r="BY72" s="66"/>
      <c r="BZ72" s="66"/>
      <c r="CA72" s="66"/>
      <c r="CB72" s="66"/>
    </row>
    <row r="73" spans="1:80"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c r="BI73" s="66"/>
      <c r="BJ73" s="66"/>
      <c r="BK73" s="66"/>
      <c r="BL73" s="66"/>
      <c r="BM73" s="66"/>
      <c r="BN73" s="66"/>
      <c r="BO73" s="66"/>
      <c r="BP73" s="66"/>
      <c r="BQ73" s="66"/>
      <c r="BR73" s="66"/>
      <c r="BS73" s="66"/>
      <c r="BT73" s="66"/>
      <c r="BU73" s="66"/>
      <c r="BV73" s="66"/>
      <c r="BW73" s="66"/>
      <c r="BX73" s="66"/>
      <c r="BY73" s="66"/>
      <c r="BZ73" s="66"/>
      <c r="CA73" s="66"/>
      <c r="CB73" s="66"/>
    </row>
    <row r="74" spans="1:80" x14ac:dyDescent="0.2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6"/>
      <c r="BR74" s="66"/>
      <c r="BS74" s="66"/>
      <c r="BT74" s="66"/>
      <c r="BU74" s="66"/>
      <c r="BV74" s="66"/>
      <c r="BW74" s="66"/>
      <c r="BX74" s="66"/>
      <c r="BY74" s="66"/>
      <c r="BZ74" s="66"/>
      <c r="CA74" s="66"/>
      <c r="CB74" s="66"/>
    </row>
    <row r="75" spans="1:80"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c r="BI75" s="66"/>
      <c r="BJ75" s="66"/>
      <c r="BK75" s="66"/>
      <c r="BL75" s="66"/>
      <c r="BM75" s="66"/>
      <c r="BN75" s="66"/>
      <c r="BO75" s="66"/>
      <c r="BP75" s="66"/>
      <c r="BQ75" s="66"/>
      <c r="BR75" s="66"/>
      <c r="BS75" s="66"/>
      <c r="BT75" s="66"/>
      <c r="BU75" s="66"/>
      <c r="BV75" s="66"/>
      <c r="BW75" s="66"/>
      <c r="BX75" s="66"/>
      <c r="BY75" s="66"/>
      <c r="BZ75" s="66"/>
      <c r="CA75" s="66"/>
      <c r="CB75" s="66"/>
    </row>
    <row r="76" spans="1:80" x14ac:dyDescent="0.2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c r="BI76" s="66"/>
      <c r="BJ76" s="66"/>
      <c r="BK76" s="66"/>
      <c r="BL76" s="66"/>
      <c r="BM76" s="66"/>
      <c r="BN76" s="66"/>
      <c r="BO76" s="66"/>
      <c r="BP76" s="66"/>
      <c r="BQ76" s="66"/>
      <c r="BR76" s="66"/>
      <c r="BS76" s="66"/>
      <c r="BT76" s="66"/>
      <c r="BU76" s="66"/>
      <c r="BV76" s="66"/>
      <c r="BW76" s="66"/>
      <c r="BX76" s="66"/>
      <c r="BY76" s="66"/>
      <c r="BZ76" s="66"/>
      <c r="CA76" s="66"/>
      <c r="CB76" s="66"/>
    </row>
    <row r="77" spans="1:80" x14ac:dyDescent="0.2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c r="BI77" s="66"/>
      <c r="BJ77" s="66"/>
      <c r="BK77" s="66"/>
      <c r="BL77" s="66"/>
      <c r="BM77" s="66"/>
      <c r="BN77" s="66"/>
      <c r="BO77" s="66"/>
      <c r="BP77" s="66"/>
      <c r="BQ77" s="66"/>
      <c r="BR77" s="66"/>
      <c r="BS77" s="66"/>
      <c r="BT77" s="66"/>
      <c r="BU77" s="66"/>
      <c r="BV77" s="66"/>
      <c r="BW77" s="66"/>
      <c r="BX77" s="66"/>
      <c r="BY77" s="66"/>
      <c r="BZ77" s="66"/>
      <c r="CA77" s="66"/>
      <c r="CB77" s="66"/>
    </row>
    <row r="78" spans="1:80" x14ac:dyDescent="0.2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c r="BI78" s="66"/>
      <c r="BJ78" s="66"/>
      <c r="BK78" s="66"/>
      <c r="BL78" s="66"/>
      <c r="BM78" s="66"/>
      <c r="BN78" s="66"/>
      <c r="BO78" s="66"/>
      <c r="BP78" s="66"/>
      <c r="BQ78" s="66"/>
      <c r="BR78" s="66"/>
      <c r="BS78" s="66"/>
      <c r="BT78" s="66"/>
      <c r="BU78" s="66"/>
      <c r="BV78" s="66"/>
      <c r="BW78" s="66"/>
      <c r="BX78" s="66"/>
      <c r="BY78" s="66"/>
      <c r="BZ78" s="66"/>
      <c r="CA78" s="66"/>
      <c r="CB78" s="66"/>
    </row>
    <row r="79" spans="1:80" x14ac:dyDescent="0.2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c r="BI79" s="66"/>
      <c r="BJ79" s="66"/>
      <c r="BK79" s="66"/>
    </row>
    <row r="80" spans="1:80"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c r="BI80" s="66"/>
      <c r="BJ80" s="66"/>
      <c r="BK80" s="66"/>
    </row>
    <row r="81" spans="1:63" x14ac:dyDescent="0.2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c r="BI81" s="66"/>
      <c r="BJ81" s="66"/>
      <c r="BK81" s="66"/>
    </row>
    <row r="82" spans="1:63" x14ac:dyDescent="0.2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c r="BI82" s="66"/>
      <c r="BJ82" s="66"/>
      <c r="BK82" s="66"/>
    </row>
    <row r="83" spans="1:63" x14ac:dyDescent="0.2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c r="BI83" s="66"/>
      <c r="BJ83" s="66"/>
      <c r="BK83" s="66"/>
    </row>
    <row r="84" spans="1:63" x14ac:dyDescent="0.2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c r="BI84" s="66"/>
      <c r="BJ84" s="66"/>
      <c r="BK84" s="66"/>
    </row>
    <row r="85" spans="1:63" x14ac:dyDescent="0.2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c r="BI85" s="66"/>
      <c r="BJ85" s="66"/>
      <c r="BK85" s="66"/>
    </row>
    <row r="86" spans="1:63" x14ac:dyDescent="0.2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c r="BI86" s="66"/>
      <c r="BJ86" s="66"/>
      <c r="BK86" s="66"/>
    </row>
    <row r="87" spans="1:63"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c r="BI87" s="66"/>
      <c r="BJ87" s="66"/>
      <c r="BK87" s="66"/>
    </row>
    <row r="88" spans="1:63" x14ac:dyDescent="0.2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c r="BI88" s="66"/>
      <c r="BJ88" s="66"/>
      <c r="BK88" s="66"/>
    </row>
    <row r="89" spans="1:63" x14ac:dyDescent="0.2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c r="BI89" s="66"/>
      <c r="BJ89" s="66"/>
      <c r="BK89" s="66"/>
    </row>
    <row r="90" spans="1:63" x14ac:dyDescent="0.2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c r="BI90" s="66"/>
      <c r="BJ90" s="66"/>
      <c r="BK90" s="66"/>
    </row>
    <row r="91" spans="1:63" x14ac:dyDescent="0.2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c r="BI91" s="66"/>
      <c r="BJ91" s="66"/>
      <c r="BK91" s="66"/>
    </row>
    <row r="92" spans="1:63" x14ac:dyDescent="0.2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c r="BI92" s="66"/>
      <c r="BJ92" s="66"/>
      <c r="BK92" s="66"/>
    </row>
    <row r="93" spans="1:63" x14ac:dyDescent="0.2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c r="BI93" s="66"/>
      <c r="BJ93" s="66"/>
      <c r="BK93" s="66"/>
    </row>
    <row r="94" spans="1:63" x14ac:dyDescent="0.2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c r="BI94" s="66"/>
      <c r="BJ94" s="66"/>
      <c r="BK94" s="66"/>
    </row>
    <row r="95" spans="1:63" x14ac:dyDescent="0.2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c r="BI95" s="66"/>
      <c r="BJ95" s="66"/>
      <c r="BK95" s="66"/>
    </row>
    <row r="96" spans="1:63" x14ac:dyDescent="0.2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c r="BI96" s="66"/>
      <c r="BJ96" s="66"/>
      <c r="BK96" s="66"/>
    </row>
    <row r="97" spans="1:63" x14ac:dyDescent="0.2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c r="BI97" s="66"/>
      <c r="BJ97" s="66"/>
      <c r="BK97" s="66"/>
    </row>
    <row r="98" spans="1:63"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c r="BI98" s="66"/>
      <c r="BJ98" s="66"/>
      <c r="BK98" s="66"/>
    </row>
    <row r="99" spans="1:63" x14ac:dyDescent="0.2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c r="BI99" s="66"/>
      <c r="BJ99" s="66"/>
      <c r="BK99" s="66"/>
    </row>
    <row r="100" spans="1:63" x14ac:dyDescent="0.2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c r="BI100" s="66"/>
      <c r="BJ100" s="66"/>
      <c r="BK100" s="66"/>
    </row>
    <row r="101" spans="1:63" x14ac:dyDescent="0.2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c r="BI101" s="66"/>
      <c r="BJ101" s="66"/>
      <c r="BK101" s="66"/>
    </row>
    <row r="102" spans="1:63" x14ac:dyDescent="0.2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c r="BI102" s="66"/>
      <c r="BJ102" s="66"/>
      <c r="BK102" s="66"/>
    </row>
    <row r="103" spans="1:63"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c r="BI103" s="66"/>
      <c r="BJ103" s="66"/>
      <c r="BK103" s="66"/>
    </row>
    <row r="104" spans="1:63" x14ac:dyDescent="0.2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c r="BI104" s="66"/>
      <c r="BJ104" s="66"/>
      <c r="BK104" s="66"/>
    </row>
    <row r="105" spans="1:63" x14ac:dyDescent="0.2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c r="BI105" s="66"/>
      <c r="BJ105" s="66"/>
      <c r="BK105" s="66"/>
    </row>
    <row r="106" spans="1:63" x14ac:dyDescent="0.2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c r="BI106" s="66"/>
      <c r="BJ106" s="66"/>
      <c r="BK106" s="66"/>
    </row>
    <row r="107" spans="1:63" x14ac:dyDescent="0.25">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c r="BI107" s="66"/>
      <c r="BJ107" s="66"/>
      <c r="BK107" s="66"/>
    </row>
    <row r="108" spans="1:63" x14ac:dyDescent="0.25">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c r="BI108" s="66"/>
      <c r="BJ108" s="66"/>
      <c r="BK108" s="66"/>
    </row>
    <row r="109" spans="1:63" x14ac:dyDescent="0.25">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c r="BI109" s="66"/>
      <c r="BJ109" s="66"/>
      <c r="BK109" s="66"/>
    </row>
    <row r="110" spans="1:63" x14ac:dyDescent="0.2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c r="BI110" s="66"/>
      <c r="BJ110" s="66"/>
      <c r="BK110" s="66"/>
    </row>
    <row r="111" spans="1:63" x14ac:dyDescent="0.2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c r="BI111" s="66"/>
      <c r="BJ111" s="66"/>
      <c r="BK111" s="66"/>
    </row>
    <row r="112" spans="1:63" x14ac:dyDescent="0.2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c r="BI112" s="66"/>
      <c r="BJ112" s="66"/>
      <c r="BK112" s="66"/>
    </row>
    <row r="113" spans="1:63" x14ac:dyDescent="0.2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c r="BI113" s="66"/>
      <c r="BJ113" s="66"/>
      <c r="BK113" s="66"/>
    </row>
    <row r="114" spans="1:63" x14ac:dyDescent="0.2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c r="BI114" s="66"/>
      <c r="BJ114" s="66"/>
      <c r="BK114" s="66"/>
    </row>
    <row r="115" spans="1:63" x14ac:dyDescent="0.2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c r="BI115" s="66"/>
      <c r="BJ115" s="66"/>
      <c r="BK115" s="66"/>
    </row>
    <row r="116" spans="1:63" x14ac:dyDescent="0.2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c r="BI116" s="66"/>
      <c r="BJ116" s="66"/>
      <c r="BK116" s="66"/>
    </row>
    <row r="117" spans="1:63" x14ac:dyDescent="0.2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c r="BI117" s="66"/>
      <c r="BJ117" s="66"/>
      <c r="BK117" s="66"/>
    </row>
    <row r="118" spans="1:63" x14ac:dyDescent="0.2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c r="BI118" s="66"/>
      <c r="BJ118" s="66"/>
      <c r="BK118" s="66"/>
    </row>
    <row r="119" spans="1:63" x14ac:dyDescent="0.2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c r="BI119" s="66"/>
      <c r="BJ119" s="66"/>
      <c r="BK119" s="66"/>
    </row>
    <row r="120" spans="1:63" x14ac:dyDescent="0.2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c r="BI120" s="66"/>
      <c r="BJ120" s="66"/>
      <c r="BK120" s="66"/>
    </row>
    <row r="121" spans="1:63" x14ac:dyDescent="0.2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c r="BI121" s="66"/>
      <c r="BJ121" s="66"/>
      <c r="BK121" s="66"/>
    </row>
    <row r="122" spans="1:63" x14ac:dyDescent="0.25">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c r="BI122" s="66"/>
      <c r="BJ122" s="66"/>
      <c r="BK122" s="66"/>
    </row>
    <row r="123" spans="1:63" x14ac:dyDescent="0.25">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c r="BI123" s="66"/>
      <c r="BJ123" s="66"/>
      <c r="BK123" s="66"/>
    </row>
    <row r="124" spans="1:63" x14ac:dyDescent="0.25">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c r="BI124" s="66"/>
      <c r="BJ124" s="66"/>
      <c r="BK124" s="66"/>
    </row>
    <row r="125" spans="1:63" x14ac:dyDescent="0.25">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c r="BI125" s="66"/>
      <c r="BJ125" s="66"/>
      <c r="BK125" s="66"/>
    </row>
    <row r="126" spans="1:63" x14ac:dyDescent="0.25">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c r="BI126" s="66"/>
      <c r="BJ126" s="66"/>
      <c r="BK126" s="66"/>
    </row>
    <row r="127" spans="1:63" x14ac:dyDescent="0.25">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c r="BI127" s="66"/>
      <c r="BJ127" s="66"/>
      <c r="BK127" s="66"/>
    </row>
    <row r="128" spans="1:63" x14ac:dyDescent="0.25">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c r="BI128" s="66"/>
      <c r="BJ128" s="66"/>
      <c r="BK128" s="66"/>
    </row>
    <row r="129" spans="2:63" x14ac:dyDescent="0.25">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c r="BI129" s="66"/>
      <c r="BJ129" s="66"/>
      <c r="BK129" s="66"/>
    </row>
    <row r="130" spans="2:63" x14ac:dyDescent="0.25">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c r="BI130" s="66"/>
      <c r="BJ130" s="66"/>
      <c r="BK130" s="66"/>
    </row>
    <row r="131" spans="2:63" x14ac:dyDescent="0.25">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c r="BI131" s="66"/>
      <c r="BJ131" s="66"/>
      <c r="BK131" s="66"/>
    </row>
    <row r="132" spans="2:63" x14ac:dyDescent="0.25">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c r="BI132" s="66"/>
      <c r="BJ132" s="66"/>
      <c r="BK132" s="66"/>
    </row>
    <row r="133" spans="2:63" x14ac:dyDescent="0.25">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c r="BI133" s="66"/>
      <c r="BJ133" s="66"/>
      <c r="BK133" s="66"/>
    </row>
    <row r="134" spans="2:63" x14ac:dyDescent="0.25">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c r="BI134" s="66"/>
      <c r="BJ134" s="66"/>
      <c r="BK134" s="66"/>
    </row>
    <row r="135" spans="2:63" x14ac:dyDescent="0.25">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c r="BI135" s="66"/>
      <c r="BJ135" s="66"/>
      <c r="BK135" s="66"/>
    </row>
    <row r="136" spans="2:63" x14ac:dyDescent="0.25">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c r="BI136" s="66"/>
      <c r="BJ136" s="66"/>
      <c r="BK136" s="66"/>
    </row>
    <row r="137" spans="2:63" x14ac:dyDescent="0.25">
      <c r="B137" s="66"/>
      <c r="C137" s="66"/>
      <c r="D137" s="66"/>
      <c r="E137" s="66"/>
      <c r="F137" s="66"/>
      <c r="G137" s="66"/>
      <c r="H137" s="66"/>
      <c r="I137" s="66"/>
    </row>
    <row r="138" spans="2:63" x14ac:dyDescent="0.25">
      <c r="B138" s="66"/>
      <c r="C138" s="66"/>
      <c r="D138" s="66"/>
      <c r="E138" s="66"/>
      <c r="F138" s="66"/>
      <c r="G138" s="66"/>
      <c r="H138" s="66"/>
      <c r="I138" s="66"/>
    </row>
    <row r="139" spans="2:63" x14ac:dyDescent="0.25">
      <c r="B139" s="66"/>
      <c r="C139" s="66"/>
      <c r="D139" s="66"/>
      <c r="E139" s="66"/>
      <c r="F139" s="66"/>
      <c r="G139" s="66"/>
      <c r="H139" s="66"/>
      <c r="I139" s="66"/>
    </row>
    <row r="140" spans="2:63" x14ac:dyDescent="0.25">
      <c r="B140" s="66"/>
      <c r="C140" s="66"/>
      <c r="D140" s="66"/>
      <c r="E140" s="66"/>
      <c r="F140" s="66"/>
      <c r="G140" s="66"/>
      <c r="H140" s="66"/>
      <c r="I140" s="66"/>
    </row>
  </sheetData>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M248"/>
  <sheetViews>
    <sheetView zoomScale="40" zoomScaleNormal="40" workbookViewId="0">
      <selection activeCell="W45" sqref="W45"/>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row>
    <row r="2" spans="1:91" ht="18" customHeight="1" x14ac:dyDescent="0.25">
      <c r="A2" s="66"/>
      <c r="B2" s="533" t="s">
        <v>191</v>
      </c>
      <c r="C2" s="534"/>
      <c r="D2" s="534"/>
      <c r="E2" s="534"/>
      <c r="F2" s="534"/>
      <c r="G2" s="534"/>
      <c r="H2" s="534"/>
      <c r="I2" s="534"/>
      <c r="J2" s="455" t="s">
        <v>15</v>
      </c>
      <c r="K2" s="455"/>
      <c r="L2" s="455"/>
      <c r="M2" s="455"/>
      <c r="N2" s="455"/>
      <c r="O2" s="455"/>
      <c r="P2" s="455"/>
      <c r="Q2" s="455"/>
      <c r="R2" s="455"/>
      <c r="S2" s="455"/>
      <c r="T2" s="455"/>
      <c r="U2" s="455"/>
      <c r="V2" s="455"/>
      <c r="W2" s="455"/>
      <c r="X2" s="455"/>
      <c r="Y2" s="455"/>
      <c r="Z2" s="455"/>
      <c r="AA2" s="455"/>
      <c r="AB2" s="455"/>
      <c r="AC2" s="455"/>
      <c r="AD2" s="455"/>
      <c r="AE2" s="455"/>
      <c r="AF2" s="455"/>
      <c r="AG2" s="455"/>
      <c r="AH2" s="455"/>
      <c r="AI2" s="455"/>
      <c r="AJ2" s="455"/>
      <c r="AK2" s="455"/>
      <c r="AL2" s="455"/>
      <c r="AM2" s="455"/>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row>
    <row r="3" spans="1:91" ht="18.75" customHeight="1" x14ac:dyDescent="0.25">
      <c r="A3" s="66"/>
      <c r="B3" s="534"/>
      <c r="C3" s="534"/>
      <c r="D3" s="534"/>
      <c r="E3" s="534"/>
      <c r="F3" s="534"/>
      <c r="G3" s="534"/>
      <c r="H3" s="534"/>
      <c r="I3" s="534"/>
      <c r="J3" s="455"/>
      <c r="K3" s="455"/>
      <c r="L3" s="455"/>
      <c r="M3" s="455"/>
      <c r="N3" s="455"/>
      <c r="O3" s="455"/>
      <c r="P3" s="455"/>
      <c r="Q3" s="455"/>
      <c r="R3" s="455"/>
      <c r="S3" s="455"/>
      <c r="T3" s="455"/>
      <c r="U3" s="455"/>
      <c r="V3" s="455"/>
      <c r="W3" s="455"/>
      <c r="X3" s="455"/>
      <c r="Y3" s="455"/>
      <c r="Z3" s="455"/>
      <c r="AA3" s="455"/>
      <c r="AB3" s="455"/>
      <c r="AC3" s="455"/>
      <c r="AD3" s="455"/>
      <c r="AE3" s="455"/>
      <c r="AF3" s="455"/>
      <c r="AG3" s="455"/>
      <c r="AH3" s="455"/>
      <c r="AI3" s="455"/>
      <c r="AJ3" s="455"/>
      <c r="AK3" s="455"/>
      <c r="AL3" s="455"/>
      <c r="AM3" s="455"/>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row>
    <row r="4" spans="1:91" ht="15" customHeight="1" x14ac:dyDescent="0.25">
      <c r="A4" s="66"/>
      <c r="B4" s="534"/>
      <c r="C4" s="534"/>
      <c r="D4" s="534"/>
      <c r="E4" s="534"/>
      <c r="F4" s="534"/>
      <c r="G4" s="534"/>
      <c r="H4" s="534"/>
      <c r="I4" s="534"/>
      <c r="J4" s="455"/>
      <c r="K4" s="455"/>
      <c r="L4" s="455"/>
      <c r="M4" s="455"/>
      <c r="N4" s="455"/>
      <c r="O4" s="455"/>
      <c r="P4" s="455"/>
      <c r="Q4" s="455"/>
      <c r="R4" s="455"/>
      <c r="S4" s="455"/>
      <c r="T4" s="455"/>
      <c r="U4" s="455"/>
      <c r="V4" s="455"/>
      <c r="W4" s="455"/>
      <c r="X4" s="455"/>
      <c r="Y4" s="455"/>
      <c r="Z4" s="455"/>
      <c r="AA4" s="455"/>
      <c r="AB4" s="455"/>
      <c r="AC4" s="455"/>
      <c r="AD4" s="455"/>
      <c r="AE4" s="455"/>
      <c r="AF4" s="455"/>
      <c r="AG4" s="455"/>
      <c r="AH4" s="455"/>
      <c r="AI4" s="455"/>
      <c r="AJ4" s="455"/>
      <c r="AK4" s="455"/>
      <c r="AL4" s="455"/>
      <c r="AM4" s="455"/>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row>
    <row r="5" spans="1:91" ht="15.75" thickBot="1" x14ac:dyDescent="0.3">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row>
    <row r="6" spans="1:91" ht="15" customHeight="1" x14ac:dyDescent="0.25">
      <c r="A6" s="66"/>
      <c r="B6" s="466" t="s">
        <v>176</v>
      </c>
      <c r="C6" s="466"/>
      <c r="D6" s="467"/>
      <c r="E6" s="504" t="s">
        <v>177</v>
      </c>
      <c r="F6" s="505"/>
      <c r="G6" s="505"/>
      <c r="H6" s="505"/>
      <c r="I6" s="506"/>
      <c r="J6" s="29" t="str">
        <f>IF(AND('Mapa riesgos'!$AD$13="Muy Alta",'Mapa riesgos'!$AF$13="Leve"),CONCATENATE("R1C",'Mapa riesgos'!$T$13),"")</f>
        <v/>
      </c>
      <c r="K6" s="30" t="str">
        <f>IF(AND('Mapa riesgos'!$AD$14="Muy Alta",'Mapa riesgos'!$AF$14="Leve"),CONCATENATE("R1C",'Mapa riesgos'!$T$14),"")</f>
        <v/>
      </c>
      <c r="L6" s="30" t="str">
        <f>IF(AND('Mapa riesgos'!$AD$15="Muy Alta",'Mapa riesgos'!$AF$15="Leve"),CONCATENATE("R1C",'Mapa riesgos'!$T$15),"")</f>
        <v/>
      </c>
      <c r="M6" s="30" t="str">
        <f>IF(AND('Mapa riesgos'!$AD$16="Muy Alta",'Mapa riesgos'!$AF$16="Leve"),CONCATENATE("R1C",'Mapa riesgos'!$T$16),"")</f>
        <v/>
      </c>
      <c r="N6" s="30" t="str">
        <f>IF(AND('Mapa riesgos'!$AD$17="Muy Alta",'Mapa riesgos'!$AF$17="Leve"),CONCATENATE("R1C",'Mapa riesgos'!$T$17),"")</f>
        <v/>
      </c>
      <c r="O6" s="31" t="str">
        <f>IF(AND('Mapa riesgos'!$AD$18="Muy Alta",'Mapa riesgos'!$AF$18="Leve"),CONCATENATE("R1C",'Mapa riesgos'!$T$18),"")</f>
        <v/>
      </c>
      <c r="P6" s="29" t="str">
        <f>IF(AND('Mapa riesgos'!$AD$13="Muy Alta",'Mapa riesgos'!$AF$13="Menor"),CONCATENATE("R1C",'Mapa riesgos'!$T$13),"")</f>
        <v/>
      </c>
      <c r="Q6" s="30" t="str">
        <f>IF(AND('Mapa riesgos'!$AD$14="Muy Alta",'Mapa riesgos'!$AF$14="Menor"),CONCATENATE("R1C",'Mapa riesgos'!$T$14),"")</f>
        <v/>
      </c>
      <c r="R6" s="30" t="str">
        <f>IF(AND('Mapa riesgos'!$AD$15="Muy Alta",'Mapa riesgos'!$AF$15="Menor"),CONCATENATE("R1C",'Mapa riesgos'!$T$15),"")</f>
        <v/>
      </c>
      <c r="S6" s="30" t="str">
        <f>IF(AND('Mapa riesgos'!$AD$16="Muy Alta",'Mapa riesgos'!$AF$16="Menor"),CONCATENATE("R1C",'Mapa riesgos'!$T$16),"")</f>
        <v/>
      </c>
      <c r="T6" s="30" t="str">
        <f>IF(AND('Mapa riesgos'!$AD$17="Muy Alta",'Mapa riesgos'!$AF$17="Menor"),CONCATENATE("R1C",'Mapa riesgos'!$T$17),"")</f>
        <v/>
      </c>
      <c r="U6" s="31" t="str">
        <f>IF(AND('Mapa riesgos'!$AD$18="Muy Alta",'Mapa riesgos'!$AF$18="Menor"),CONCATENATE("R1C",'Mapa riesgos'!$T$18),"")</f>
        <v/>
      </c>
      <c r="V6" s="29" t="str">
        <f>IF(AND('Mapa riesgos'!$AD$13="Muy Alta",'Mapa riesgos'!$AF$13="Moderado"),CONCATENATE("R1C",'Mapa riesgos'!$T$13),"")</f>
        <v/>
      </c>
      <c r="W6" s="30" t="str">
        <f>IF(AND('Mapa riesgos'!$AD$14="Muy Alta",'Mapa riesgos'!$AF$14="Moderado"),CONCATENATE("R1C",'Mapa riesgos'!$T$14),"")</f>
        <v/>
      </c>
      <c r="X6" s="30" t="str">
        <f>IF(AND('Mapa riesgos'!$AD$15="Muy Alta",'Mapa riesgos'!$AF$15="Moderado"),CONCATENATE("R1C",'Mapa riesgos'!$T$15),"")</f>
        <v/>
      </c>
      <c r="Y6" s="30" t="str">
        <f>IF(AND('Mapa riesgos'!$AD$16="Muy Alta",'Mapa riesgos'!$AF$16="Moderado"),CONCATENATE("R1C",'Mapa riesgos'!$T$16),"")</f>
        <v/>
      </c>
      <c r="Z6" s="30" t="str">
        <f>IF(AND('Mapa riesgos'!$AD$17="Muy Alta",'Mapa riesgos'!$AF$17="Moderado"),CONCATENATE("R1C",'Mapa riesgos'!$T$17),"")</f>
        <v/>
      </c>
      <c r="AA6" s="31" t="str">
        <f>IF(AND('Mapa riesgos'!$AD$18="Muy Alta",'Mapa riesgos'!$AF$18="Moderado"),CONCATENATE("R1C",'Mapa riesgos'!$T$18),"")</f>
        <v/>
      </c>
      <c r="AB6" s="29" t="str">
        <f>IF(AND('Mapa riesgos'!$AD$13="Muy Alta",'Mapa riesgos'!$AF$13="Mayor"),CONCATENATE("R1C",'Mapa riesgos'!$T$13),"")</f>
        <v/>
      </c>
      <c r="AC6" s="30" t="str">
        <f>IF(AND('Mapa riesgos'!$AD$14="Muy Alta",'Mapa riesgos'!$AF$14="Mayor"),CONCATENATE("R1C",'Mapa riesgos'!$T$14),"")</f>
        <v/>
      </c>
      <c r="AD6" s="30" t="str">
        <f>IF(AND('Mapa riesgos'!$AD$15="Muy Alta",'Mapa riesgos'!$AF$15="Mayor"),CONCATENATE("R1C",'Mapa riesgos'!$T$15),"")</f>
        <v/>
      </c>
      <c r="AE6" s="30" t="str">
        <f>IF(AND('Mapa riesgos'!$AD$16="Muy Alta",'Mapa riesgos'!$AF$16="Mayor"),CONCATENATE("R1C",'Mapa riesgos'!$T$16),"")</f>
        <v/>
      </c>
      <c r="AF6" s="30" t="str">
        <f>IF(AND('Mapa riesgos'!$AD$17="Muy Alta",'Mapa riesgos'!$AF$17="Mayor"),CONCATENATE("R1C",'Mapa riesgos'!$T$17),"")</f>
        <v/>
      </c>
      <c r="AG6" s="31" t="str">
        <f>IF(AND('Mapa riesgos'!$AD$18="Muy Alta",'Mapa riesgos'!$AF$18="Mayor"),CONCATENATE("R1C",'Mapa riesgos'!$T$18),"")</f>
        <v/>
      </c>
      <c r="AH6" s="32" t="str">
        <f>IF(AND('Mapa riesgos'!$AD$13="Muy Alta",'Mapa riesgos'!$AF$13="Catastrófico"),CONCATENATE("R1C",'Mapa riesgos'!$T$13),"")</f>
        <v/>
      </c>
      <c r="AI6" s="33" t="str">
        <f>IF(AND('Mapa riesgos'!$AD$14="Muy Alta",'Mapa riesgos'!$AF$14="Catastrófico"),CONCATENATE("R1C",'Mapa riesgos'!$T$14),"")</f>
        <v/>
      </c>
      <c r="AJ6" s="33" t="str">
        <f>IF(AND('Mapa riesgos'!$AD$15="Muy Alta",'Mapa riesgos'!$AF$15="Catastrófico"),CONCATENATE("R1C",'Mapa riesgos'!$T$15),"")</f>
        <v/>
      </c>
      <c r="AK6" s="33" t="str">
        <f>IF(AND('Mapa riesgos'!$AD$16="Muy Alta",'Mapa riesgos'!$AF$16="Catastrófico"),CONCATENATE("R1C",'Mapa riesgos'!$T$16),"")</f>
        <v/>
      </c>
      <c r="AL6" s="33" t="str">
        <f>IF(AND('Mapa riesgos'!$AD$17="Muy Alta",'Mapa riesgos'!$AF$17="Catastrófico"),CONCATENATE("R1C",'Mapa riesgos'!$T$17),"")</f>
        <v/>
      </c>
      <c r="AM6" s="34" t="str">
        <f>IF(AND('Mapa riesgos'!$AD$18="Muy Alta",'Mapa riesgos'!$AF$18="Catastrófico"),CONCATENATE("R1C",'Mapa riesgos'!$T$18),"")</f>
        <v/>
      </c>
      <c r="AN6" s="66"/>
      <c r="AO6" s="524" t="s">
        <v>178</v>
      </c>
      <c r="AP6" s="525"/>
      <c r="AQ6" s="525"/>
      <c r="AR6" s="525"/>
      <c r="AS6" s="525"/>
      <c r="AT6" s="526"/>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row>
    <row r="7" spans="1:91" ht="15" customHeight="1" x14ac:dyDescent="0.25">
      <c r="A7" s="66"/>
      <c r="B7" s="466"/>
      <c r="C7" s="466"/>
      <c r="D7" s="467"/>
      <c r="E7" s="507"/>
      <c r="F7" s="508"/>
      <c r="G7" s="508"/>
      <c r="H7" s="508"/>
      <c r="I7" s="509"/>
      <c r="J7" s="35" t="str">
        <f>IF(AND('Mapa riesgos'!$AD$19="Muy Alta",'Mapa riesgos'!$AF$19="Leve"),CONCATENATE("R2C",'Mapa riesgos'!$T$19),"")</f>
        <v/>
      </c>
      <c r="K7" s="36" t="str">
        <f>IF(AND('Mapa riesgos'!$AD$20="Muy Alta",'Mapa riesgos'!$AF$20="Leve"),CONCATENATE("R2C",'Mapa riesgos'!$T$20),"")</f>
        <v/>
      </c>
      <c r="L7" s="36" t="str">
        <f>IF(AND('Mapa riesgos'!$AD$21="Muy Alta",'Mapa riesgos'!$AF$21="Leve"),CONCATENATE("R2C",'Mapa riesgos'!$T$21),"")</f>
        <v/>
      </c>
      <c r="M7" s="36" t="str">
        <f>IF(AND('Mapa riesgos'!$AD$22="Muy Alta",'Mapa riesgos'!$AF$22="Leve"),CONCATENATE("R2C",'Mapa riesgos'!$T$22),"")</f>
        <v/>
      </c>
      <c r="N7" s="36" t="str">
        <f>IF(AND('Mapa riesgos'!$AD$23="Muy Alta",'Mapa riesgos'!$AF$23="Leve"),CONCATENATE("R2C",'Mapa riesgos'!$T$23),"")</f>
        <v/>
      </c>
      <c r="O7" s="37" t="str">
        <f>IF(AND('Mapa riesgos'!$AD$24="Muy Alta",'Mapa riesgos'!$AF$24="Leve"),CONCATENATE("R2C",'Mapa riesgos'!$T$24),"")</f>
        <v/>
      </c>
      <c r="P7" s="35" t="str">
        <f>IF(AND('Mapa riesgos'!$AD$19="Muy Alta",'Mapa riesgos'!$AF$19="Menor"),CONCATENATE("R2C",'Mapa riesgos'!$T$19),"")</f>
        <v/>
      </c>
      <c r="Q7" s="36" t="str">
        <f>IF(AND('Mapa riesgos'!$AD$20="Muy Alta",'Mapa riesgos'!$AF$20="Menor"),CONCATENATE("R2C",'Mapa riesgos'!$T$20),"")</f>
        <v/>
      </c>
      <c r="R7" s="36" t="str">
        <f>IF(AND('Mapa riesgos'!$AD$21="Muy Alta",'Mapa riesgos'!$AF$21="Menor"),CONCATENATE("R2C",'Mapa riesgos'!$T$21),"")</f>
        <v/>
      </c>
      <c r="S7" s="36" t="str">
        <f>IF(AND('Mapa riesgos'!$AD$22="Muy Alta",'Mapa riesgos'!$AF$22="Menor"),CONCATENATE("R2C",'Mapa riesgos'!$T$22),"")</f>
        <v/>
      </c>
      <c r="T7" s="36" t="str">
        <f>IF(AND('Mapa riesgos'!$AD$23="Muy Alta",'Mapa riesgos'!$AF$23="Menor"),CONCATENATE("R2C",'Mapa riesgos'!$T$23),"")</f>
        <v/>
      </c>
      <c r="U7" s="37" t="str">
        <f>IF(AND('Mapa riesgos'!$AD$24="Muy Alta",'Mapa riesgos'!$AF$24="Menor"),CONCATENATE("R2C",'Mapa riesgos'!$T$24),"")</f>
        <v/>
      </c>
      <c r="V7" s="35" t="str">
        <f>IF(AND('Mapa riesgos'!$AD$19="Muy Alta",'Mapa riesgos'!$AF$19="Moderado"),CONCATENATE("R2C",'Mapa riesgos'!$T$19),"")</f>
        <v/>
      </c>
      <c r="W7" s="36" t="str">
        <f>IF(AND('Mapa riesgos'!$AD$20="Muy Alta",'Mapa riesgos'!$AF$20="Moderado"),CONCATENATE("R2C",'Mapa riesgos'!$T$20),"")</f>
        <v/>
      </c>
      <c r="X7" s="36" t="str">
        <f>IF(AND('Mapa riesgos'!$AD$21="Muy Alta",'Mapa riesgos'!$AF$21="Moderado"),CONCATENATE("R2C",'Mapa riesgos'!$T$21),"")</f>
        <v/>
      </c>
      <c r="Y7" s="36" t="str">
        <f>IF(AND('Mapa riesgos'!$AD$22="Muy Alta",'Mapa riesgos'!$AF$22="Moderado"),CONCATENATE("R2C",'Mapa riesgos'!$T$22),"")</f>
        <v/>
      </c>
      <c r="Z7" s="36" t="str">
        <f>IF(AND('Mapa riesgos'!$AD$23="Muy Alta",'Mapa riesgos'!$AF$23="Moderado"),CONCATENATE("R2C",'Mapa riesgos'!$T$23),"")</f>
        <v/>
      </c>
      <c r="AA7" s="37" t="str">
        <f>IF(AND('Mapa riesgos'!$AD$24="Muy Alta",'Mapa riesgos'!$AF$24="Moderado"),CONCATENATE("R2C",'Mapa riesgos'!$T$24),"")</f>
        <v/>
      </c>
      <c r="AB7" s="35" t="str">
        <f>IF(AND('Mapa riesgos'!$AD$19="Muy Alta",'Mapa riesgos'!$AF$19="Mayor"),CONCATENATE("R2C",'Mapa riesgos'!$T$19),"")</f>
        <v/>
      </c>
      <c r="AC7" s="36" t="str">
        <f>IF(AND('Mapa riesgos'!$AD$20="Muy Alta",'Mapa riesgos'!$AF$20="Mayor"),CONCATENATE("R2C",'Mapa riesgos'!$T$20),"")</f>
        <v/>
      </c>
      <c r="AD7" s="36" t="str">
        <f>IF(AND('Mapa riesgos'!$AD$21="Muy Alta",'Mapa riesgos'!$AF$21="Mayor"),CONCATENATE("R2C",'Mapa riesgos'!$T$21),"")</f>
        <v/>
      </c>
      <c r="AE7" s="36" t="str">
        <f>IF(AND('Mapa riesgos'!$AD$22="Muy Alta",'Mapa riesgos'!$AF$22="Mayor"),CONCATENATE("R2C",'Mapa riesgos'!$T$22),"")</f>
        <v/>
      </c>
      <c r="AF7" s="36" t="str">
        <f>IF(AND('Mapa riesgos'!$AD$23="Muy Alta",'Mapa riesgos'!$AF$23="Mayor"),CONCATENATE("R2C",'Mapa riesgos'!$T$23),"")</f>
        <v/>
      </c>
      <c r="AG7" s="37" t="str">
        <f>IF(AND('Mapa riesgos'!$AD$24="Muy Alta",'Mapa riesgos'!$AF$24="Mayor"),CONCATENATE("R2C",'Mapa riesgos'!$T$24),"")</f>
        <v/>
      </c>
      <c r="AH7" s="38" t="str">
        <f>IF(AND('Mapa riesgos'!$AD$19="Muy Alta",'Mapa riesgos'!$AF$19="Catastrófico"),CONCATENATE("R2C",'Mapa riesgos'!$T$19),"")</f>
        <v/>
      </c>
      <c r="AI7" s="39" t="str">
        <f>IF(AND('Mapa riesgos'!$AD$20="Muy Alta",'Mapa riesgos'!$AF$20="Catastrófico"),CONCATENATE("R2C",'Mapa riesgos'!$T$20),"")</f>
        <v/>
      </c>
      <c r="AJ7" s="39" t="str">
        <f>IF(AND('Mapa riesgos'!$AD$21="Muy Alta",'Mapa riesgos'!$AF$21="Catastrófico"),CONCATENATE("R2C",'Mapa riesgos'!$T$21),"")</f>
        <v/>
      </c>
      <c r="AK7" s="39" t="str">
        <f>IF(AND('Mapa riesgos'!$AD$22="Muy Alta",'Mapa riesgos'!$AF$22="Catastrófico"),CONCATENATE("R2C",'Mapa riesgos'!$T$22),"")</f>
        <v/>
      </c>
      <c r="AL7" s="39" t="str">
        <f>IF(AND('Mapa riesgos'!$AD$23="Muy Alta",'Mapa riesgos'!$AF$23="Catastrófico"),CONCATENATE("R2C",'Mapa riesgos'!$T$23),"")</f>
        <v/>
      </c>
      <c r="AM7" s="40" t="str">
        <f>IF(AND('Mapa riesgos'!$AD$24="Muy Alta",'Mapa riesgos'!$AF$24="Catastrófico"),CONCATENATE("R2C",'Mapa riesgos'!$T$24),"")</f>
        <v/>
      </c>
      <c r="AN7" s="66"/>
      <c r="AO7" s="527"/>
      <c r="AP7" s="528"/>
      <c r="AQ7" s="528"/>
      <c r="AR7" s="528"/>
      <c r="AS7" s="528"/>
      <c r="AT7" s="529"/>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row>
    <row r="8" spans="1:91" ht="15" customHeight="1" x14ac:dyDescent="0.25">
      <c r="A8" s="66"/>
      <c r="B8" s="466"/>
      <c r="C8" s="466"/>
      <c r="D8" s="467"/>
      <c r="E8" s="507"/>
      <c r="F8" s="508"/>
      <c r="G8" s="508"/>
      <c r="H8" s="508"/>
      <c r="I8" s="509"/>
      <c r="J8" s="35" t="str">
        <f>IF(AND('Mapa riesgos'!$AD$25="Muy Alta",'Mapa riesgos'!$AF$25="Leve"),CONCATENATE("R3C",'Mapa riesgos'!$T$25),"")</f>
        <v/>
      </c>
      <c r="K8" s="36" t="str">
        <f>IF(AND('Mapa riesgos'!$AD$26="Muy Alta",'Mapa riesgos'!$AF$26="Leve"),CONCATENATE("R3C",'Mapa riesgos'!$T$26),"")</f>
        <v/>
      </c>
      <c r="L8" s="36" t="str">
        <f>IF(AND('Mapa riesgos'!$AD$27="Muy Alta",'Mapa riesgos'!$AF$27="Leve"),CONCATENATE("R3C",'Mapa riesgos'!$T$27),"")</f>
        <v/>
      </c>
      <c r="M8" s="36" t="str">
        <f>IF(AND('Mapa riesgos'!$AD$28="Muy Alta",'Mapa riesgos'!$AF$28="Leve"),CONCATENATE("R3C",'Mapa riesgos'!$T$28),"")</f>
        <v/>
      </c>
      <c r="N8" s="36" t="str">
        <f>IF(AND('Mapa riesgos'!$AD$29="Muy Alta",'Mapa riesgos'!$AF$29="Leve"),CONCATENATE("R3C",'Mapa riesgos'!$T$29),"")</f>
        <v/>
      </c>
      <c r="O8" s="37" t="str">
        <f>IF(AND('Mapa riesgos'!$AD$30="Muy Alta",'Mapa riesgos'!$AF$30="Leve"),CONCATENATE("R3C",'Mapa riesgos'!$T$30),"")</f>
        <v/>
      </c>
      <c r="P8" s="35" t="str">
        <f>IF(AND('Mapa riesgos'!$AD$25="Muy Alta",'Mapa riesgos'!$AF$25="Menor"),CONCATENATE("R3C",'Mapa riesgos'!$T$25),"")</f>
        <v/>
      </c>
      <c r="Q8" s="36" t="str">
        <f>IF(AND('Mapa riesgos'!$AD$26="Muy Alta",'Mapa riesgos'!$AF$26="Menor"),CONCATENATE("R3C",'Mapa riesgos'!$T$26),"")</f>
        <v/>
      </c>
      <c r="R8" s="36" t="str">
        <f>IF(AND('Mapa riesgos'!$AD$27="Muy Alta",'Mapa riesgos'!$AF$27="Menor"),CONCATENATE("R3C",'Mapa riesgos'!$T$27),"")</f>
        <v/>
      </c>
      <c r="S8" s="36" t="str">
        <f>IF(AND('Mapa riesgos'!$AD$28="Muy Alta",'Mapa riesgos'!$AF$28="Menor"),CONCATENATE("R3C",'Mapa riesgos'!$T$28),"")</f>
        <v/>
      </c>
      <c r="T8" s="36" t="str">
        <f>IF(AND('Mapa riesgos'!$AD$29="Muy Alta",'Mapa riesgos'!$AF$29="Menor"),CONCATENATE("R3C",'Mapa riesgos'!$T$29),"")</f>
        <v/>
      </c>
      <c r="U8" s="37" t="str">
        <f>IF(AND('Mapa riesgos'!$AD$30="Muy Alta",'Mapa riesgos'!$AF$30="Menor"),CONCATENATE("R3C",'Mapa riesgos'!$T$30),"")</f>
        <v/>
      </c>
      <c r="V8" s="35" t="str">
        <f>IF(AND('Mapa riesgos'!$AD$25="Muy Alta",'Mapa riesgos'!$AF$25="Moderado"),CONCATENATE("R3C",'Mapa riesgos'!$T$25),"")</f>
        <v/>
      </c>
      <c r="W8" s="36" t="str">
        <f>IF(AND('Mapa riesgos'!$AD$26="Muy Alta",'Mapa riesgos'!$AF$26="Moderado"),CONCATENATE("R3C",'Mapa riesgos'!$T$26),"")</f>
        <v/>
      </c>
      <c r="X8" s="36" t="str">
        <f>IF(AND('Mapa riesgos'!$AD$27="Muy Alta",'Mapa riesgos'!$AF$27="Moderado"),CONCATENATE("R3C",'Mapa riesgos'!$T$27),"")</f>
        <v/>
      </c>
      <c r="Y8" s="36" t="str">
        <f>IF(AND('Mapa riesgos'!$AD$28="Muy Alta",'Mapa riesgos'!$AF$28="Moderado"),CONCATENATE("R3C",'Mapa riesgos'!$T$28),"")</f>
        <v/>
      </c>
      <c r="Z8" s="36" t="str">
        <f>IF(AND('Mapa riesgos'!$AD$29="Muy Alta",'Mapa riesgos'!$AF$29="Moderado"),CONCATENATE("R3C",'Mapa riesgos'!$T$29),"")</f>
        <v/>
      </c>
      <c r="AA8" s="37" t="str">
        <f>IF(AND('Mapa riesgos'!$AD$30="Muy Alta",'Mapa riesgos'!$AF$30="Moderado"),CONCATENATE("R3C",'Mapa riesgos'!$T$30),"")</f>
        <v/>
      </c>
      <c r="AB8" s="35" t="str">
        <f>IF(AND('Mapa riesgos'!$AD$25="Muy Alta",'Mapa riesgos'!$AF$25="Mayor"),CONCATENATE("R3C",'Mapa riesgos'!$T$25),"")</f>
        <v/>
      </c>
      <c r="AC8" s="36" t="str">
        <f>IF(AND('Mapa riesgos'!$AD$26="Muy Alta",'Mapa riesgos'!$AF$26="Mayor"),CONCATENATE("R3C",'Mapa riesgos'!$T$26),"")</f>
        <v/>
      </c>
      <c r="AD8" s="36" t="str">
        <f>IF(AND('Mapa riesgos'!$AD$27="Muy Alta",'Mapa riesgos'!$AF$27="Mayor"),CONCATENATE("R3C",'Mapa riesgos'!$T$27),"")</f>
        <v/>
      </c>
      <c r="AE8" s="36" t="str">
        <f>IF(AND('Mapa riesgos'!$AD$28="Muy Alta",'Mapa riesgos'!$AF$28="Mayor"),CONCATENATE("R3C",'Mapa riesgos'!$T$28),"")</f>
        <v/>
      </c>
      <c r="AF8" s="36" t="str">
        <f>IF(AND('Mapa riesgos'!$AD$29="Muy Alta",'Mapa riesgos'!$AF$29="Mayor"),CONCATENATE("R3C",'Mapa riesgos'!$T$29),"")</f>
        <v/>
      </c>
      <c r="AG8" s="37" t="str">
        <f>IF(AND('Mapa riesgos'!$AD$30="Muy Alta",'Mapa riesgos'!$AF$30="Mayor"),CONCATENATE("R3C",'Mapa riesgos'!$T$30),"")</f>
        <v/>
      </c>
      <c r="AH8" s="38" t="str">
        <f>IF(AND('Mapa riesgos'!$AD$25="Muy Alta",'Mapa riesgos'!$AF$25="Catastrófico"),CONCATENATE("R3C",'Mapa riesgos'!$T$25),"")</f>
        <v/>
      </c>
      <c r="AI8" s="39" t="str">
        <f>IF(AND('Mapa riesgos'!$AD$26="Muy Alta",'Mapa riesgos'!$AF$26="Catastrófico"),CONCATENATE("R3C",'Mapa riesgos'!$T$26),"")</f>
        <v/>
      </c>
      <c r="AJ8" s="39" t="str">
        <f>IF(AND('Mapa riesgos'!$AD$27="Muy Alta",'Mapa riesgos'!$AF$27="Catastrófico"),CONCATENATE("R3C",'Mapa riesgos'!$T$27),"")</f>
        <v/>
      </c>
      <c r="AK8" s="39" t="str">
        <f>IF(AND('Mapa riesgos'!$AD$28="Muy Alta",'Mapa riesgos'!$AF$28="Catastrófico"),CONCATENATE("R3C",'Mapa riesgos'!$T$28),"")</f>
        <v/>
      </c>
      <c r="AL8" s="39" t="str">
        <f>IF(AND('Mapa riesgos'!$AD$29="Muy Alta",'Mapa riesgos'!$AF$29="Catastrófico"),CONCATENATE("R3C",'Mapa riesgos'!$T$29),"")</f>
        <v/>
      </c>
      <c r="AM8" s="40" t="str">
        <f>IF(AND('Mapa riesgos'!$AD$30="Muy Alta",'Mapa riesgos'!$AF$30="Catastrófico"),CONCATENATE("R3C",'Mapa riesgos'!$T$30),"")</f>
        <v/>
      </c>
      <c r="AN8" s="66"/>
      <c r="AO8" s="527"/>
      <c r="AP8" s="528"/>
      <c r="AQ8" s="528"/>
      <c r="AR8" s="528"/>
      <c r="AS8" s="528"/>
      <c r="AT8" s="529"/>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row>
    <row r="9" spans="1:91" ht="15" customHeight="1" x14ac:dyDescent="0.25">
      <c r="A9" s="66"/>
      <c r="B9" s="466"/>
      <c r="C9" s="466"/>
      <c r="D9" s="467"/>
      <c r="E9" s="507"/>
      <c r="F9" s="508"/>
      <c r="G9" s="508"/>
      <c r="H9" s="508"/>
      <c r="I9" s="509"/>
      <c r="J9" s="35" t="str">
        <f>IF(AND('Mapa riesgos'!$AD$31="Muy Alta",'Mapa riesgos'!$AF$31="Leve"),CONCATENATE("R4C",'Mapa riesgos'!$T$31),"")</f>
        <v/>
      </c>
      <c r="K9" s="36" t="str">
        <f>IF(AND('Mapa riesgos'!$AD$32="Muy Alta",'Mapa riesgos'!$AF$32="Leve"),CONCATENATE("R4C",'Mapa riesgos'!$T$32),"")</f>
        <v/>
      </c>
      <c r="L9" s="36" t="str">
        <f>IF(AND('Mapa riesgos'!$AD$33="Muy Alta",'Mapa riesgos'!$AF$33="Leve"),CONCATENATE("R4C",'Mapa riesgos'!$T$33),"")</f>
        <v/>
      </c>
      <c r="M9" s="36" t="str">
        <f>IF(AND('Mapa riesgos'!$AD$34="Muy Alta",'Mapa riesgos'!$AF$34="Leve"),CONCATENATE("R4C",'Mapa riesgos'!$T$34),"")</f>
        <v/>
      </c>
      <c r="N9" s="36" t="str">
        <f>IF(AND('Mapa riesgos'!$AD$35="Muy Alta",'Mapa riesgos'!$AF$35="Leve"),CONCATENATE("R4C",'Mapa riesgos'!$T$35),"")</f>
        <v/>
      </c>
      <c r="O9" s="37" t="str">
        <f>IF(AND('Mapa riesgos'!$AD$36="Muy Alta",'Mapa riesgos'!$AF$36="Leve"),CONCATENATE("R4C",'Mapa riesgos'!$T$36),"")</f>
        <v/>
      </c>
      <c r="P9" s="35" t="str">
        <f>IF(AND('Mapa riesgos'!$AD$31="Muy Alta",'Mapa riesgos'!$AF$31="Menor"),CONCATENATE("R4C",'Mapa riesgos'!$T$31),"")</f>
        <v/>
      </c>
      <c r="Q9" s="36" t="str">
        <f>IF(AND('Mapa riesgos'!$AD$32="Muy Alta",'Mapa riesgos'!$AF$32="Menor"),CONCATENATE("R4C",'Mapa riesgos'!$T$32),"")</f>
        <v/>
      </c>
      <c r="R9" s="36" t="str">
        <f>IF(AND('Mapa riesgos'!$AD$33="Muy Alta",'Mapa riesgos'!$AF$33="Menor"),CONCATENATE("R4C",'Mapa riesgos'!$T$33),"")</f>
        <v/>
      </c>
      <c r="S9" s="36" t="str">
        <f>IF(AND('Mapa riesgos'!$AD$34="Muy Alta",'Mapa riesgos'!$AF$34="Menor"),CONCATENATE("R4C",'Mapa riesgos'!$T$34),"")</f>
        <v/>
      </c>
      <c r="T9" s="36" t="str">
        <f>IF(AND('Mapa riesgos'!$AD$35="Muy Alta",'Mapa riesgos'!$AF$35="Menor"),CONCATENATE("R4C",'Mapa riesgos'!$T$35),"")</f>
        <v/>
      </c>
      <c r="U9" s="37" t="str">
        <f>IF(AND('Mapa riesgos'!$AD$36="Muy Alta",'Mapa riesgos'!$AF$36="Menor"),CONCATENATE("R4C",'Mapa riesgos'!$T$36),"")</f>
        <v/>
      </c>
      <c r="V9" s="35" t="str">
        <f>IF(AND('Mapa riesgos'!$AD$31="Muy Alta",'Mapa riesgos'!$AF$31="Moderado"),CONCATENATE("R4C",'Mapa riesgos'!$T$31),"")</f>
        <v/>
      </c>
      <c r="W9" s="36" t="str">
        <f>IF(AND('Mapa riesgos'!$AD$32="Muy Alta",'Mapa riesgos'!$AF$32="Moderado"),CONCATENATE("R4C",'Mapa riesgos'!$T$32),"")</f>
        <v/>
      </c>
      <c r="X9" s="36" t="str">
        <f>IF(AND('Mapa riesgos'!$AD$33="Muy Alta",'Mapa riesgos'!$AF$33="Moderado"),CONCATENATE("R4C",'Mapa riesgos'!$T$33),"")</f>
        <v/>
      </c>
      <c r="Y9" s="36" t="str">
        <f>IF(AND('Mapa riesgos'!$AD$34="Muy Alta",'Mapa riesgos'!$AF$34="Moderado"),CONCATENATE("R4C",'Mapa riesgos'!$T$34),"")</f>
        <v/>
      </c>
      <c r="Z9" s="36" t="str">
        <f>IF(AND('Mapa riesgos'!$AD$35="Muy Alta",'Mapa riesgos'!$AF$35="Moderado"),CONCATENATE("R4C",'Mapa riesgos'!$T$35),"")</f>
        <v/>
      </c>
      <c r="AA9" s="37" t="str">
        <f>IF(AND('Mapa riesgos'!$AD$36="Muy Alta",'Mapa riesgos'!$AF$36="Moderado"),CONCATENATE("R4C",'Mapa riesgos'!$T$36),"")</f>
        <v/>
      </c>
      <c r="AB9" s="35" t="str">
        <f>IF(AND('Mapa riesgos'!$AD$31="Muy Alta",'Mapa riesgos'!$AF$31="Mayor"),CONCATENATE("R4C",'Mapa riesgos'!$T$31),"")</f>
        <v/>
      </c>
      <c r="AC9" s="36" t="str">
        <f>IF(AND('Mapa riesgos'!$AD$32="Muy Alta",'Mapa riesgos'!$AF$32="Mayor"),CONCATENATE("R4C",'Mapa riesgos'!$T$32),"")</f>
        <v/>
      </c>
      <c r="AD9" s="36" t="str">
        <f>IF(AND('Mapa riesgos'!$AD$33="Muy Alta",'Mapa riesgos'!$AF$33="Mayor"),CONCATENATE("R4C",'Mapa riesgos'!$T$33),"")</f>
        <v/>
      </c>
      <c r="AE9" s="36" t="str">
        <f>IF(AND('Mapa riesgos'!$AD$34="Muy Alta",'Mapa riesgos'!$AF$34="Mayor"),CONCATENATE("R4C",'Mapa riesgos'!$T$34),"")</f>
        <v/>
      </c>
      <c r="AF9" s="36" t="str">
        <f>IF(AND('Mapa riesgos'!$AD$35="Muy Alta",'Mapa riesgos'!$AF$35="Mayor"),CONCATENATE("R4C",'Mapa riesgos'!$T$35),"")</f>
        <v/>
      </c>
      <c r="AG9" s="37" t="str">
        <f>IF(AND('Mapa riesgos'!$AD$36="Muy Alta",'Mapa riesgos'!$AF$36="Mayor"),CONCATENATE("R4C",'Mapa riesgos'!$T$36),"")</f>
        <v/>
      </c>
      <c r="AH9" s="38" t="str">
        <f>IF(AND('Mapa riesgos'!$AD$31="Muy Alta",'Mapa riesgos'!$AF$31="Catastrófico"),CONCATENATE("R4C",'Mapa riesgos'!$T$31),"")</f>
        <v/>
      </c>
      <c r="AI9" s="39" t="str">
        <f>IF(AND('Mapa riesgos'!$AD$32="Muy Alta",'Mapa riesgos'!$AF$32="Catastrófico"),CONCATENATE("R4C",'Mapa riesgos'!$T$32),"")</f>
        <v/>
      </c>
      <c r="AJ9" s="39" t="str">
        <f>IF(AND('Mapa riesgos'!$AD$33="Muy Alta",'Mapa riesgos'!$AF$33="Catastrófico"),CONCATENATE("R4C",'Mapa riesgos'!$T$33),"")</f>
        <v/>
      </c>
      <c r="AK9" s="39" t="str">
        <f>IF(AND('Mapa riesgos'!$AD$34="Muy Alta",'Mapa riesgos'!$AF$34="Catastrófico"),CONCATENATE("R4C",'Mapa riesgos'!$T$34),"")</f>
        <v/>
      </c>
      <c r="AL9" s="39" t="str">
        <f>IF(AND('Mapa riesgos'!$AD$35="Muy Alta",'Mapa riesgos'!$AF$35="Catastrófico"),CONCATENATE("R4C",'Mapa riesgos'!$T$35),"")</f>
        <v/>
      </c>
      <c r="AM9" s="40" t="str">
        <f>IF(AND('Mapa riesgos'!$AD$36="Muy Alta",'Mapa riesgos'!$AF$36="Catastrófico"),CONCATENATE("R4C",'Mapa riesgos'!$T$36),"")</f>
        <v/>
      </c>
      <c r="AN9" s="66"/>
      <c r="AO9" s="527"/>
      <c r="AP9" s="528"/>
      <c r="AQ9" s="528"/>
      <c r="AR9" s="528"/>
      <c r="AS9" s="528"/>
      <c r="AT9" s="529"/>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row>
    <row r="10" spans="1:91" ht="15" customHeight="1" x14ac:dyDescent="0.25">
      <c r="A10" s="66"/>
      <c r="B10" s="466"/>
      <c r="C10" s="466"/>
      <c r="D10" s="467"/>
      <c r="E10" s="507"/>
      <c r="F10" s="508"/>
      <c r="G10" s="508"/>
      <c r="H10" s="508"/>
      <c r="I10" s="509"/>
      <c r="J10" s="35" t="str">
        <f>IF(AND('Mapa riesgos'!$AD$37="Muy Alta",'Mapa riesgos'!$AF$37="Leve"),CONCATENATE("R5C",'Mapa riesgos'!$T$37),"")</f>
        <v/>
      </c>
      <c r="K10" s="36" t="str">
        <f>IF(AND('Mapa riesgos'!$AD$38="Muy Alta",'Mapa riesgos'!$AF$38="Leve"),CONCATENATE("R5C",'Mapa riesgos'!$T$38),"")</f>
        <v/>
      </c>
      <c r="L10" s="36" t="str">
        <f>IF(AND('Mapa riesgos'!$AD$39="Muy Alta",'Mapa riesgos'!$AF$39="Leve"),CONCATENATE("R5C",'Mapa riesgos'!$T$39),"")</f>
        <v/>
      </c>
      <c r="M10" s="36" t="str">
        <f>IF(AND('Mapa riesgos'!$AD$40="Muy Alta",'Mapa riesgos'!$AF$40="Leve"),CONCATENATE("R5C",'Mapa riesgos'!$T$40),"")</f>
        <v/>
      </c>
      <c r="N10" s="36" t="str">
        <f>IF(AND('Mapa riesgos'!$AD$41="Muy Alta",'Mapa riesgos'!$AF$41="Leve"),CONCATENATE("R5C",'Mapa riesgos'!$T$41),"")</f>
        <v/>
      </c>
      <c r="O10" s="37" t="str">
        <f>IF(AND('Mapa riesgos'!$AD$42="Muy Alta",'Mapa riesgos'!$AF$42="Leve"),CONCATENATE("R5C",'Mapa riesgos'!$T$42),"")</f>
        <v/>
      </c>
      <c r="P10" s="35" t="str">
        <f>IF(AND('Mapa riesgos'!$AD$37="Muy Alta",'Mapa riesgos'!$AF$37="Menor"),CONCATENATE("R5C",'Mapa riesgos'!$T$37),"")</f>
        <v/>
      </c>
      <c r="Q10" s="36" t="str">
        <f>IF(AND('Mapa riesgos'!$AD$38="Muy Alta",'Mapa riesgos'!$AF$38="Menor"),CONCATENATE("R5C",'Mapa riesgos'!$T$38),"")</f>
        <v/>
      </c>
      <c r="R10" s="36" t="str">
        <f>IF(AND('Mapa riesgos'!$AD$39="Muy Alta",'Mapa riesgos'!$AF$39="Menor"),CONCATENATE("R5C",'Mapa riesgos'!$T$39),"")</f>
        <v/>
      </c>
      <c r="S10" s="36" t="str">
        <f>IF(AND('Mapa riesgos'!$AD$40="Muy Alta",'Mapa riesgos'!$AF$40="Menor"),CONCATENATE("R5C",'Mapa riesgos'!$T$40),"")</f>
        <v/>
      </c>
      <c r="T10" s="36" t="str">
        <f>IF(AND('Mapa riesgos'!$AD$41="Muy Alta",'Mapa riesgos'!$AF$41="Menor"),CONCATENATE("R5C",'Mapa riesgos'!$T$41),"")</f>
        <v/>
      </c>
      <c r="U10" s="37" t="str">
        <f>IF(AND('Mapa riesgos'!$AD$42="Muy Alta",'Mapa riesgos'!$AF$42="Menor"),CONCATENATE("R5C",'Mapa riesgos'!$T$42),"")</f>
        <v/>
      </c>
      <c r="V10" s="35" t="str">
        <f>IF(AND('Mapa riesgos'!$AD$37="Muy Alta",'Mapa riesgos'!$AF$37="Moderado"),CONCATENATE("R5C",'Mapa riesgos'!$T$37),"")</f>
        <v/>
      </c>
      <c r="W10" s="36" t="str">
        <f>IF(AND('Mapa riesgos'!$AD$38="Muy Alta",'Mapa riesgos'!$AF$38="Moderado"),CONCATENATE("R5C",'Mapa riesgos'!$T$38),"")</f>
        <v/>
      </c>
      <c r="X10" s="36" t="str">
        <f>IF(AND('Mapa riesgos'!$AD$39="Muy Alta",'Mapa riesgos'!$AF$39="Moderado"),CONCATENATE("R5C",'Mapa riesgos'!$T$39),"")</f>
        <v/>
      </c>
      <c r="Y10" s="36" t="str">
        <f>IF(AND('Mapa riesgos'!$AD$40="Muy Alta",'Mapa riesgos'!$AF$40="Moderado"),CONCATENATE("R5C",'Mapa riesgos'!$T$40),"")</f>
        <v/>
      </c>
      <c r="Z10" s="36" t="str">
        <f>IF(AND('Mapa riesgos'!$AD$41="Muy Alta",'Mapa riesgos'!$AF$41="Moderado"),CONCATENATE("R5C",'Mapa riesgos'!$T$41),"")</f>
        <v/>
      </c>
      <c r="AA10" s="37" t="str">
        <f>IF(AND('Mapa riesgos'!$AD$42="Muy Alta",'Mapa riesgos'!$AF$42="Moderado"),CONCATENATE("R5C",'Mapa riesgos'!$T$42),"")</f>
        <v/>
      </c>
      <c r="AB10" s="35" t="str">
        <f>IF(AND('Mapa riesgos'!$AD$37="Muy Alta",'Mapa riesgos'!$AF$37="Mayor"),CONCATENATE("R5C",'Mapa riesgos'!$T$37),"")</f>
        <v/>
      </c>
      <c r="AC10" s="36" t="str">
        <f>IF(AND('Mapa riesgos'!$AD$38="Muy Alta",'Mapa riesgos'!$AF$38="Mayor"),CONCATENATE("R5C",'Mapa riesgos'!$T$38),"")</f>
        <v/>
      </c>
      <c r="AD10" s="36" t="str">
        <f>IF(AND('Mapa riesgos'!$AD$39="Muy Alta",'Mapa riesgos'!$AF$39="Mayor"),CONCATENATE("R5C",'Mapa riesgos'!$T$39),"")</f>
        <v/>
      </c>
      <c r="AE10" s="36" t="str">
        <f>IF(AND('Mapa riesgos'!$AD$40="Muy Alta",'Mapa riesgos'!$AF$40="Mayor"),CONCATENATE("R5C",'Mapa riesgos'!$T$40),"")</f>
        <v/>
      </c>
      <c r="AF10" s="36" t="str">
        <f>IF(AND('Mapa riesgos'!$AD$41="Muy Alta",'Mapa riesgos'!$AF$41="Mayor"),CONCATENATE("R5C",'Mapa riesgos'!$T$41),"")</f>
        <v/>
      </c>
      <c r="AG10" s="37" t="str">
        <f>IF(AND('Mapa riesgos'!$AD$42="Muy Alta",'Mapa riesgos'!$AF$42="Mayor"),CONCATENATE("R5C",'Mapa riesgos'!$T$42),"")</f>
        <v/>
      </c>
      <c r="AH10" s="38" t="str">
        <f>IF(AND('Mapa riesgos'!$AD$37="Muy Alta",'Mapa riesgos'!$AF$37="Catastrófico"),CONCATENATE("R5C",'Mapa riesgos'!$T$37),"")</f>
        <v/>
      </c>
      <c r="AI10" s="39" t="str">
        <f>IF(AND('Mapa riesgos'!$AD$38="Muy Alta",'Mapa riesgos'!$AF$38="Catastrófico"),CONCATENATE("R5C",'Mapa riesgos'!$T$38),"")</f>
        <v/>
      </c>
      <c r="AJ10" s="39" t="str">
        <f>IF(AND('Mapa riesgos'!$AD$39="Muy Alta",'Mapa riesgos'!$AF$39="Catastrófico"),CONCATENATE("R5C",'Mapa riesgos'!$T$39),"")</f>
        <v/>
      </c>
      <c r="AK10" s="39" t="str">
        <f>IF(AND('Mapa riesgos'!$AD$40="Muy Alta",'Mapa riesgos'!$AF$40="Catastrófico"),CONCATENATE("R5C",'Mapa riesgos'!$T$40),"")</f>
        <v/>
      </c>
      <c r="AL10" s="39" t="str">
        <f>IF(AND('Mapa riesgos'!$AD$41="Muy Alta",'Mapa riesgos'!$AF$41="Catastrófico"),CONCATENATE("R5C",'Mapa riesgos'!$T$41),"")</f>
        <v/>
      </c>
      <c r="AM10" s="40" t="str">
        <f>IF(AND('Mapa riesgos'!$AD$42="Muy Alta",'Mapa riesgos'!$AF$42="Catastrófico"),CONCATENATE("R5C",'Mapa riesgos'!$T$42),"")</f>
        <v/>
      </c>
      <c r="AN10" s="66"/>
      <c r="AO10" s="527"/>
      <c r="AP10" s="528"/>
      <c r="AQ10" s="528"/>
      <c r="AR10" s="528"/>
      <c r="AS10" s="528"/>
      <c r="AT10" s="529"/>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row>
    <row r="11" spans="1:91" ht="15" customHeight="1" x14ac:dyDescent="0.25">
      <c r="A11" s="66"/>
      <c r="B11" s="466"/>
      <c r="C11" s="466"/>
      <c r="D11" s="467"/>
      <c r="E11" s="507"/>
      <c r="F11" s="508"/>
      <c r="G11" s="508"/>
      <c r="H11" s="508"/>
      <c r="I11" s="509"/>
      <c r="J11" s="35" t="str">
        <f>IF(AND('Mapa riesgos'!$AD$43="Muy Alta",'Mapa riesgos'!$AF$43="Leve"),CONCATENATE("R6C",'Mapa riesgos'!$T$43),"")</f>
        <v/>
      </c>
      <c r="K11" s="36" t="str">
        <f>IF(AND('Mapa riesgos'!$AD$44="Muy Alta",'Mapa riesgos'!$AF$44="Leve"),CONCATENATE("R6C",'Mapa riesgos'!$T$44),"")</f>
        <v/>
      </c>
      <c r="L11" s="36" t="str">
        <f>IF(AND('Mapa riesgos'!$AD$45="Muy Alta",'Mapa riesgos'!$AF$45="Leve"),CONCATENATE("R6C",'Mapa riesgos'!$T$45),"")</f>
        <v/>
      </c>
      <c r="M11" s="36" t="str">
        <f>IF(AND('Mapa riesgos'!$AD$46="Muy Alta",'Mapa riesgos'!$AF$46="Leve"),CONCATENATE("R6C",'Mapa riesgos'!$T$46),"")</f>
        <v/>
      </c>
      <c r="N11" s="36" t="str">
        <f>IF(AND('Mapa riesgos'!$AD$47="Muy Alta",'Mapa riesgos'!$AF$47="Leve"),CONCATENATE("R6C",'Mapa riesgos'!$T$47),"")</f>
        <v/>
      </c>
      <c r="O11" s="37" t="str">
        <f>IF(AND('Mapa riesgos'!$AD$48="Muy Alta",'Mapa riesgos'!$AF$48="Leve"),CONCATENATE("R6C",'Mapa riesgos'!$T$48),"")</f>
        <v/>
      </c>
      <c r="P11" s="35" t="str">
        <f>IF(AND('Mapa riesgos'!$AD$43="Muy Alta",'Mapa riesgos'!$AF$43="Menor"),CONCATENATE("R6C",'Mapa riesgos'!$T$43),"")</f>
        <v/>
      </c>
      <c r="Q11" s="36" t="str">
        <f>IF(AND('Mapa riesgos'!$AD$44="Muy Alta",'Mapa riesgos'!$AF$44="Menor"),CONCATENATE("R6C",'Mapa riesgos'!$T$44),"")</f>
        <v/>
      </c>
      <c r="R11" s="36" t="str">
        <f>IF(AND('Mapa riesgos'!$AD$45="Muy Alta",'Mapa riesgos'!$AF$45="Menor"),CONCATENATE("R6C",'Mapa riesgos'!$T$45),"")</f>
        <v/>
      </c>
      <c r="S11" s="36" t="str">
        <f>IF(AND('Mapa riesgos'!$AD$46="Muy Alta",'Mapa riesgos'!$AF$46="Menor"),CONCATENATE("R6C",'Mapa riesgos'!$T$46),"")</f>
        <v/>
      </c>
      <c r="T11" s="36" t="str">
        <f>IF(AND('Mapa riesgos'!$AD$47="Muy Alta",'Mapa riesgos'!$AF$47="Menor"),CONCATENATE("R6C",'Mapa riesgos'!$T$47),"")</f>
        <v/>
      </c>
      <c r="U11" s="37" t="str">
        <f>IF(AND('Mapa riesgos'!$AD$48="Muy Alta",'Mapa riesgos'!$AF$48="Menor"),CONCATENATE("R6C",'Mapa riesgos'!$T$48),"")</f>
        <v/>
      </c>
      <c r="V11" s="35" t="str">
        <f>IF(AND('Mapa riesgos'!$AD$43="Muy Alta",'Mapa riesgos'!$AF$43="Moderado"),CONCATENATE("R6C",'Mapa riesgos'!$T$43),"")</f>
        <v/>
      </c>
      <c r="W11" s="36" t="str">
        <f>IF(AND('Mapa riesgos'!$AD$44="Muy Alta",'Mapa riesgos'!$AF$44="Moderado"),CONCATENATE("R6C",'Mapa riesgos'!$T$44),"")</f>
        <v/>
      </c>
      <c r="X11" s="36" t="str">
        <f>IF(AND('Mapa riesgos'!$AD$45="Muy Alta",'Mapa riesgos'!$AF$45="Moderado"),CONCATENATE("R6C",'Mapa riesgos'!$T$45),"")</f>
        <v/>
      </c>
      <c r="Y11" s="36" t="str">
        <f>IF(AND('Mapa riesgos'!$AD$46="Muy Alta",'Mapa riesgos'!$AF$46="Moderado"),CONCATENATE("R6C",'Mapa riesgos'!$T$46),"")</f>
        <v/>
      </c>
      <c r="Z11" s="36" t="str">
        <f>IF(AND('Mapa riesgos'!$AD$47="Muy Alta",'Mapa riesgos'!$AF$47="Moderado"),CONCATENATE("R6C",'Mapa riesgos'!$T$47),"")</f>
        <v/>
      </c>
      <c r="AA11" s="37" t="str">
        <f>IF(AND('Mapa riesgos'!$AD$48="Muy Alta",'Mapa riesgos'!$AF$48="Moderado"),CONCATENATE("R6C",'Mapa riesgos'!$T$48),"")</f>
        <v/>
      </c>
      <c r="AB11" s="35" t="str">
        <f>IF(AND('Mapa riesgos'!$AD$43="Muy Alta",'Mapa riesgos'!$AF$43="Mayor"),CONCATENATE("R6C",'Mapa riesgos'!$T$43),"")</f>
        <v/>
      </c>
      <c r="AC11" s="36" t="str">
        <f>IF(AND('Mapa riesgos'!$AD$44="Muy Alta",'Mapa riesgos'!$AF$44="Mayor"),CONCATENATE("R6C",'Mapa riesgos'!$T$44),"")</f>
        <v/>
      </c>
      <c r="AD11" s="36" t="str">
        <f>IF(AND('Mapa riesgos'!$AD$45="Muy Alta",'Mapa riesgos'!$AF$45="Mayor"),CONCATENATE("R6C",'Mapa riesgos'!$T$45),"")</f>
        <v/>
      </c>
      <c r="AE11" s="36" t="str">
        <f>IF(AND('Mapa riesgos'!$AD$46="Muy Alta",'Mapa riesgos'!$AF$46="Mayor"),CONCATENATE("R6C",'Mapa riesgos'!$T$46),"")</f>
        <v/>
      </c>
      <c r="AF11" s="36" t="str">
        <f>IF(AND('Mapa riesgos'!$AD$47="Muy Alta",'Mapa riesgos'!$AF$47="Mayor"),CONCATENATE("R6C",'Mapa riesgos'!$T$47),"")</f>
        <v/>
      </c>
      <c r="AG11" s="37" t="str">
        <f>IF(AND('Mapa riesgos'!$AD$48="Muy Alta",'Mapa riesgos'!$AF$48="Mayor"),CONCATENATE("R6C",'Mapa riesgos'!$T$48),"")</f>
        <v/>
      </c>
      <c r="AH11" s="38" t="str">
        <f>IF(AND('Mapa riesgos'!$AD$43="Muy Alta",'Mapa riesgos'!$AF$43="Catastrófico"),CONCATENATE("R6C",'Mapa riesgos'!$T$43),"")</f>
        <v/>
      </c>
      <c r="AI11" s="39" t="str">
        <f>IF(AND('Mapa riesgos'!$AD$44="Muy Alta",'Mapa riesgos'!$AF$44="Catastrófico"),CONCATENATE("R6C",'Mapa riesgos'!$T$44),"")</f>
        <v/>
      </c>
      <c r="AJ11" s="39" t="str">
        <f>IF(AND('Mapa riesgos'!$AD$45="Muy Alta",'Mapa riesgos'!$AF$45="Catastrófico"),CONCATENATE("R6C",'Mapa riesgos'!$T$45),"")</f>
        <v/>
      </c>
      <c r="AK11" s="39" t="str">
        <f>IF(AND('Mapa riesgos'!$AD$46="Muy Alta",'Mapa riesgos'!$AF$46="Catastrófico"),CONCATENATE("R6C",'Mapa riesgos'!$T$46),"")</f>
        <v/>
      </c>
      <c r="AL11" s="39" t="str">
        <f>IF(AND('Mapa riesgos'!$AD$47="Muy Alta",'Mapa riesgos'!$AF$47="Catastrófico"),CONCATENATE("R6C",'Mapa riesgos'!$T$47),"")</f>
        <v/>
      </c>
      <c r="AM11" s="40" t="str">
        <f>IF(AND('Mapa riesgos'!$AD$48="Muy Alta",'Mapa riesgos'!$AF$48="Catastrófico"),CONCATENATE("R6C",'Mapa riesgos'!$T$48),"")</f>
        <v/>
      </c>
      <c r="AN11" s="66"/>
      <c r="AO11" s="527"/>
      <c r="AP11" s="528"/>
      <c r="AQ11" s="528"/>
      <c r="AR11" s="528"/>
      <c r="AS11" s="528"/>
      <c r="AT11" s="529"/>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row>
    <row r="12" spans="1:91" ht="15" customHeight="1" x14ac:dyDescent="0.25">
      <c r="A12" s="66"/>
      <c r="B12" s="466"/>
      <c r="C12" s="466"/>
      <c r="D12" s="467"/>
      <c r="E12" s="507"/>
      <c r="F12" s="508"/>
      <c r="G12" s="508"/>
      <c r="H12" s="508"/>
      <c r="I12" s="509"/>
      <c r="J12" s="35" t="str">
        <f>IF(AND('Mapa riesgos'!$AD$49="Muy Alta",'Mapa riesgos'!$AF$49="Leve"),CONCATENATE("R7C",'Mapa riesgos'!$T$49),"")</f>
        <v/>
      </c>
      <c r="K12" s="36" t="str">
        <f>IF(AND('Mapa riesgos'!$AD$50="Muy Alta",'Mapa riesgos'!$AF$50="Leve"),CONCATENATE("R7C",'Mapa riesgos'!$T$50),"")</f>
        <v/>
      </c>
      <c r="L12" s="36" t="str">
        <f>IF(AND('Mapa riesgos'!$AD$51="Muy Alta",'Mapa riesgos'!$AF$51="Leve"),CONCATENATE("R7C",'Mapa riesgos'!$T$51),"")</f>
        <v/>
      </c>
      <c r="M12" s="36" t="str">
        <f>IF(AND('Mapa riesgos'!$AD$52="Muy Alta",'Mapa riesgos'!$AF$52="Leve"),CONCATENATE("R7C",'Mapa riesgos'!$T$52),"")</f>
        <v/>
      </c>
      <c r="N12" s="36" t="str">
        <f>IF(AND('Mapa riesgos'!$AD$53="Muy Alta",'Mapa riesgos'!$AF$53="Leve"),CONCATENATE("R7C",'Mapa riesgos'!$T$53),"")</f>
        <v/>
      </c>
      <c r="O12" s="37" t="str">
        <f>IF(AND('Mapa riesgos'!$AD$54="Muy Alta",'Mapa riesgos'!$AF$54="Leve"),CONCATENATE("R7C",'Mapa riesgos'!$T$54),"")</f>
        <v/>
      </c>
      <c r="P12" s="35" t="str">
        <f>IF(AND('Mapa riesgos'!$AD$49="Muy Alta",'Mapa riesgos'!$AF$49="Menor"),CONCATENATE("R7C",'Mapa riesgos'!$T$49),"")</f>
        <v/>
      </c>
      <c r="Q12" s="36" t="str">
        <f>IF(AND('Mapa riesgos'!$AD$50="Muy Alta",'Mapa riesgos'!$AF$50="Menor"),CONCATENATE("R7C",'Mapa riesgos'!$T$50),"")</f>
        <v/>
      </c>
      <c r="R12" s="36" t="str">
        <f>IF(AND('Mapa riesgos'!$AD$51="Muy Alta",'Mapa riesgos'!$AF$51="Menor"),CONCATENATE("R7C",'Mapa riesgos'!$T$51),"")</f>
        <v/>
      </c>
      <c r="S12" s="36" t="str">
        <f>IF(AND('Mapa riesgos'!$AD$52="Muy Alta",'Mapa riesgos'!$AF$52="Menor"),CONCATENATE("R7C",'Mapa riesgos'!$T$52),"")</f>
        <v/>
      </c>
      <c r="T12" s="36" t="str">
        <f>IF(AND('Mapa riesgos'!$AD$53="Muy Alta",'Mapa riesgos'!$AF$53="Menor"),CONCATENATE("R7C",'Mapa riesgos'!$T$53),"")</f>
        <v/>
      </c>
      <c r="U12" s="37" t="str">
        <f>IF(AND('Mapa riesgos'!$AD$54="Muy Alta",'Mapa riesgos'!$AF$54="Menor"),CONCATENATE("R7C",'Mapa riesgos'!$T$54),"")</f>
        <v/>
      </c>
      <c r="V12" s="35" t="str">
        <f>IF(AND('Mapa riesgos'!$AD$49="Muy Alta",'Mapa riesgos'!$AF$49="Moderado"),CONCATENATE("R7C",'Mapa riesgos'!$T$49),"")</f>
        <v/>
      </c>
      <c r="W12" s="36" t="str">
        <f>IF(AND('Mapa riesgos'!$AD$50="Muy Alta",'Mapa riesgos'!$AF$50="Moderado"),CONCATENATE("R7C",'Mapa riesgos'!$T$50),"")</f>
        <v/>
      </c>
      <c r="X12" s="36" t="str">
        <f>IF(AND('Mapa riesgos'!$AD$51="Muy Alta",'Mapa riesgos'!$AF$51="Moderado"),CONCATENATE("R7C",'Mapa riesgos'!$T$51),"")</f>
        <v/>
      </c>
      <c r="Y12" s="36" t="str">
        <f>IF(AND('Mapa riesgos'!$AD$52="Muy Alta",'Mapa riesgos'!$AF$52="Moderado"),CONCATENATE("R7C",'Mapa riesgos'!$T$52),"")</f>
        <v/>
      </c>
      <c r="Z12" s="36" t="str">
        <f>IF(AND('Mapa riesgos'!$AD$53="Muy Alta",'Mapa riesgos'!$AF$53="Moderado"),CONCATENATE("R7C",'Mapa riesgos'!$T$53),"")</f>
        <v/>
      </c>
      <c r="AA12" s="37" t="str">
        <f>IF(AND('Mapa riesgos'!$AD$54="Muy Alta",'Mapa riesgos'!$AF$54="Moderado"),CONCATENATE("R7C",'Mapa riesgos'!$T$54),"")</f>
        <v/>
      </c>
      <c r="AB12" s="35" t="str">
        <f>IF(AND('Mapa riesgos'!$AD$49="Muy Alta",'Mapa riesgos'!$AF$49="Mayor"),CONCATENATE("R7C",'Mapa riesgos'!$T$49),"")</f>
        <v/>
      </c>
      <c r="AC12" s="36" t="str">
        <f>IF(AND('Mapa riesgos'!$AD$50="Muy Alta",'Mapa riesgos'!$AF$50="Mayor"),CONCATENATE("R7C",'Mapa riesgos'!$T$50),"")</f>
        <v/>
      </c>
      <c r="AD12" s="36" t="str">
        <f>IF(AND('Mapa riesgos'!$AD$51="Muy Alta",'Mapa riesgos'!$AF$51="Mayor"),CONCATENATE("R7C",'Mapa riesgos'!$T$51),"")</f>
        <v/>
      </c>
      <c r="AE12" s="36" t="str">
        <f>IF(AND('Mapa riesgos'!$AD$52="Muy Alta",'Mapa riesgos'!$AF$52="Mayor"),CONCATENATE("R7C",'Mapa riesgos'!$T$52),"")</f>
        <v/>
      </c>
      <c r="AF12" s="36" t="str">
        <f>IF(AND('Mapa riesgos'!$AD$53="Muy Alta",'Mapa riesgos'!$AF$53="Mayor"),CONCATENATE("R7C",'Mapa riesgos'!$T$53),"")</f>
        <v/>
      </c>
      <c r="AG12" s="37" t="str">
        <f>IF(AND('Mapa riesgos'!$AD$54="Muy Alta",'Mapa riesgos'!$AF$54="Mayor"),CONCATENATE("R7C",'Mapa riesgos'!$T$54),"")</f>
        <v/>
      </c>
      <c r="AH12" s="38" t="str">
        <f>IF(AND('Mapa riesgos'!$AD$49="Muy Alta",'Mapa riesgos'!$AF$49="Catastrófico"),CONCATENATE("R7C",'Mapa riesgos'!$T$49),"")</f>
        <v/>
      </c>
      <c r="AI12" s="39" t="str">
        <f>IF(AND('Mapa riesgos'!$AD$50="Muy Alta",'Mapa riesgos'!$AF$50="Catastrófico"),CONCATENATE("R7C",'Mapa riesgos'!$T$50),"")</f>
        <v/>
      </c>
      <c r="AJ12" s="39" t="str">
        <f>IF(AND('Mapa riesgos'!$AD$51="Muy Alta",'Mapa riesgos'!$AF$51="Catastrófico"),CONCATENATE("R7C",'Mapa riesgos'!$T$51),"")</f>
        <v/>
      </c>
      <c r="AK12" s="39" t="str">
        <f>IF(AND('Mapa riesgos'!$AD$52="Muy Alta",'Mapa riesgos'!$AF$52="Catastrófico"),CONCATENATE("R7C",'Mapa riesgos'!$T$52),"")</f>
        <v/>
      </c>
      <c r="AL12" s="39" t="str">
        <f>IF(AND('Mapa riesgos'!$AD$53="Muy Alta",'Mapa riesgos'!$AF$53="Catastrófico"),CONCATENATE("R7C",'Mapa riesgos'!$T$53),"")</f>
        <v/>
      </c>
      <c r="AM12" s="40" t="str">
        <f>IF(AND('Mapa riesgos'!$AD$54="Muy Alta",'Mapa riesgos'!$AF$54="Catastrófico"),CONCATENATE("R7C",'Mapa riesgos'!$T$54),"")</f>
        <v/>
      </c>
      <c r="AN12" s="66"/>
      <c r="AO12" s="527"/>
      <c r="AP12" s="528"/>
      <c r="AQ12" s="528"/>
      <c r="AR12" s="528"/>
      <c r="AS12" s="528"/>
      <c r="AT12" s="529"/>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row>
    <row r="13" spans="1:91" ht="15" customHeight="1" x14ac:dyDescent="0.25">
      <c r="A13" s="66"/>
      <c r="B13" s="466"/>
      <c r="C13" s="466"/>
      <c r="D13" s="467"/>
      <c r="E13" s="507"/>
      <c r="F13" s="508"/>
      <c r="G13" s="508"/>
      <c r="H13" s="508"/>
      <c r="I13" s="509"/>
      <c r="J13" s="35" t="str">
        <f>IF(AND('Mapa riesgos'!$AD$55="Muy Alta",'Mapa riesgos'!$AF$55="Leve"),CONCATENATE("R8C",'Mapa riesgos'!$T$55),"")</f>
        <v/>
      </c>
      <c r="K13" s="36" t="str">
        <f>IF(AND('Mapa riesgos'!$AD$56="Muy Alta",'Mapa riesgos'!$AF$56="Leve"),CONCATENATE("R8C",'Mapa riesgos'!$T$56),"")</f>
        <v/>
      </c>
      <c r="L13" s="36" t="str">
        <f>IF(AND('Mapa riesgos'!$AD$57="Muy Alta",'Mapa riesgos'!$AF$57="Leve"),CONCATENATE("R8C",'Mapa riesgos'!$T$57),"")</f>
        <v/>
      </c>
      <c r="M13" s="36" t="str">
        <f>IF(AND('Mapa riesgos'!$AD$58="Muy Alta",'Mapa riesgos'!$AF$58="Leve"),CONCATENATE("R8C",'Mapa riesgos'!$T$58),"")</f>
        <v/>
      </c>
      <c r="N13" s="36" t="str">
        <f>IF(AND('Mapa riesgos'!$AD$59="Muy Alta",'Mapa riesgos'!$AF$59="Leve"),CONCATENATE("R8C",'Mapa riesgos'!$T$59),"")</f>
        <v/>
      </c>
      <c r="O13" s="37" t="str">
        <f>IF(AND('Mapa riesgos'!$AD$60="Muy Alta",'Mapa riesgos'!$AF$60="Leve"),CONCATENATE("R8C",'Mapa riesgos'!$T$60),"")</f>
        <v/>
      </c>
      <c r="P13" s="35" t="str">
        <f>IF(AND('Mapa riesgos'!$AD$55="Muy Alta",'Mapa riesgos'!$AF$55="Menor"),CONCATENATE("R8C",'Mapa riesgos'!$T$55),"")</f>
        <v/>
      </c>
      <c r="Q13" s="36" t="str">
        <f>IF(AND('Mapa riesgos'!$AD$56="Muy Alta",'Mapa riesgos'!$AF$56="Menor"),CONCATENATE("R8C",'Mapa riesgos'!$T$56),"")</f>
        <v/>
      </c>
      <c r="R13" s="36" t="str">
        <f>IF(AND('Mapa riesgos'!$AD$57="Muy Alta",'Mapa riesgos'!$AF$57="Menor"),CONCATENATE("R8C",'Mapa riesgos'!$T$57),"")</f>
        <v/>
      </c>
      <c r="S13" s="36" t="str">
        <f>IF(AND('Mapa riesgos'!$AD$58="Muy Alta",'Mapa riesgos'!$AF$58="Menor"),CONCATENATE("R8C",'Mapa riesgos'!$T$58),"")</f>
        <v/>
      </c>
      <c r="T13" s="36" t="str">
        <f>IF(AND('Mapa riesgos'!$AD$59="Muy Alta",'Mapa riesgos'!$AF$59="Menor"),CONCATENATE("R8C",'Mapa riesgos'!$T$59),"")</f>
        <v/>
      </c>
      <c r="U13" s="37" t="str">
        <f>IF(AND('Mapa riesgos'!$AD$60="Muy Alta",'Mapa riesgos'!$AF$60="Menor"),CONCATENATE("R8C",'Mapa riesgos'!$T$60),"")</f>
        <v/>
      </c>
      <c r="V13" s="35" t="str">
        <f>IF(AND('Mapa riesgos'!$AD$55="Muy Alta",'Mapa riesgos'!$AF$55="Moderado"),CONCATENATE("R8C",'Mapa riesgos'!$T$55),"")</f>
        <v/>
      </c>
      <c r="W13" s="36" t="str">
        <f>IF(AND('Mapa riesgos'!$AD$56="Muy Alta",'Mapa riesgos'!$AF$56="Moderado"),CONCATENATE("R8C",'Mapa riesgos'!$T$56),"")</f>
        <v/>
      </c>
      <c r="X13" s="36" t="str">
        <f>IF(AND('Mapa riesgos'!$AD$57="Muy Alta",'Mapa riesgos'!$AF$57="Moderado"),CONCATENATE("R8C",'Mapa riesgos'!$T$57),"")</f>
        <v/>
      </c>
      <c r="Y13" s="36" t="str">
        <f>IF(AND('Mapa riesgos'!$AD$58="Muy Alta",'Mapa riesgos'!$AF$58="Moderado"),CONCATENATE("R8C",'Mapa riesgos'!$T$58),"")</f>
        <v/>
      </c>
      <c r="Z13" s="36" t="str">
        <f>IF(AND('Mapa riesgos'!$AD$59="Muy Alta",'Mapa riesgos'!$AF$59="Moderado"),CONCATENATE("R8C",'Mapa riesgos'!$T$59),"")</f>
        <v/>
      </c>
      <c r="AA13" s="37" t="str">
        <f>IF(AND('Mapa riesgos'!$AD$60="Muy Alta",'Mapa riesgos'!$AF$60="Moderado"),CONCATENATE("R8C",'Mapa riesgos'!$T$60),"")</f>
        <v/>
      </c>
      <c r="AB13" s="35" t="str">
        <f>IF(AND('Mapa riesgos'!$AD$55="Muy Alta",'Mapa riesgos'!$AF$55="Mayor"),CONCATENATE("R8C",'Mapa riesgos'!$T$55),"")</f>
        <v/>
      </c>
      <c r="AC13" s="36" t="str">
        <f>IF(AND('Mapa riesgos'!$AD$56="Muy Alta",'Mapa riesgos'!$AF$56="Mayor"),CONCATENATE("R8C",'Mapa riesgos'!$T$56),"")</f>
        <v/>
      </c>
      <c r="AD13" s="36" t="str">
        <f>IF(AND('Mapa riesgos'!$AD$57="Muy Alta",'Mapa riesgos'!$AF$57="Mayor"),CONCATENATE("R8C",'Mapa riesgos'!$T$57),"")</f>
        <v/>
      </c>
      <c r="AE13" s="36" t="str">
        <f>IF(AND('Mapa riesgos'!$AD$58="Muy Alta",'Mapa riesgos'!$AF$58="Mayor"),CONCATENATE("R8C",'Mapa riesgos'!$T$58),"")</f>
        <v/>
      </c>
      <c r="AF13" s="36" t="str">
        <f>IF(AND('Mapa riesgos'!$AD$59="Muy Alta",'Mapa riesgos'!$AF$59="Mayor"),CONCATENATE("R8C",'Mapa riesgos'!$T$59),"")</f>
        <v/>
      </c>
      <c r="AG13" s="37" t="str">
        <f>IF(AND('Mapa riesgos'!$AD$60="Muy Alta",'Mapa riesgos'!$AF$60="Mayor"),CONCATENATE("R8C",'Mapa riesgos'!$T$60),"")</f>
        <v/>
      </c>
      <c r="AH13" s="38" t="str">
        <f>IF(AND('Mapa riesgos'!$AD$55="Muy Alta",'Mapa riesgos'!$AF$55="Catastrófico"),CONCATENATE("R8C",'Mapa riesgos'!$T$55),"")</f>
        <v/>
      </c>
      <c r="AI13" s="39" t="str">
        <f>IF(AND('Mapa riesgos'!$AD$56="Muy Alta",'Mapa riesgos'!$AF$56="Catastrófico"),CONCATENATE("R8C",'Mapa riesgos'!$T$56),"")</f>
        <v/>
      </c>
      <c r="AJ13" s="39" t="str">
        <f>IF(AND('Mapa riesgos'!$AD$57="Muy Alta",'Mapa riesgos'!$AF$57="Catastrófico"),CONCATENATE("R8C",'Mapa riesgos'!$T$57),"")</f>
        <v/>
      </c>
      <c r="AK13" s="39" t="str">
        <f>IF(AND('Mapa riesgos'!$AD$58="Muy Alta",'Mapa riesgos'!$AF$58="Catastrófico"),CONCATENATE("R8C",'Mapa riesgos'!$T$58),"")</f>
        <v/>
      </c>
      <c r="AL13" s="39" t="str">
        <f>IF(AND('Mapa riesgos'!$AD$59="Muy Alta",'Mapa riesgos'!$AF$59="Catastrófico"),CONCATENATE("R8C",'Mapa riesgos'!$T$59),"")</f>
        <v/>
      </c>
      <c r="AM13" s="40" t="str">
        <f>IF(AND('Mapa riesgos'!$AD$60="Muy Alta",'Mapa riesgos'!$AF$60="Catastrófico"),CONCATENATE("R8C",'Mapa riesgos'!$T$60),"")</f>
        <v/>
      </c>
      <c r="AN13" s="66"/>
      <c r="AO13" s="527"/>
      <c r="AP13" s="528"/>
      <c r="AQ13" s="528"/>
      <c r="AR13" s="528"/>
      <c r="AS13" s="528"/>
      <c r="AT13" s="529"/>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row>
    <row r="14" spans="1:91" ht="15" customHeight="1" x14ac:dyDescent="0.25">
      <c r="A14" s="66"/>
      <c r="B14" s="466"/>
      <c r="C14" s="466"/>
      <c r="D14" s="467"/>
      <c r="E14" s="507"/>
      <c r="F14" s="508"/>
      <c r="G14" s="508"/>
      <c r="H14" s="508"/>
      <c r="I14" s="509"/>
      <c r="J14" s="35" t="str">
        <f>IF(AND('Mapa riesgos'!$AD$61="Muy Alta",'Mapa riesgos'!$AF$61="Leve"),CONCATENATE("R9C",'Mapa riesgos'!$T$61),"")</f>
        <v/>
      </c>
      <c r="K14" s="36" t="str">
        <f>IF(AND('Mapa riesgos'!$AD$62="Muy Alta",'Mapa riesgos'!$AF$62="Leve"),CONCATENATE("R9C",'Mapa riesgos'!$T$62),"")</f>
        <v/>
      </c>
      <c r="L14" s="36" t="str">
        <f>IF(AND('Mapa riesgos'!$AD$63="Muy Alta",'Mapa riesgos'!$AF$63="Leve"),CONCATENATE("R9C",'Mapa riesgos'!$T$63),"")</f>
        <v/>
      </c>
      <c r="M14" s="36" t="str">
        <f>IF(AND('Mapa riesgos'!$AD$64="Muy Alta",'Mapa riesgos'!$AF$64="Leve"),CONCATENATE("R9C",'Mapa riesgos'!$T$64),"")</f>
        <v/>
      </c>
      <c r="N14" s="36" t="str">
        <f>IF(AND('Mapa riesgos'!$AD$65="Muy Alta",'Mapa riesgos'!$AF$65="Leve"),CONCATENATE("R9C",'Mapa riesgos'!$T$65),"")</f>
        <v/>
      </c>
      <c r="O14" s="37" t="str">
        <f>IF(AND('Mapa riesgos'!$AD$66="Muy Alta",'Mapa riesgos'!$AF$66="Leve"),CONCATENATE("R9C",'Mapa riesgos'!$T$66),"")</f>
        <v/>
      </c>
      <c r="P14" s="35" t="str">
        <f>IF(AND('Mapa riesgos'!$AD$61="Muy Alta",'Mapa riesgos'!$AF$61="Menor"),CONCATENATE("R9C",'Mapa riesgos'!$T$61),"")</f>
        <v/>
      </c>
      <c r="Q14" s="36" t="str">
        <f>IF(AND('Mapa riesgos'!$AD$62="Muy Alta",'Mapa riesgos'!$AF$62="Menor"),CONCATENATE("R9C",'Mapa riesgos'!$T$62),"")</f>
        <v/>
      </c>
      <c r="R14" s="36" t="str">
        <f>IF(AND('Mapa riesgos'!$AD$63="Muy Alta",'Mapa riesgos'!$AF$63="Menor"),CONCATENATE("R9C",'Mapa riesgos'!$T$63),"")</f>
        <v/>
      </c>
      <c r="S14" s="36" t="str">
        <f>IF(AND('Mapa riesgos'!$AD$64="Muy Alta",'Mapa riesgos'!$AF$64="Menor"),CONCATENATE("R9C",'Mapa riesgos'!$T$64),"")</f>
        <v/>
      </c>
      <c r="T14" s="36" t="str">
        <f>IF(AND('Mapa riesgos'!$AD$65="Muy Alta",'Mapa riesgos'!$AF$65="Menor"),CONCATENATE("R9C",'Mapa riesgos'!$T$65),"")</f>
        <v/>
      </c>
      <c r="U14" s="37" t="str">
        <f>IF(AND('Mapa riesgos'!$AD$66="Muy Alta",'Mapa riesgos'!$AF$66="Menor"),CONCATENATE("R9C",'Mapa riesgos'!$T$66),"")</f>
        <v/>
      </c>
      <c r="V14" s="35" t="str">
        <f>IF(AND('Mapa riesgos'!$AD$61="Muy Alta",'Mapa riesgos'!$AF$61="Moderado"),CONCATENATE("R9C",'Mapa riesgos'!$T$61),"")</f>
        <v/>
      </c>
      <c r="W14" s="36" t="str">
        <f>IF(AND('Mapa riesgos'!$AD$62="Muy Alta",'Mapa riesgos'!$AF$62="Moderado"),CONCATENATE("R9C",'Mapa riesgos'!$T$62),"")</f>
        <v/>
      </c>
      <c r="X14" s="36" t="str">
        <f>IF(AND('Mapa riesgos'!$AD$63="Muy Alta",'Mapa riesgos'!$AF$63="Moderado"),CONCATENATE("R9C",'Mapa riesgos'!$T$63),"")</f>
        <v/>
      </c>
      <c r="Y14" s="36" t="str">
        <f>IF(AND('Mapa riesgos'!$AD$64="Muy Alta",'Mapa riesgos'!$AF$64="Moderado"),CONCATENATE("R9C",'Mapa riesgos'!$T$64),"")</f>
        <v/>
      </c>
      <c r="Z14" s="36" t="str">
        <f>IF(AND('Mapa riesgos'!$AD$65="Muy Alta",'Mapa riesgos'!$AF$65="Moderado"),CONCATENATE("R9C",'Mapa riesgos'!$T$65),"")</f>
        <v/>
      </c>
      <c r="AA14" s="37" t="str">
        <f>IF(AND('Mapa riesgos'!$AD$66="Muy Alta",'Mapa riesgos'!$AF$66="Moderado"),CONCATENATE("R9C",'Mapa riesgos'!$T$66),"")</f>
        <v/>
      </c>
      <c r="AB14" s="35" t="str">
        <f>IF(AND('Mapa riesgos'!$AD$61="Muy Alta",'Mapa riesgos'!$AF$61="Mayor"),CONCATENATE("R9C",'Mapa riesgos'!$T$61),"")</f>
        <v/>
      </c>
      <c r="AC14" s="36" t="str">
        <f>IF(AND('Mapa riesgos'!$AD$62="Muy Alta",'Mapa riesgos'!$AF$62="Mayor"),CONCATENATE("R9C",'Mapa riesgos'!$T$62),"")</f>
        <v/>
      </c>
      <c r="AD14" s="36" t="str">
        <f>IF(AND('Mapa riesgos'!$AD$63="Muy Alta",'Mapa riesgos'!$AF$63="Mayor"),CONCATENATE("R9C",'Mapa riesgos'!$T$63),"")</f>
        <v/>
      </c>
      <c r="AE14" s="36" t="str">
        <f>IF(AND('Mapa riesgos'!$AD$64="Muy Alta",'Mapa riesgos'!$AF$64="Mayor"),CONCATENATE("R9C",'Mapa riesgos'!$T$64),"")</f>
        <v/>
      </c>
      <c r="AF14" s="36" t="str">
        <f>IF(AND('Mapa riesgos'!$AD$65="Muy Alta",'Mapa riesgos'!$AF$65="Mayor"),CONCATENATE("R9C",'Mapa riesgos'!$T$65),"")</f>
        <v/>
      </c>
      <c r="AG14" s="37" t="str">
        <f>IF(AND('Mapa riesgos'!$AD$66="Muy Alta",'Mapa riesgos'!$AF$66="Mayor"),CONCATENATE("R9C",'Mapa riesgos'!$T$66),"")</f>
        <v/>
      </c>
      <c r="AH14" s="38" t="str">
        <f>IF(AND('Mapa riesgos'!$AD$61="Muy Alta",'Mapa riesgos'!$AF$61="Catastrófico"),CONCATENATE("R9C",'Mapa riesgos'!$T$61),"")</f>
        <v/>
      </c>
      <c r="AI14" s="39" t="str">
        <f>IF(AND('Mapa riesgos'!$AD$62="Muy Alta",'Mapa riesgos'!$AF$62="Catastrófico"),CONCATENATE("R9C",'Mapa riesgos'!$T$62),"")</f>
        <v/>
      </c>
      <c r="AJ14" s="39" t="str">
        <f>IF(AND('Mapa riesgos'!$AD$63="Muy Alta",'Mapa riesgos'!$AF$63="Catastrófico"),CONCATENATE("R9C",'Mapa riesgos'!$T$63),"")</f>
        <v/>
      </c>
      <c r="AK14" s="39" t="str">
        <f>IF(AND('Mapa riesgos'!$AD$64="Muy Alta",'Mapa riesgos'!$AF$64="Catastrófico"),CONCATENATE("R9C",'Mapa riesgos'!$T$64),"")</f>
        <v/>
      </c>
      <c r="AL14" s="39" t="str">
        <f>IF(AND('Mapa riesgos'!$AD$65="Muy Alta",'Mapa riesgos'!$AF$65="Catastrófico"),CONCATENATE("R9C",'Mapa riesgos'!$T$65),"")</f>
        <v/>
      </c>
      <c r="AM14" s="40" t="str">
        <f>IF(AND('Mapa riesgos'!$AD$66="Muy Alta",'Mapa riesgos'!$AF$66="Catastrófico"),CONCATENATE("R9C",'Mapa riesgos'!$T$66),"")</f>
        <v/>
      </c>
      <c r="AN14" s="66"/>
      <c r="AO14" s="527"/>
      <c r="AP14" s="528"/>
      <c r="AQ14" s="528"/>
      <c r="AR14" s="528"/>
      <c r="AS14" s="528"/>
      <c r="AT14" s="529"/>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row>
    <row r="15" spans="1:91" ht="15.75" customHeight="1" thickBot="1" x14ac:dyDescent="0.3">
      <c r="A15" s="66"/>
      <c r="B15" s="466"/>
      <c r="C15" s="466"/>
      <c r="D15" s="467"/>
      <c r="E15" s="510"/>
      <c r="F15" s="511"/>
      <c r="G15" s="511"/>
      <c r="H15" s="511"/>
      <c r="I15" s="512"/>
      <c r="J15" s="41" t="str">
        <f>IF(AND('Mapa riesgos'!$AD$67="Muy Alta",'Mapa riesgos'!$AF$67="Leve"),CONCATENATE("R10C",'Mapa riesgos'!$T$67),"")</f>
        <v/>
      </c>
      <c r="K15" s="42" t="str">
        <f>IF(AND('Mapa riesgos'!$AD$68="Muy Alta",'Mapa riesgos'!$AF$68="Leve"),CONCATENATE("R10C",'Mapa riesgos'!$T$68),"")</f>
        <v/>
      </c>
      <c r="L15" s="42" t="str">
        <f>IF(AND('Mapa riesgos'!$AD$69="Muy Alta",'Mapa riesgos'!$AF$69="Leve"),CONCATENATE("R10C",'Mapa riesgos'!$T$69),"")</f>
        <v/>
      </c>
      <c r="M15" s="42" t="str">
        <f>IF(AND('Mapa riesgos'!$AD$70="Muy Alta",'Mapa riesgos'!$AF$70="Leve"),CONCATENATE("R10C",'Mapa riesgos'!$T$70),"")</f>
        <v/>
      </c>
      <c r="N15" s="42" t="str">
        <f>IF(AND('Mapa riesgos'!$AD$71="Muy Alta",'Mapa riesgos'!$AF$71="Leve"),CONCATENATE("R10C",'Mapa riesgos'!$T$71),"")</f>
        <v/>
      </c>
      <c r="O15" s="43" t="str">
        <f>IF(AND('Mapa riesgos'!$AD$72="Muy Alta",'Mapa riesgos'!$AF$72="Leve"),CONCATENATE("R10C",'Mapa riesgos'!$T$72),"")</f>
        <v/>
      </c>
      <c r="P15" s="35" t="str">
        <f>IF(AND('Mapa riesgos'!$AD$67="Muy Alta",'Mapa riesgos'!$AF$67="Menor"),CONCATENATE("R10C",'Mapa riesgos'!$T$67),"")</f>
        <v/>
      </c>
      <c r="Q15" s="36" t="str">
        <f>IF(AND('Mapa riesgos'!$AD$68="Muy Alta",'Mapa riesgos'!$AF$68="Menor"),CONCATENATE("R10C",'Mapa riesgos'!$T$68),"")</f>
        <v/>
      </c>
      <c r="R15" s="36" t="str">
        <f>IF(AND('Mapa riesgos'!$AD$69="Muy Alta",'Mapa riesgos'!$AF$69="Menor"),CONCATENATE("R10C",'Mapa riesgos'!$T$69),"")</f>
        <v/>
      </c>
      <c r="S15" s="36" t="str">
        <f>IF(AND('Mapa riesgos'!$AD$70="Muy Alta",'Mapa riesgos'!$AF$70="Menor"),CONCATENATE("R10C",'Mapa riesgos'!$T$70),"")</f>
        <v/>
      </c>
      <c r="T15" s="36" t="str">
        <f>IF(AND('Mapa riesgos'!$AD$71="Muy Alta",'Mapa riesgos'!$AF$71="Menor"),CONCATENATE("R10C",'Mapa riesgos'!$T$71),"")</f>
        <v/>
      </c>
      <c r="U15" s="37" t="str">
        <f>IF(AND('Mapa riesgos'!$AD$72="Muy Alta",'Mapa riesgos'!$AF$72="Menor"),CONCATENATE("R10C",'Mapa riesgos'!$T$72),"")</f>
        <v/>
      </c>
      <c r="V15" s="41" t="str">
        <f>IF(AND('Mapa riesgos'!$AD$67="Muy Alta",'Mapa riesgos'!$AF$67="Moderado"),CONCATENATE("R10C",'Mapa riesgos'!$T$67),"")</f>
        <v/>
      </c>
      <c r="W15" s="42" t="str">
        <f>IF(AND('Mapa riesgos'!$AD$68="Muy Alta",'Mapa riesgos'!$AF$68="Moderado"),CONCATENATE("R10C",'Mapa riesgos'!$T$68),"")</f>
        <v/>
      </c>
      <c r="X15" s="42" t="str">
        <f>IF(AND('Mapa riesgos'!$AD$69="Muy Alta",'Mapa riesgos'!$AF$69="Moderado"),CONCATENATE("R10C",'Mapa riesgos'!$T$69),"")</f>
        <v/>
      </c>
      <c r="Y15" s="42" t="str">
        <f>IF(AND('Mapa riesgos'!$AD$70="Muy Alta",'Mapa riesgos'!$AF$70="Moderado"),CONCATENATE("R10C",'Mapa riesgos'!$T$70),"")</f>
        <v/>
      </c>
      <c r="Z15" s="42" t="str">
        <f>IF(AND('Mapa riesgos'!$AD$71="Muy Alta",'Mapa riesgos'!$AF$71="Moderado"),CONCATENATE("R10C",'Mapa riesgos'!$T$71),"")</f>
        <v/>
      </c>
      <c r="AA15" s="43" t="str">
        <f>IF(AND('Mapa riesgos'!$AD$72="Muy Alta",'Mapa riesgos'!$AF$72="Moderado"),CONCATENATE("R10C",'Mapa riesgos'!$T$72),"")</f>
        <v/>
      </c>
      <c r="AB15" s="35" t="str">
        <f>IF(AND('Mapa riesgos'!$AD$67="Muy Alta",'Mapa riesgos'!$AF$67="Mayor"),CONCATENATE("R10C",'Mapa riesgos'!$T$67),"")</f>
        <v/>
      </c>
      <c r="AC15" s="36" t="str">
        <f>IF(AND('Mapa riesgos'!$AD$68="Muy Alta",'Mapa riesgos'!$AF$68="Mayor"),CONCATENATE("R10C",'Mapa riesgos'!$T$68),"")</f>
        <v/>
      </c>
      <c r="AD15" s="36" t="str">
        <f>IF(AND('Mapa riesgos'!$AD$69="Muy Alta",'Mapa riesgos'!$AF$69="Mayor"),CONCATENATE("R10C",'Mapa riesgos'!$T$69),"")</f>
        <v/>
      </c>
      <c r="AE15" s="36" t="str">
        <f>IF(AND('Mapa riesgos'!$AD$70="Muy Alta",'Mapa riesgos'!$AF$70="Mayor"),CONCATENATE("R10C",'Mapa riesgos'!$T$70),"")</f>
        <v/>
      </c>
      <c r="AF15" s="36" t="str">
        <f>IF(AND('Mapa riesgos'!$AD$71="Muy Alta",'Mapa riesgos'!$AF$71="Mayor"),CONCATENATE("R10C",'Mapa riesgos'!$T$71),"")</f>
        <v/>
      </c>
      <c r="AG15" s="37" t="str">
        <f>IF(AND('Mapa riesgos'!$AD$72="Muy Alta",'Mapa riesgos'!$AF$72="Mayor"),CONCATENATE("R10C",'Mapa riesgos'!$T$72),"")</f>
        <v/>
      </c>
      <c r="AH15" s="44" t="str">
        <f>IF(AND('Mapa riesgos'!$AD$67="Muy Alta",'Mapa riesgos'!$AF$67="Catastrófico"),CONCATENATE("R10C",'Mapa riesgos'!$T$67),"")</f>
        <v/>
      </c>
      <c r="AI15" s="45" t="str">
        <f>IF(AND('Mapa riesgos'!$AD$68="Muy Alta",'Mapa riesgos'!$AF$68="Catastrófico"),CONCATENATE("R10C",'Mapa riesgos'!$T$68),"")</f>
        <v/>
      </c>
      <c r="AJ15" s="45" t="str">
        <f>IF(AND('Mapa riesgos'!$AD$69="Muy Alta",'Mapa riesgos'!$AF$69="Catastrófico"),CONCATENATE("R10C",'Mapa riesgos'!$T$69),"")</f>
        <v/>
      </c>
      <c r="AK15" s="45" t="str">
        <f>IF(AND('Mapa riesgos'!$AD$70="Muy Alta",'Mapa riesgos'!$AF$70="Catastrófico"),CONCATENATE("R10C",'Mapa riesgos'!$T$70),"")</f>
        <v/>
      </c>
      <c r="AL15" s="45" t="str">
        <f>IF(AND('Mapa riesgos'!$AD$71="Muy Alta",'Mapa riesgos'!$AF$71="Catastrófico"),CONCATENATE("R10C",'Mapa riesgos'!$T$71),"")</f>
        <v/>
      </c>
      <c r="AM15" s="46" t="str">
        <f>IF(AND('Mapa riesgos'!$AD$72="Muy Alta",'Mapa riesgos'!$AF$72="Catastrófico"),CONCATENATE("R10C",'Mapa riesgos'!$T$72),"")</f>
        <v/>
      </c>
      <c r="AN15" s="66"/>
      <c r="AO15" s="530"/>
      <c r="AP15" s="531"/>
      <c r="AQ15" s="531"/>
      <c r="AR15" s="531"/>
      <c r="AS15" s="531"/>
      <c r="AT15" s="532"/>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row>
    <row r="16" spans="1:91" ht="15" customHeight="1" x14ac:dyDescent="0.25">
      <c r="A16" s="66"/>
      <c r="B16" s="466"/>
      <c r="C16" s="466"/>
      <c r="D16" s="467"/>
      <c r="E16" s="504" t="s">
        <v>179</v>
      </c>
      <c r="F16" s="505"/>
      <c r="G16" s="505"/>
      <c r="H16" s="505"/>
      <c r="I16" s="505"/>
      <c r="J16" s="47" t="str">
        <f>IF(AND('Mapa riesgos'!$AD$13="Alta",'Mapa riesgos'!$AF$13="Leve"),CONCATENATE("R1C",'Mapa riesgos'!$T$13),"")</f>
        <v/>
      </c>
      <c r="K16" s="48" t="str">
        <f>IF(AND('Mapa riesgos'!$AD$14="Alta",'Mapa riesgos'!$AF$14="Leve"),CONCATENATE("R1C",'Mapa riesgos'!$T$14),"")</f>
        <v/>
      </c>
      <c r="L16" s="48" t="str">
        <f>IF(AND('Mapa riesgos'!$AD$15="Alta",'Mapa riesgos'!$AF$15="Leve"),CONCATENATE("R1C",'Mapa riesgos'!$T$15),"")</f>
        <v/>
      </c>
      <c r="M16" s="48" t="str">
        <f>IF(AND('Mapa riesgos'!$AD$16="Alta",'Mapa riesgos'!$AF$16="Leve"),CONCATENATE("R1C",'Mapa riesgos'!$T$16),"")</f>
        <v/>
      </c>
      <c r="N16" s="48" t="str">
        <f>IF(AND('Mapa riesgos'!$AD$17="Alta",'Mapa riesgos'!$AF$17="Leve"),CONCATENATE("R1C",'Mapa riesgos'!$T$17),"")</f>
        <v/>
      </c>
      <c r="O16" s="49" t="str">
        <f>IF(AND('Mapa riesgos'!$AD$18="Alta",'Mapa riesgos'!$AF$18="Leve"),CONCATENATE("R1C",'Mapa riesgos'!$T$18),"")</f>
        <v/>
      </c>
      <c r="P16" s="47" t="str">
        <f>IF(AND('Mapa riesgos'!$AD$13="Alta",'Mapa riesgos'!$AF$13="Menor"),CONCATENATE("R1C",'Mapa riesgos'!$T$13),"")</f>
        <v/>
      </c>
      <c r="Q16" s="48" t="str">
        <f>IF(AND('Mapa riesgos'!$AD$14="Alta",'Mapa riesgos'!$AF$14="Menor"),CONCATENATE("R1C",'Mapa riesgos'!$T$14),"")</f>
        <v/>
      </c>
      <c r="R16" s="48" t="str">
        <f>IF(AND('Mapa riesgos'!$AD$15="Alta",'Mapa riesgos'!$AF$15="Menor"),CONCATENATE("R1C",'Mapa riesgos'!$T$15),"")</f>
        <v/>
      </c>
      <c r="S16" s="48" t="str">
        <f>IF(AND('Mapa riesgos'!$AD$16="Alta",'Mapa riesgos'!$AF$16="Menor"),CONCATENATE("R1C",'Mapa riesgos'!$T$16),"")</f>
        <v/>
      </c>
      <c r="T16" s="48" t="str">
        <f>IF(AND('Mapa riesgos'!$AD$17="Alta",'Mapa riesgos'!$AF$17="Menor"),CONCATENATE("R1C",'Mapa riesgos'!$T$17),"")</f>
        <v/>
      </c>
      <c r="U16" s="49" t="str">
        <f>IF(AND('Mapa riesgos'!$AD$18="Alta",'Mapa riesgos'!$AF$18="Menor"),CONCATENATE("R1C",'Mapa riesgos'!$T$18),"")</f>
        <v/>
      </c>
      <c r="V16" s="29" t="str">
        <f>IF(AND('Mapa riesgos'!$AD$13="Alta",'Mapa riesgos'!$AF$13="Moderado"),CONCATENATE("R1C",'Mapa riesgos'!$T$13),"")</f>
        <v/>
      </c>
      <c r="W16" s="30" t="str">
        <f>IF(AND('Mapa riesgos'!$AD$14="Alta",'Mapa riesgos'!$AF$14="Moderado"),CONCATENATE("R1C",'Mapa riesgos'!$T$14),"")</f>
        <v/>
      </c>
      <c r="X16" s="30" t="str">
        <f>IF(AND('Mapa riesgos'!$AD$15="Alta",'Mapa riesgos'!$AF$15="Moderado"),CONCATENATE("R1C",'Mapa riesgos'!$T$15),"")</f>
        <v/>
      </c>
      <c r="Y16" s="30" t="str">
        <f>IF(AND('Mapa riesgos'!$AD$16="Alta",'Mapa riesgos'!$AF$16="Moderado"),CONCATENATE("R1C",'Mapa riesgos'!$T$16),"")</f>
        <v/>
      </c>
      <c r="Z16" s="30" t="str">
        <f>IF(AND('Mapa riesgos'!$AD$17="Alta",'Mapa riesgos'!$AF$17="Moderado"),CONCATENATE("R1C",'Mapa riesgos'!$T$17),"")</f>
        <v/>
      </c>
      <c r="AA16" s="31" t="str">
        <f>IF(AND('Mapa riesgos'!$AD$18="Alta",'Mapa riesgos'!$AF$18="Moderado"),CONCATENATE("R1C",'Mapa riesgos'!$T$18),"")</f>
        <v/>
      </c>
      <c r="AB16" s="29" t="str">
        <f>IF(AND('Mapa riesgos'!$AD$13="Alta",'Mapa riesgos'!$AF$13="Mayor"),CONCATENATE("R1C",'Mapa riesgos'!$T$13),"")</f>
        <v/>
      </c>
      <c r="AC16" s="30" t="str">
        <f>IF(AND('Mapa riesgos'!$AD$14="Alta",'Mapa riesgos'!$AF$14="Mayor"),CONCATENATE("R1C",'Mapa riesgos'!$T$14),"")</f>
        <v/>
      </c>
      <c r="AD16" s="30" t="str">
        <f>IF(AND('Mapa riesgos'!$AD$15="Alta",'Mapa riesgos'!$AF$15="Mayor"),CONCATENATE("R1C",'Mapa riesgos'!$T$15),"")</f>
        <v/>
      </c>
      <c r="AE16" s="30" t="str">
        <f>IF(AND('Mapa riesgos'!$AD$16="Alta",'Mapa riesgos'!$AF$16="Mayor"),CONCATENATE("R1C",'Mapa riesgos'!$T$16),"")</f>
        <v/>
      </c>
      <c r="AF16" s="30" t="str">
        <f>IF(AND('Mapa riesgos'!$AD$17="Alta",'Mapa riesgos'!$AF$17="Mayor"),CONCATENATE("R1C",'Mapa riesgos'!$T$17),"")</f>
        <v/>
      </c>
      <c r="AG16" s="31" t="str">
        <f>IF(AND('Mapa riesgos'!$AD$18="Alta",'Mapa riesgos'!$AF$18="Mayor"),CONCATENATE("R1C",'Mapa riesgos'!$T$18),"")</f>
        <v/>
      </c>
      <c r="AH16" s="32" t="str">
        <f>IF(AND('Mapa riesgos'!$AD$13="Alta",'Mapa riesgos'!$AF$13="Catastrófico"),CONCATENATE("R1C",'Mapa riesgos'!$T$13),"")</f>
        <v/>
      </c>
      <c r="AI16" s="33" t="str">
        <f>IF(AND('Mapa riesgos'!$AD$14="Alta",'Mapa riesgos'!$AF$14="Catastrófico"),CONCATENATE("R1C",'Mapa riesgos'!$T$14),"")</f>
        <v/>
      </c>
      <c r="AJ16" s="33" t="str">
        <f>IF(AND('Mapa riesgos'!$AD$15="Alta",'Mapa riesgos'!$AF$15="Catastrófico"),CONCATENATE("R1C",'Mapa riesgos'!$T$15),"")</f>
        <v/>
      </c>
      <c r="AK16" s="33" t="str">
        <f>IF(AND('Mapa riesgos'!$AD$16="Alta",'Mapa riesgos'!$AF$16="Catastrófico"),CONCATENATE("R1C",'Mapa riesgos'!$T$16),"")</f>
        <v/>
      </c>
      <c r="AL16" s="33" t="str">
        <f>IF(AND('Mapa riesgos'!$AD$17="Alta",'Mapa riesgos'!$AF$17="Catastrófico"),CONCATENATE("R1C",'Mapa riesgos'!$T$17),"")</f>
        <v/>
      </c>
      <c r="AM16" s="34" t="str">
        <f>IF(AND('Mapa riesgos'!$AD$18="Alta",'Mapa riesgos'!$AF$18="Catastrófico"),CONCATENATE("R1C",'Mapa riesgos'!$T$18),"")</f>
        <v/>
      </c>
      <c r="AN16" s="66"/>
      <c r="AO16" s="514" t="s">
        <v>180</v>
      </c>
      <c r="AP16" s="515"/>
      <c r="AQ16" s="515"/>
      <c r="AR16" s="515"/>
      <c r="AS16" s="515"/>
      <c r="AT16" s="51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row>
    <row r="17" spans="1:76" ht="15" customHeight="1" x14ac:dyDescent="0.25">
      <c r="A17" s="66"/>
      <c r="B17" s="466"/>
      <c r="C17" s="466"/>
      <c r="D17" s="467"/>
      <c r="E17" s="523"/>
      <c r="F17" s="508"/>
      <c r="G17" s="508"/>
      <c r="H17" s="508"/>
      <c r="I17" s="508"/>
      <c r="J17" s="50" t="str">
        <f>IF(AND('Mapa riesgos'!$AD$19="Alta",'Mapa riesgos'!$AF$19="Leve"),CONCATENATE("R2C",'Mapa riesgos'!$T$19),"")</f>
        <v/>
      </c>
      <c r="K17" s="51" t="str">
        <f>IF(AND('Mapa riesgos'!$AD$20="Alta",'Mapa riesgos'!$AF$20="Leve"),CONCATENATE("R2C",'Mapa riesgos'!$T$20),"")</f>
        <v/>
      </c>
      <c r="L17" s="51" t="str">
        <f>IF(AND('Mapa riesgos'!$AD$21="Alta",'Mapa riesgos'!$AF$21="Leve"),CONCATENATE("R2C",'Mapa riesgos'!$T$21),"")</f>
        <v/>
      </c>
      <c r="M17" s="51" t="str">
        <f>IF(AND('Mapa riesgos'!$AD$22="Alta",'Mapa riesgos'!$AF$22="Leve"),CONCATENATE("R2C",'Mapa riesgos'!$T$22),"")</f>
        <v/>
      </c>
      <c r="N17" s="51" t="str">
        <f>IF(AND('Mapa riesgos'!$AD$23="Alta",'Mapa riesgos'!$AF$23="Leve"),CONCATENATE("R2C",'Mapa riesgos'!$T$23),"")</f>
        <v/>
      </c>
      <c r="O17" s="52" t="str">
        <f>IF(AND('Mapa riesgos'!$AD$24="Alta",'Mapa riesgos'!$AF$24="Leve"),CONCATENATE("R2C",'Mapa riesgos'!$T$24),"")</f>
        <v/>
      </c>
      <c r="P17" s="50" t="str">
        <f>IF(AND('Mapa riesgos'!$AD$19="Alta",'Mapa riesgos'!$AF$19="Menor"),CONCATENATE("R2C",'Mapa riesgos'!$T$19),"")</f>
        <v/>
      </c>
      <c r="Q17" s="51" t="str">
        <f>IF(AND('Mapa riesgos'!$AD$20="Alta",'Mapa riesgos'!$AF$20="Menor"),CONCATENATE("R2C",'Mapa riesgos'!$T$20),"")</f>
        <v/>
      </c>
      <c r="R17" s="51" t="str">
        <f>IF(AND('Mapa riesgos'!$AD$21="Alta",'Mapa riesgos'!$AF$21="Menor"),CONCATENATE("R2C",'Mapa riesgos'!$T$21),"")</f>
        <v/>
      </c>
      <c r="S17" s="51" t="str">
        <f>IF(AND('Mapa riesgos'!$AD$22="Alta",'Mapa riesgos'!$AF$22="Menor"),CONCATENATE("R2C",'Mapa riesgos'!$T$22),"")</f>
        <v/>
      </c>
      <c r="T17" s="51" t="str">
        <f>IF(AND('Mapa riesgos'!$AD$23="Alta",'Mapa riesgos'!$AF$23="Menor"),CONCATENATE("R2C",'Mapa riesgos'!$T$23),"")</f>
        <v/>
      </c>
      <c r="U17" s="52" t="str">
        <f>IF(AND('Mapa riesgos'!$AD$24="Alta",'Mapa riesgos'!$AF$24="Menor"),CONCATENATE("R2C",'Mapa riesgos'!$T$24),"")</f>
        <v/>
      </c>
      <c r="V17" s="35" t="str">
        <f>IF(AND('Mapa riesgos'!$AD$19="Alta",'Mapa riesgos'!$AF$19="Moderado"),CONCATENATE("R2C",'Mapa riesgos'!$T$19),"")</f>
        <v/>
      </c>
      <c r="W17" s="36" t="str">
        <f>IF(AND('Mapa riesgos'!$AD$20="Alta",'Mapa riesgos'!$AF$20="Moderado"),CONCATENATE("R2C",'Mapa riesgos'!$T$20),"")</f>
        <v/>
      </c>
      <c r="X17" s="36" t="str">
        <f>IF(AND('Mapa riesgos'!$AD$21="Alta",'Mapa riesgos'!$AF$21="Moderado"),CONCATENATE("R2C",'Mapa riesgos'!$T$21),"")</f>
        <v/>
      </c>
      <c r="Y17" s="36" t="str">
        <f>IF(AND('Mapa riesgos'!$AD$22="Alta",'Mapa riesgos'!$AF$22="Moderado"),CONCATENATE("R2C",'Mapa riesgos'!$T$22),"")</f>
        <v/>
      </c>
      <c r="Z17" s="36" t="str">
        <f>IF(AND('Mapa riesgos'!$AD$23="Alta",'Mapa riesgos'!$AF$23="Moderado"),CONCATENATE("R2C",'Mapa riesgos'!$T$23),"")</f>
        <v/>
      </c>
      <c r="AA17" s="37" t="str">
        <f>IF(AND('Mapa riesgos'!$AD$24="Alta",'Mapa riesgos'!$AF$24="Moderado"),CONCATENATE("R2C",'Mapa riesgos'!$T$24),"")</f>
        <v/>
      </c>
      <c r="AB17" s="35" t="str">
        <f>IF(AND('Mapa riesgos'!$AD$19="Alta",'Mapa riesgos'!$AF$19="Mayor"),CONCATENATE("R2C",'Mapa riesgos'!$T$19),"")</f>
        <v/>
      </c>
      <c r="AC17" s="36" t="str">
        <f>IF(AND('Mapa riesgos'!$AD$20="Alta",'Mapa riesgos'!$AF$20="Mayor"),CONCATENATE("R2C",'Mapa riesgos'!$T$20),"")</f>
        <v/>
      </c>
      <c r="AD17" s="36" t="str">
        <f>IF(AND('Mapa riesgos'!$AD$21="Alta",'Mapa riesgos'!$AF$21="Mayor"),CONCATENATE("R2C",'Mapa riesgos'!$T$21),"")</f>
        <v/>
      </c>
      <c r="AE17" s="36" t="str">
        <f>IF(AND('Mapa riesgos'!$AD$22="Alta",'Mapa riesgos'!$AF$22="Mayor"),CONCATENATE("R2C",'Mapa riesgos'!$T$22),"")</f>
        <v/>
      </c>
      <c r="AF17" s="36" t="str">
        <f>IF(AND('Mapa riesgos'!$AD$23="Alta",'Mapa riesgos'!$AF$23="Mayor"),CONCATENATE("R2C",'Mapa riesgos'!$T$23),"")</f>
        <v/>
      </c>
      <c r="AG17" s="37" t="str">
        <f>IF(AND('Mapa riesgos'!$AD$24="Alta",'Mapa riesgos'!$AF$24="Mayor"),CONCATENATE("R2C",'Mapa riesgos'!$T$24),"")</f>
        <v/>
      </c>
      <c r="AH17" s="38" t="str">
        <f>IF(AND('Mapa riesgos'!$AD$19="Alta",'Mapa riesgos'!$AF$19="Catastrófico"),CONCATENATE("R2C",'Mapa riesgos'!$T$19),"")</f>
        <v/>
      </c>
      <c r="AI17" s="39" t="str">
        <f>IF(AND('Mapa riesgos'!$AD$20="Alta",'Mapa riesgos'!$AF$20="Catastrófico"),CONCATENATE("R2C",'Mapa riesgos'!$T$20),"")</f>
        <v/>
      </c>
      <c r="AJ17" s="39" t="str">
        <f>IF(AND('Mapa riesgos'!$AD$21="Alta",'Mapa riesgos'!$AF$21="Catastrófico"),CONCATENATE("R2C",'Mapa riesgos'!$T$21),"")</f>
        <v/>
      </c>
      <c r="AK17" s="39" t="str">
        <f>IF(AND('Mapa riesgos'!$AD$22="Alta",'Mapa riesgos'!$AF$22="Catastrófico"),CONCATENATE("R2C",'Mapa riesgos'!$T$22),"")</f>
        <v/>
      </c>
      <c r="AL17" s="39" t="str">
        <f>IF(AND('Mapa riesgos'!$AD$23="Alta",'Mapa riesgos'!$AF$23="Catastrófico"),CONCATENATE("R2C",'Mapa riesgos'!$T$23),"")</f>
        <v/>
      </c>
      <c r="AM17" s="40" t="str">
        <f>IF(AND('Mapa riesgos'!$AD$24="Alta",'Mapa riesgos'!$AF$24="Catastrófico"),CONCATENATE("R2C",'Mapa riesgos'!$T$24),"")</f>
        <v/>
      </c>
      <c r="AN17" s="66"/>
      <c r="AO17" s="517"/>
      <c r="AP17" s="518"/>
      <c r="AQ17" s="518"/>
      <c r="AR17" s="518"/>
      <c r="AS17" s="518"/>
      <c r="AT17" s="519"/>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row>
    <row r="18" spans="1:76" ht="15" customHeight="1" x14ac:dyDescent="0.25">
      <c r="A18" s="66"/>
      <c r="B18" s="466"/>
      <c r="C18" s="466"/>
      <c r="D18" s="467"/>
      <c r="E18" s="507"/>
      <c r="F18" s="508"/>
      <c r="G18" s="508"/>
      <c r="H18" s="508"/>
      <c r="I18" s="508"/>
      <c r="J18" s="50" t="str">
        <f>IF(AND('Mapa riesgos'!$AD$25="Alta",'Mapa riesgos'!$AF$25="Leve"),CONCATENATE("R3C",'Mapa riesgos'!$T$25),"")</f>
        <v/>
      </c>
      <c r="K18" s="51" t="str">
        <f>IF(AND('Mapa riesgos'!$AD$26="Alta",'Mapa riesgos'!$AF$26="Leve"),CONCATENATE("R3C",'Mapa riesgos'!$T$26),"")</f>
        <v/>
      </c>
      <c r="L18" s="51" t="str">
        <f>IF(AND('Mapa riesgos'!$AD$27="Alta",'Mapa riesgos'!$AF$27="Leve"),CONCATENATE("R3C",'Mapa riesgos'!$T$27),"")</f>
        <v/>
      </c>
      <c r="M18" s="51" t="str">
        <f>IF(AND('Mapa riesgos'!$AD$28="Alta",'Mapa riesgos'!$AF$28="Leve"),CONCATENATE("R3C",'Mapa riesgos'!$T$28),"")</f>
        <v/>
      </c>
      <c r="N18" s="51" t="str">
        <f>IF(AND('Mapa riesgos'!$AD$29="Alta",'Mapa riesgos'!$AF$29="Leve"),CONCATENATE("R3C",'Mapa riesgos'!$T$29),"")</f>
        <v/>
      </c>
      <c r="O18" s="52" t="str">
        <f>IF(AND('Mapa riesgos'!$AD$30="Alta",'Mapa riesgos'!$AF$30="Leve"),CONCATENATE("R3C",'Mapa riesgos'!$T$30),"")</f>
        <v/>
      </c>
      <c r="P18" s="50" t="str">
        <f>IF(AND('Mapa riesgos'!$AD$25="Alta",'Mapa riesgos'!$AF$25="Menor"),CONCATENATE("R3C",'Mapa riesgos'!$T$25),"")</f>
        <v/>
      </c>
      <c r="Q18" s="51" t="str">
        <f>IF(AND('Mapa riesgos'!$AD$26="Alta",'Mapa riesgos'!$AF$26="Menor"),CONCATENATE("R3C",'Mapa riesgos'!$T$26),"")</f>
        <v/>
      </c>
      <c r="R18" s="51" t="str">
        <f>IF(AND('Mapa riesgos'!$AD$27="Alta",'Mapa riesgos'!$AF$27="Menor"),CONCATENATE("R3C",'Mapa riesgos'!$T$27),"")</f>
        <v/>
      </c>
      <c r="S18" s="51" t="str">
        <f>IF(AND('Mapa riesgos'!$AD$28="Alta",'Mapa riesgos'!$AF$28="Menor"),CONCATENATE("R3C",'Mapa riesgos'!$T$28),"")</f>
        <v/>
      </c>
      <c r="T18" s="51" t="str">
        <f>IF(AND('Mapa riesgos'!$AD$29="Alta",'Mapa riesgos'!$AF$29="Menor"),CONCATENATE("R3C",'Mapa riesgos'!$T$29),"")</f>
        <v/>
      </c>
      <c r="U18" s="52" t="str">
        <f>IF(AND('Mapa riesgos'!$AD$30="Alta",'Mapa riesgos'!$AF$30="Menor"),CONCATENATE("R3C",'Mapa riesgos'!$T$30),"")</f>
        <v/>
      </c>
      <c r="V18" s="35" t="str">
        <f>IF(AND('Mapa riesgos'!$AD$25="Alta",'Mapa riesgos'!$AF$25="Moderado"),CONCATENATE("R3C",'Mapa riesgos'!$T$25),"")</f>
        <v/>
      </c>
      <c r="W18" s="36" t="str">
        <f>IF(AND('Mapa riesgos'!$AD$26="Alta",'Mapa riesgos'!$AF$26="Moderado"),CONCATENATE("R3C",'Mapa riesgos'!$T$26),"")</f>
        <v/>
      </c>
      <c r="X18" s="36" t="str">
        <f>IF(AND('Mapa riesgos'!$AD$27="Alta",'Mapa riesgos'!$AF$27="Moderado"),CONCATENATE("R3C",'Mapa riesgos'!$T$27),"")</f>
        <v/>
      </c>
      <c r="Y18" s="36" t="str">
        <f>IF(AND('Mapa riesgos'!$AD$28="Alta",'Mapa riesgos'!$AF$28="Moderado"),CONCATENATE("R3C",'Mapa riesgos'!$T$28),"")</f>
        <v/>
      </c>
      <c r="Z18" s="36" t="str">
        <f>IF(AND('Mapa riesgos'!$AD$29="Alta",'Mapa riesgos'!$AF$29="Moderado"),CONCATENATE("R3C",'Mapa riesgos'!$T$29),"")</f>
        <v/>
      </c>
      <c r="AA18" s="37" t="str">
        <f>IF(AND('Mapa riesgos'!$AD$30="Alta",'Mapa riesgos'!$AF$30="Moderado"),CONCATENATE("R3C",'Mapa riesgos'!$T$30),"")</f>
        <v/>
      </c>
      <c r="AB18" s="35" t="str">
        <f>IF(AND('Mapa riesgos'!$AD$25="Alta",'Mapa riesgos'!$AF$25="Mayor"),CONCATENATE("R3C",'Mapa riesgos'!$T$25),"")</f>
        <v/>
      </c>
      <c r="AC18" s="36" t="str">
        <f>IF(AND('Mapa riesgos'!$AD$26="Alta",'Mapa riesgos'!$AF$26="Mayor"),CONCATENATE("R3C",'Mapa riesgos'!$T$26),"")</f>
        <v/>
      </c>
      <c r="AD18" s="36" t="str">
        <f>IF(AND('Mapa riesgos'!$AD$27="Alta",'Mapa riesgos'!$AF$27="Mayor"),CONCATENATE("R3C",'Mapa riesgos'!$T$27),"")</f>
        <v/>
      </c>
      <c r="AE18" s="36" t="str">
        <f>IF(AND('Mapa riesgos'!$AD$28="Alta",'Mapa riesgos'!$AF$28="Mayor"),CONCATENATE("R3C",'Mapa riesgos'!$T$28),"")</f>
        <v/>
      </c>
      <c r="AF18" s="36" t="str">
        <f>IF(AND('Mapa riesgos'!$AD$29="Alta",'Mapa riesgos'!$AF$29="Mayor"),CONCATENATE("R3C",'Mapa riesgos'!$T$29),"")</f>
        <v/>
      </c>
      <c r="AG18" s="37" t="str">
        <f>IF(AND('Mapa riesgos'!$AD$30="Alta",'Mapa riesgos'!$AF$30="Mayor"),CONCATENATE("R3C",'Mapa riesgos'!$T$30),"")</f>
        <v/>
      </c>
      <c r="AH18" s="38" t="str">
        <f>IF(AND('Mapa riesgos'!$AD$25="Alta",'Mapa riesgos'!$AF$25="Catastrófico"),CONCATENATE("R3C",'Mapa riesgos'!$T$25),"")</f>
        <v/>
      </c>
      <c r="AI18" s="39" t="str">
        <f>IF(AND('Mapa riesgos'!$AD$26="Alta",'Mapa riesgos'!$AF$26="Catastrófico"),CONCATENATE("R3C",'Mapa riesgos'!$T$26),"")</f>
        <v/>
      </c>
      <c r="AJ18" s="39" t="str">
        <f>IF(AND('Mapa riesgos'!$AD$27="Alta",'Mapa riesgos'!$AF$27="Catastrófico"),CONCATENATE("R3C",'Mapa riesgos'!$T$27),"")</f>
        <v/>
      </c>
      <c r="AK18" s="39" t="str">
        <f>IF(AND('Mapa riesgos'!$AD$28="Alta",'Mapa riesgos'!$AF$28="Catastrófico"),CONCATENATE("R3C",'Mapa riesgos'!$T$28),"")</f>
        <v/>
      </c>
      <c r="AL18" s="39" t="str">
        <f>IF(AND('Mapa riesgos'!$AD$29="Alta",'Mapa riesgos'!$AF$29="Catastrófico"),CONCATENATE("R3C",'Mapa riesgos'!$T$29),"")</f>
        <v/>
      </c>
      <c r="AM18" s="40" t="str">
        <f>IF(AND('Mapa riesgos'!$AD$30="Alta",'Mapa riesgos'!$AF$30="Catastrófico"),CONCATENATE("R3C",'Mapa riesgos'!$T$30),"")</f>
        <v/>
      </c>
      <c r="AN18" s="66"/>
      <c r="AO18" s="517"/>
      <c r="AP18" s="518"/>
      <c r="AQ18" s="518"/>
      <c r="AR18" s="518"/>
      <c r="AS18" s="518"/>
      <c r="AT18" s="519"/>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row>
    <row r="19" spans="1:76" ht="15" customHeight="1" x14ac:dyDescent="0.25">
      <c r="A19" s="66"/>
      <c r="B19" s="466"/>
      <c r="C19" s="466"/>
      <c r="D19" s="467"/>
      <c r="E19" s="507"/>
      <c r="F19" s="508"/>
      <c r="G19" s="508"/>
      <c r="H19" s="508"/>
      <c r="I19" s="508"/>
      <c r="J19" s="50" t="str">
        <f>IF(AND('Mapa riesgos'!$AD$31="Alta",'Mapa riesgos'!$AF$31="Leve"),CONCATENATE("R4C",'Mapa riesgos'!$T$31),"")</f>
        <v/>
      </c>
      <c r="K19" s="51" t="str">
        <f>IF(AND('Mapa riesgos'!$AD$32="Alta",'Mapa riesgos'!$AF$32="Leve"),CONCATENATE("R4C",'Mapa riesgos'!$T$32),"")</f>
        <v/>
      </c>
      <c r="L19" s="51" t="str">
        <f>IF(AND('Mapa riesgos'!$AD$33="Alta",'Mapa riesgos'!$AF$33="Leve"),CONCATENATE("R4C",'Mapa riesgos'!$T$33),"")</f>
        <v/>
      </c>
      <c r="M19" s="51" t="str">
        <f>IF(AND('Mapa riesgos'!$AD$34="Alta",'Mapa riesgos'!$AF$34="Leve"),CONCATENATE("R4C",'Mapa riesgos'!$T$34),"")</f>
        <v/>
      </c>
      <c r="N19" s="51" t="str">
        <f>IF(AND('Mapa riesgos'!$AD$35="Alta",'Mapa riesgos'!$AF$35="Leve"),CONCATENATE("R4C",'Mapa riesgos'!$T$35),"")</f>
        <v/>
      </c>
      <c r="O19" s="52" t="str">
        <f>IF(AND('Mapa riesgos'!$AD$36="Alta",'Mapa riesgos'!$AF$36="Leve"),CONCATENATE("R4C",'Mapa riesgos'!$T$36),"")</f>
        <v/>
      </c>
      <c r="P19" s="50" t="str">
        <f>IF(AND('Mapa riesgos'!$AD$31="Alta",'Mapa riesgos'!$AF$31="Menor"),CONCATENATE("R4C",'Mapa riesgos'!$T$31),"")</f>
        <v/>
      </c>
      <c r="Q19" s="51" t="str">
        <f>IF(AND('Mapa riesgos'!$AD$32="Alta",'Mapa riesgos'!$AF$32="Menor"),CONCATENATE("R4C",'Mapa riesgos'!$T$32),"")</f>
        <v/>
      </c>
      <c r="R19" s="51" t="str">
        <f>IF(AND('Mapa riesgos'!$AD$33="Alta",'Mapa riesgos'!$AF$33="Menor"),CONCATENATE("R4C",'Mapa riesgos'!$T$33),"")</f>
        <v/>
      </c>
      <c r="S19" s="51" t="str">
        <f>IF(AND('Mapa riesgos'!$AD$34="Alta",'Mapa riesgos'!$AF$34="Menor"),CONCATENATE("R4C",'Mapa riesgos'!$T$34),"")</f>
        <v/>
      </c>
      <c r="T19" s="51" t="str">
        <f>IF(AND('Mapa riesgos'!$AD$35="Alta",'Mapa riesgos'!$AF$35="Menor"),CONCATENATE("R4C",'Mapa riesgos'!$T$35),"")</f>
        <v/>
      </c>
      <c r="U19" s="52" t="str">
        <f>IF(AND('Mapa riesgos'!$AD$36="Alta",'Mapa riesgos'!$AF$36="Menor"),CONCATENATE("R4C",'Mapa riesgos'!$T$36),"")</f>
        <v/>
      </c>
      <c r="V19" s="35" t="str">
        <f>IF(AND('Mapa riesgos'!$AD$31="Alta",'Mapa riesgos'!$AF$31="Moderado"),CONCATENATE("R4C",'Mapa riesgos'!$T$31),"")</f>
        <v/>
      </c>
      <c r="W19" s="36" t="str">
        <f>IF(AND('Mapa riesgos'!$AD$32="Alta",'Mapa riesgos'!$AF$32="Moderado"),CONCATENATE("R4C",'Mapa riesgos'!$T$32),"")</f>
        <v/>
      </c>
      <c r="X19" s="36" t="str">
        <f>IF(AND('Mapa riesgos'!$AD$33="Alta",'Mapa riesgos'!$AF$33="Moderado"),CONCATENATE("R4C",'Mapa riesgos'!$T$33),"")</f>
        <v/>
      </c>
      <c r="Y19" s="36" t="str">
        <f>IF(AND('Mapa riesgos'!$AD$34="Alta",'Mapa riesgos'!$AF$34="Moderado"),CONCATENATE("R4C",'Mapa riesgos'!$T$34),"")</f>
        <v/>
      </c>
      <c r="Z19" s="36" t="str">
        <f>IF(AND('Mapa riesgos'!$AD$35="Alta",'Mapa riesgos'!$AF$35="Moderado"),CONCATENATE("R4C",'Mapa riesgos'!$T$35),"")</f>
        <v/>
      </c>
      <c r="AA19" s="37" t="str">
        <f>IF(AND('Mapa riesgos'!$AD$36="Alta",'Mapa riesgos'!$AF$36="Moderado"),CONCATENATE("R4C",'Mapa riesgos'!$T$36),"")</f>
        <v/>
      </c>
      <c r="AB19" s="35" t="str">
        <f>IF(AND('Mapa riesgos'!$AD$31="Alta",'Mapa riesgos'!$AF$31="Mayor"),CONCATENATE("R4C",'Mapa riesgos'!$T$31),"")</f>
        <v/>
      </c>
      <c r="AC19" s="36" t="str">
        <f>IF(AND('Mapa riesgos'!$AD$32="Alta",'Mapa riesgos'!$AF$32="Mayor"),CONCATENATE("R4C",'Mapa riesgos'!$T$32),"")</f>
        <v/>
      </c>
      <c r="AD19" s="36" t="str">
        <f>IF(AND('Mapa riesgos'!$AD$33="Alta",'Mapa riesgos'!$AF$33="Mayor"),CONCATENATE("R4C",'Mapa riesgos'!$T$33),"")</f>
        <v/>
      </c>
      <c r="AE19" s="36" t="str">
        <f>IF(AND('Mapa riesgos'!$AD$34="Alta",'Mapa riesgos'!$AF$34="Mayor"),CONCATENATE("R4C",'Mapa riesgos'!$T$34),"")</f>
        <v/>
      </c>
      <c r="AF19" s="36" t="str">
        <f>IF(AND('Mapa riesgos'!$AD$35="Alta",'Mapa riesgos'!$AF$35="Mayor"),CONCATENATE("R4C",'Mapa riesgos'!$T$35),"")</f>
        <v/>
      </c>
      <c r="AG19" s="37" t="str">
        <f>IF(AND('Mapa riesgos'!$AD$36="Alta",'Mapa riesgos'!$AF$36="Mayor"),CONCATENATE("R4C",'Mapa riesgos'!$T$36),"")</f>
        <v/>
      </c>
      <c r="AH19" s="38" t="str">
        <f>IF(AND('Mapa riesgos'!$AD$31="Alta",'Mapa riesgos'!$AF$31="Catastrófico"),CONCATENATE("R4C",'Mapa riesgos'!$T$31),"")</f>
        <v/>
      </c>
      <c r="AI19" s="39" t="str">
        <f>IF(AND('Mapa riesgos'!$AD$32="Alta",'Mapa riesgos'!$AF$32="Catastrófico"),CONCATENATE("R4C",'Mapa riesgos'!$T$32),"")</f>
        <v/>
      </c>
      <c r="AJ19" s="39" t="str">
        <f>IF(AND('Mapa riesgos'!$AD$33="Alta",'Mapa riesgos'!$AF$33="Catastrófico"),CONCATENATE("R4C",'Mapa riesgos'!$T$33),"")</f>
        <v/>
      </c>
      <c r="AK19" s="39" t="str">
        <f>IF(AND('Mapa riesgos'!$AD$34="Alta",'Mapa riesgos'!$AF$34="Catastrófico"),CONCATENATE("R4C",'Mapa riesgos'!$T$34),"")</f>
        <v/>
      </c>
      <c r="AL19" s="39" t="str">
        <f>IF(AND('Mapa riesgos'!$AD$35="Alta",'Mapa riesgos'!$AF$35="Catastrófico"),CONCATENATE("R4C",'Mapa riesgos'!$T$35),"")</f>
        <v/>
      </c>
      <c r="AM19" s="40" t="str">
        <f>IF(AND('Mapa riesgos'!$AD$36="Alta",'Mapa riesgos'!$AF$36="Catastrófico"),CONCATENATE("R4C",'Mapa riesgos'!$T$36),"")</f>
        <v/>
      </c>
      <c r="AN19" s="66"/>
      <c r="AO19" s="517"/>
      <c r="AP19" s="518"/>
      <c r="AQ19" s="518"/>
      <c r="AR19" s="518"/>
      <c r="AS19" s="518"/>
      <c r="AT19" s="519"/>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row>
    <row r="20" spans="1:76" ht="15" customHeight="1" x14ac:dyDescent="0.25">
      <c r="A20" s="66"/>
      <c r="B20" s="466"/>
      <c r="C20" s="466"/>
      <c r="D20" s="467"/>
      <c r="E20" s="507"/>
      <c r="F20" s="508"/>
      <c r="G20" s="508"/>
      <c r="H20" s="508"/>
      <c r="I20" s="508"/>
      <c r="J20" s="50" t="str">
        <f>IF(AND('Mapa riesgos'!$AD$37="Alta",'Mapa riesgos'!$AF$37="Leve"),CONCATENATE("R5C",'Mapa riesgos'!$T$37),"")</f>
        <v/>
      </c>
      <c r="K20" s="51" t="str">
        <f>IF(AND('Mapa riesgos'!$AD$38="Alta",'Mapa riesgos'!$AF$38="Leve"),CONCATENATE("R5C",'Mapa riesgos'!$T$38),"")</f>
        <v/>
      </c>
      <c r="L20" s="51" t="str">
        <f>IF(AND('Mapa riesgos'!$AD$39="Alta",'Mapa riesgos'!$AF$39="Leve"),CONCATENATE("R5C",'Mapa riesgos'!$T$39),"")</f>
        <v/>
      </c>
      <c r="M20" s="51" t="str">
        <f>IF(AND('Mapa riesgos'!$AD$40="Alta",'Mapa riesgos'!$AF$40="Leve"),CONCATENATE("R5C",'Mapa riesgos'!$T$40),"")</f>
        <v/>
      </c>
      <c r="N20" s="51" t="str">
        <f>IF(AND('Mapa riesgos'!$AD$41="Alta",'Mapa riesgos'!$AF$41="Leve"),CONCATENATE("R5C",'Mapa riesgos'!$T$41),"")</f>
        <v/>
      </c>
      <c r="O20" s="52" t="str">
        <f>IF(AND('Mapa riesgos'!$AD$42="Alta",'Mapa riesgos'!$AF$42="Leve"),CONCATENATE("R5C",'Mapa riesgos'!$T$42),"")</f>
        <v/>
      </c>
      <c r="P20" s="50" t="str">
        <f>IF(AND('Mapa riesgos'!$AD$37="Alta",'Mapa riesgos'!$AF$37="Menor"),CONCATENATE("R5C",'Mapa riesgos'!$T$37),"")</f>
        <v/>
      </c>
      <c r="Q20" s="51" t="str">
        <f>IF(AND('Mapa riesgos'!$AD$38="Alta",'Mapa riesgos'!$AF$38="Menor"),CONCATENATE("R5C",'Mapa riesgos'!$T$38),"")</f>
        <v/>
      </c>
      <c r="R20" s="51" t="str">
        <f>IF(AND('Mapa riesgos'!$AD$39="Alta",'Mapa riesgos'!$AF$39="Menor"),CONCATENATE("R5C",'Mapa riesgos'!$T$39),"")</f>
        <v/>
      </c>
      <c r="S20" s="51" t="str">
        <f>IF(AND('Mapa riesgos'!$AD$40="Alta",'Mapa riesgos'!$AF$40="Menor"),CONCATENATE("R5C",'Mapa riesgos'!$T$40),"")</f>
        <v/>
      </c>
      <c r="T20" s="51" t="str">
        <f>IF(AND('Mapa riesgos'!$AD$41="Alta",'Mapa riesgos'!$AF$41="Menor"),CONCATENATE("R5C",'Mapa riesgos'!$T$41),"")</f>
        <v/>
      </c>
      <c r="U20" s="52" t="str">
        <f>IF(AND('Mapa riesgos'!$AD$42="Alta",'Mapa riesgos'!$AF$42="Menor"),CONCATENATE("R5C",'Mapa riesgos'!$T$42),"")</f>
        <v/>
      </c>
      <c r="V20" s="35" t="str">
        <f>IF(AND('Mapa riesgos'!$AD$37="Alta",'Mapa riesgos'!$AF$37="Moderado"),CONCATENATE("R5C",'Mapa riesgos'!$T$37),"")</f>
        <v/>
      </c>
      <c r="W20" s="36" t="str">
        <f>IF(AND('Mapa riesgos'!$AD$38="Alta",'Mapa riesgos'!$AF$38="Moderado"),CONCATENATE("R5C",'Mapa riesgos'!$T$38),"")</f>
        <v/>
      </c>
      <c r="X20" s="36" t="str">
        <f>IF(AND('Mapa riesgos'!$AD$39="Alta",'Mapa riesgos'!$AF$39="Moderado"),CONCATENATE("R5C",'Mapa riesgos'!$T$39),"")</f>
        <v/>
      </c>
      <c r="Y20" s="36" t="str">
        <f>IF(AND('Mapa riesgos'!$AD$40="Alta",'Mapa riesgos'!$AF$40="Moderado"),CONCATENATE("R5C",'Mapa riesgos'!$T$40),"")</f>
        <v/>
      </c>
      <c r="Z20" s="36" t="str">
        <f>IF(AND('Mapa riesgos'!$AD$41="Alta",'Mapa riesgos'!$AF$41="Moderado"),CONCATENATE("R5C",'Mapa riesgos'!$T$41),"")</f>
        <v/>
      </c>
      <c r="AA20" s="37" t="str">
        <f>IF(AND('Mapa riesgos'!$AD$42="Alta",'Mapa riesgos'!$AF$42="Moderado"),CONCATENATE("R5C",'Mapa riesgos'!$T$42),"")</f>
        <v/>
      </c>
      <c r="AB20" s="35" t="str">
        <f>IF(AND('Mapa riesgos'!$AD$37="Alta",'Mapa riesgos'!$AF$37="Mayor"),CONCATENATE("R5C",'Mapa riesgos'!$T$37),"")</f>
        <v/>
      </c>
      <c r="AC20" s="36" t="str">
        <f>IF(AND('Mapa riesgos'!$AD$38="Alta",'Mapa riesgos'!$AF$38="Mayor"),CONCATENATE("R5C",'Mapa riesgos'!$T$38),"")</f>
        <v/>
      </c>
      <c r="AD20" s="36" t="str">
        <f>IF(AND('Mapa riesgos'!$AD$39="Alta",'Mapa riesgos'!$AF$39="Mayor"),CONCATENATE("R5C",'Mapa riesgos'!$T$39),"")</f>
        <v/>
      </c>
      <c r="AE20" s="36" t="str">
        <f>IF(AND('Mapa riesgos'!$AD$40="Alta",'Mapa riesgos'!$AF$40="Mayor"),CONCATENATE("R5C",'Mapa riesgos'!$T$40),"")</f>
        <v/>
      </c>
      <c r="AF20" s="36" t="str">
        <f>IF(AND('Mapa riesgos'!$AD$41="Alta",'Mapa riesgos'!$AF$41="Mayor"),CONCATENATE("R5C",'Mapa riesgos'!$T$41),"")</f>
        <v/>
      </c>
      <c r="AG20" s="37" t="str">
        <f>IF(AND('Mapa riesgos'!$AD$42="Alta",'Mapa riesgos'!$AF$42="Mayor"),CONCATENATE("R5C",'Mapa riesgos'!$T$42),"")</f>
        <v/>
      </c>
      <c r="AH20" s="38" t="str">
        <f>IF(AND('Mapa riesgos'!$AD$37="Alta",'Mapa riesgos'!$AF$37="Catastrófico"),CONCATENATE("R5C",'Mapa riesgos'!$T$37),"")</f>
        <v/>
      </c>
      <c r="AI20" s="39" t="str">
        <f>IF(AND('Mapa riesgos'!$AD$38="Alta",'Mapa riesgos'!$AF$38="Catastrófico"),CONCATENATE("R5C",'Mapa riesgos'!$T$38),"")</f>
        <v/>
      </c>
      <c r="AJ20" s="39" t="str">
        <f>IF(AND('Mapa riesgos'!$AD$39="Alta",'Mapa riesgos'!$AF$39="Catastrófico"),CONCATENATE("R5C",'Mapa riesgos'!$T$39),"")</f>
        <v/>
      </c>
      <c r="AK20" s="39" t="str">
        <f>IF(AND('Mapa riesgos'!$AD$40="Alta",'Mapa riesgos'!$AF$40="Catastrófico"),CONCATENATE("R5C",'Mapa riesgos'!$T$40),"")</f>
        <v/>
      </c>
      <c r="AL20" s="39" t="str">
        <f>IF(AND('Mapa riesgos'!$AD$41="Alta",'Mapa riesgos'!$AF$41="Catastrófico"),CONCATENATE("R5C",'Mapa riesgos'!$T$41),"")</f>
        <v/>
      </c>
      <c r="AM20" s="40" t="str">
        <f>IF(AND('Mapa riesgos'!$AD$42="Alta",'Mapa riesgos'!$AF$42="Catastrófico"),CONCATENATE("R5C",'Mapa riesgos'!$T$42),"")</f>
        <v/>
      </c>
      <c r="AN20" s="66"/>
      <c r="AO20" s="517"/>
      <c r="AP20" s="518"/>
      <c r="AQ20" s="518"/>
      <c r="AR20" s="518"/>
      <c r="AS20" s="518"/>
      <c r="AT20" s="519"/>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row>
    <row r="21" spans="1:76" ht="15" customHeight="1" x14ac:dyDescent="0.25">
      <c r="A21" s="66"/>
      <c r="B21" s="466"/>
      <c r="C21" s="466"/>
      <c r="D21" s="467"/>
      <c r="E21" s="507"/>
      <c r="F21" s="508"/>
      <c r="G21" s="508"/>
      <c r="H21" s="508"/>
      <c r="I21" s="508"/>
      <c r="J21" s="50" t="str">
        <f>IF(AND('Mapa riesgos'!$AD$43="Alta",'Mapa riesgos'!$AF$43="Leve"),CONCATENATE("R6C",'Mapa riesgos'!$T$43),"")</f>
        <v/>
      </c>
      <c r="K21" s="51" t="str">
        <f>IF(AND('Mapa riesgos'!$AD$44="Alta",'Mapa riesgos'!$AF$44="Leve"),CONCATENATE("R6C",'Mapa riesgos'!$T$44),"")</f>
        <v/>
      </c>
      <c r="L21" s="51" t="str">
        <f>IF(AND('Mapa riesgos'!$AD$45="Alta",'Mapa riesgos'!$AF$45="Leve"),CONCATENATE("R6C",'Mapa riesgos'!$T$45),"")</f>
        <v/>
      </c>
      <c r="M21" s="51" t="str">
        <f>IF(AND('Mapa riesgos'!$AD$46="Alta",'Mapa riesgos'!$AF$46="Leve"),CONCATENATE("R6C",'Mapa riesgos'!$T$46),"")</f>
        <v/>
      </c>
      <c r="N21" s="51" t="str">
        <f>IF(AND('Mapa riesgos'!$AD$47="Alta",'Mapa riesgos'!$AF$47="Leve"),CONCATENATE("R6C",'Mapa riesgos'!$T$47),"")</f>
        <v/>
      </c>
      <c r="O21" s="52" t="str">
        <f>IF(AND('Mapa riesgos'!$AD$48="Alta",'Mapa riesgos'!$AF$48="Leve"),CONCATENATE("R6C",'Mapa riesgos'!$T$48),"")</f>
        <v/>
      </c>
      <c r="P21" s="50" t="str">
        <f>IF(AND('Mapa riesgos'!$AD$43="Alta",'Mapa riesgos'!$AF$43="Menor"),CONCATENATE("R6C",'Mapa riesgos'!$T$43),"")</f>
        <v/>
      </c>
      <c r="Q21" s="51" t="str">
        <f>IF(AND('Mapa riesgos'!$AD$44="Alta",'Mapa riesgos'!$AF$44="Menor"),CONCATENATE("R6C",'Mapa riesgos'!$T$44),"")</f>
        <v/>
      </c>
      <c r="R21" s="51" t="str">
        <f>IF(AND('Mapa riesgos'!$AD$45="Alta",'Mapa riesgos'!$AF$45="Menor"),CONCATENATE("R6C",'Mapa riesgos'!$T$45),"")</f>
        <v/>
      </c>
      <c r="S21" s="51" t="str">
        <f>IF(AND('Mapa riesgos'!$AD$46="Alta",'Mapa riesgos'!$AF$46="Menor"),CONCATENATE("R6C",'Mapa riesgos'!$T$46),"")</f>
        <v/>
      </c>
      <c r="T21" s="51" t="str">
        <f>IF(AND('Mapa riesgos'!$AD$47="Alta",'Mapa riesgos'!$AF$47="Menor"),CONCATENATE("R6C",'Mapa riesgos'!$T$47),"")</f>
        <v/>
      </c>
      <c r="U21" s="52" t="str">
        <f>IF(AND('Mapa riesgos'!$AD$48="Alta",'Mapa riesgos'!$AF$48="Menor"),CONCATENATE("R6C",'Mapa riesgos'!$T$48),"")</f>
        <v/>
      </c>
      <c r="V21" s="35" t="str">
        <f>IF(AND('Mapa riesgos'!$AD$43="Alta",'Mapa riesgos'!$AF$43="Moderado"),CONCATENATE("R6C",'Mapa riesgos'!$T$43),"")</f>
        <v/>
      </c>
      <c r="W21" s="36" t="str">
        <f>IF(AND('Mapa riesgos'!$AD$44="Alta",'Mapa riesgos'!$AF$44="Moderado"),CONCATENATE("R6C",'Mapa riesgos'!$T$44),"")</f>
        <v/>
      </c>
      <c r="X21" s="36" t="str">
        <f>IF(AND('Mapa riesgos'!$AD$45="Alta",'Mapa riesgos'!$AF$45="Moderado"),CONCATENATE("R6C",'Mapa riesgos'!$T$45),"")</f>
        <v/>
      </c>
      <c r="Y21" s="36" t="str">
        <f>IF(AND('Mapa riesgos'!$AD$46="Alta",'Mapa riesgos'!$AF$46="Moderado"),CONCATENATE("R6C",'Mapa riesgos'!$T$46),"")</f>
        <v/>
      </c>
      <c r="Z21" s="36" t="str">
        <f>IF(AND('Mapa riesgos'!$AD$47="Alta",'Mapa riesgos'!$AF$47="Moderado"),CONCATENATE("R6C",'Mapa riesgos'!$T$47),"")</f>
        <v/>
      </c>
      <c r="AA21" s="37" t="str">
        <f>IF(AND('Mapa riesgos'!$AD$48="Alta",'Mapa riesgos'!$AF$48="Moderado"),CONCATENATE("R6C",'Mapa riesgos'!$T$48),"")</f>
        <v/>
      </c>
      <c r="AB21" s="35" t="str">
        <f>IF(AND('Mapa riesgos'!$AD$43="Alta",'Mapa riesgos'!$AF$43="Mayor"),CONCATENATE("R6C",'Mapa riesgos'!$T$43),"")</f>
        <v/>
      </c>
      <c r="AC21" s="36" t="str">
        <f>IF(AND('Mapa riesgos'!$AD$44="Alta",'Mapa riesgos'!$AF$44="Mayor"),CONCATENATE("R6C",'Mapa riesgos'!$T$44),"")</f>
        <v/>
      </c>
      <c r="AD21" s="36" t="str">
        <f>IF(AND('Mapa riesgos'!$AD$45="Alta",'Mapa riesgos'!$AF$45="Mayor"),CONCATENATE("R6C",'Mapa riesgos'!$T$45),"")</f>
        <v/>
      </c>
      <c r="AE21" s="36" t="str">
        <f>IF(AND('Mapa riesgos'!$AD$46="Alta",'Mapa riesgos'!$AF$46="Mayor"),CONCATENATE("R6C",'Mapa riesgos'!$T$46),"")</f>
        <v/>
      </c>
      <c r="AF21" s="36" t="str">
        <f>IF(AND('Mapa riesgos'!$AD$47="Alta",'Mapa riesgos'!$AF$47="Mayor"),CONCATENATE("R6C",'Mapa riesgos'!$T$47),"")</f>
        <v/>
      </c>
      <c r="AG21" s="37" t="str">
        <f>IF(AND('Mapa riesgos'!$AD$48="Alta",'Mapa riesgos'!$AF$48="Mayor"),CONCATENATE("R6C",'Mapa riesgos'!$T$48),"")</f>
        <v/>
      </c>
      <c r="AH21" s="38" t="str">
        <f>IF(AND('Mapa riesgos'!$AD$43="Alta",'Mapa riesgos'!$AF$43="Catastrófico"),CONCATENATE("R6C",'Mapa riesgos'!$T$43),"")</f>
        <v/>
      </c>
      <c r="AI21" s="39" t="str">
        <f>IF(AND('Mapa riesgos'!$AD$44="Alta",'Mapa riesgos'!$AF$44="Catastrófico"),CONCATENATE("R6C",'Mapa riesgos'!$T$44),"")</f>
        <v/>
      </c>
      <c r="AJ21" s="39" t="str">
        <f>IF(AND('Mapa riesgos'!$AD$45="Alta",'Mapa riesgos'!$AF$45="Catastrófico"),CONCATENATE("R6C",'Mapa riesgos'!$T$45),"")</f>
        <v/>
      </c>
      <c r="AK21" s="39" t="str">
        <f>IF(AND('Mapa riesgos'!$AD$46="Alta",'Mapa riesgos'!$AF$46="Catastrófico"),CONCATENATE("R6C",'Mapa riesgos'!$T$46),"")</f>
        <v/>
      </c>
      <c r="AL21" s="39" t="str">
        <f>IF(AND('Mapa riesgos'!$AD$47="Alta",'Mapa riesgos'!$AF$47="Catastrófico"),CONCATENATE("R6C",'Mapa riesgos'!$T$47),"")</f>
        <v/>
      </c>
      <c r="AM21" s="40" t="str">
        <f>IF(AND('Mapa riesgos'!$AD$48="Alta",'Mapa riesgos'!$AF$48="Catastrófico"),CONCATENATE("R6C",'Mapa riesgos'!$T$48),"")</f>
        <v/>
      </c>
      <c r="AN21" s="66"/>
      <c r="AO21" s="517"/>
      <c r="AP21" s="518"/>
      <c r="AQ21" s="518"/>
      <c r="AR21" s="518"/>
      <c r="AS21" s="518"/>
      <c r="AT21" s="519"/>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row>
    <row r="22" spans="1:76" ht="15" customHeight="1" x14ac:dyDescent="0.25">
      <c r="A22" s="66"/>
      <c r="B22" s="466"/>
      <c r="C22" s="466"/>
      <c r="D22" s="467"/>
      <c r="E22" s="507"/>
      <c r="F22" s="508"/>
      <c r="G22" s="508"/>
      <c r="H22" s="508"/>
      <c r="I22" s="508"/>
      <c r="J22" s="50" t="str">
        <f>IF(AND('Mapa riesgos'!$AD$49="Alta",'Mapa riesgos'!$AF$49="Leve"),CONCATENATE("R7C",'Mapa riesgos'!$T$49),"")</f>
        <v/>
      </c>
      <c r="K22" s="51" t="str">
        <f>IF(AND('Mapa riesgos'!$AD$50="Alta",'Mapa riesgos'!$AF$50="Leve"),CONCATENATE("R7C",'Mapa riesgos'!$T$50),"")</f>
        <v/>
      </c>
      <c r="L22" s="51" t="str">
        <f>IF(AND('Mapa riesgos'!$AD$51="Alta",'Mapa riesgos'!$AF$51="Leve"),CONCATENATE("R7C",'Mapa riesgos'!$T$51),"")</f>
        <v/>
      </c>
      <c r="M22" s="51" t="str">
        <f>IF(AND('Mapa riesgos'!$AD$52="Alta",'Mapa riesgos'!$AF$52="Leve"),CONCATENATE("R7C",'Mapa riesgos'!$T$52),"")</f>
        <v/>
      </c>
      <c r="N22" s="51" t="str">
        <f>IF(AND('Mapa riesgos'!$AD$53="Alta",'Mapa riesgos'!$AF$53="Leve"),CONCATENATE("R7C",'Mapa riesgos'!$T$53),"")</f>
        <v/>
      </c>
      <c r="O22" s="52" t="str">
        <f>IF(AND('Mapa riesgos'!$AD$54="Alta",'Mapa riesgos'!$AF$54="Leve"),CONCATENATE("R7C",'Mapa riesgos'!$T$54),"")</f>
        <v/>
      </c>
      <c r="P22" s="50" t="str">
        <f>IF(AND('Mapa riesgos'!$AD$49="Alta",'Mapa riesgos'!$AF$49="Menor"),CONCATENATE("R7C",'Mapa riesgos'!$T$49),"")</f>
        <v/>
      </c>
      <c r="Q22" s="51" t="str">
        <f>IF(AND('Mapa riesgos'!$AD$50="Alta",'Mapa riesgos'!$AF$50="Menor"),CONCATENATE("R7C",'Mapa riesgos'!$T$50),"")</f>
        <v/>
      </c>
      <c r="R22" s="51" t="str">
        <f>IF(AND('Mapa riesgos'!$AD$51="Alta",'Mapa riesgos'!$AF$51="Menor"),CONCATENATE("R7C",'Mapa riesgos'!$T$51),"")</f>
        <v/>
      </c>
      <c r="S22" s="51" t="str">
        <f>IF(AND('Mapa riesgos'!$AD$52="Alta",'Mapa riesgos'!$AF$52="Menor"),CONCATENATE("R7C",'Mapa riesgos'!$T$52),"")</f>
        <v/>
      </c>
      <c r="T22" s="51" t="str">
        <f>IF(AND('Mapa riesgos'!$AD$53="Alta",'Mapa riesgos'!$AF$53="Menor"),CONCATENATE("R7C",'Mapa riesgos'!$T$53),"")</f>
        <v/>
      </c>
      <c r="U22" s="52" t="str">
        <f>IF(AND('Mapa riesgos'!$AD$54="Alta",'Mapa riesgos'!$AF$54="Menor"),CONCATENATE("R7C",'Mapa riesgos'!$T$54),"")</f>
        <v/>
      </c>
      <c r="V22" s="35" t="str">
        <f>IF(AND('Mapa riesgos'!$AD$49="Alta",'Mapa riesgos'!$AF$49="Moderado"),CONCATENATE("R7C",'Mapa riesgos'!$T$49),"")</f>
        <v/>
      </c>
      <c r="W22" s="36" t="str">
        <f>IF(AND('Mapa riesgos'!$AD$50="Alta",'Mapa riesgos'!$AF$50="Moderado"),CONCATENATE("R7C",'Mapa riesgos'!$T$50),"")</f>
        <v/>
      </c>
      <c r="X22" s="36" t="str">
        <f>IF(AND('Mapa riesgos'!$AD$51="Alta",'Mapa riesgos'!$AF$51="Moderado"),CONCATENATE("R7C",'Mapa riesgos'!$T$51),"")</f>
        <v/>
      </c>
      <c r="Y22" s="36" t="str">
        <f>IF(AND('Mapa riesgos'!$AD$52="Alta",'Mapa riesgos'!$AF$52="Moderado"),CONCATENATE("R7C",'Mapa riesgos'!$T$52),"")</f>
        <v/>
      </c>
      <c r="Z22" s="36" t="str">
        <f>IF(AND('Mapa riesgos'!$AD$53="Alta",'Mapa riesgos'!$AF$53="Moderado"),CONCATENATE("R7C",'Mapa riesgos'!$T$53),"")</f>
        <v/>
      </c>
      <c r="AA22" s="37" t="str">
        <f>IF(AND('Mapa riesgos'!$AD$54="Alta",'Mapa riesgos'!$AF$54="Moderado"),CONCATENATE("R7C",'Mapa riesgos'!$T$54),"")</f>
        <v/>
      </c>
      <c r="AB22" s="35" t="str">
        <f>IF(AND('Mapa riesgos'!$AD$49="Alta",'Mapa riesgos'!$AF$49="Mayor"),CONCATENATE("R7C",'Mapa riesgos'!$T$49),"")</f>
        <v/>
      </c>
      <c r="AC22" s="36" t="str">
        <f>IF(AND('Mapa riesgos'!$AD$50="Alta",'Mapa riesgos'!$AF$50="Mayor"),CONCATENATE("R7C",'Mapa riesgos'!$T$50),"")</f>
        <v/>
      </c>
      <c r="AD22" s="36" t="str">
        <f>IF(AND('Mapa riesgos'!$AD$51="Alta",'Mapa riesgos'!$AF$51="Mayor"),CONCATENATE("R7C",'Mapa riesgos'!$T$51),"")</f>
        <v/>
      </c>
      <c r="AE22" s="36" t="str">
        <f>IF(AND('Mapa riesgos'!$AD$52="Alta",'Mapa riesgos'!$AF$52="Mayor"),CONCATENATE("R7C",'Mapa riesgos'!$T$52),"")</f>
        <v/>
      </c>
      <c r="AF22" s="36" t="str">
        <f>IF(AND('Mapa riesgos'!$AD$53="Alta",'Mapa riesgos'!$AF$53="Mayor"),CONCATENATE("R7C",'Mapa riesgos'!$T$53),"")</f>
        <v/>
      </c>
      <c r="AG22" s="37" t="str">
        <f>IF(AND('Mapa riesgos'!$AD$54="Alta",'Mapa riesgos'!$AF$54="Mayor"),CONCATENATE("R7C",'Mapa riesgos'!$T$54),"")</f>
        <v/>
      </c>
      <c r="AH22" s="38" t="str">
        <f>IF(AND('Mapa riesgos'!$AD$49="Alta",'Mapa riesgos'!$AF$49="Catastrófico"),CONCATENATE("R7C",'Mapa riesgos'!$T$49),"")</f>
        <v/>
      </c>
      <c r="AI22" s="39" t="str">
        <f>IF(AND('Mapa riesgos'!$AD$50="Alta",'Mapa riesgos'!$AF$50="Catastrófico"),CONCATENATE("R7C",'Mapa riesgos'!$T$50),"")</f>
        <v/>
      </c>
      <c r="AJ22" s="39" t="str">
        <f>IF(AND('Mapa riesgos'!$AD$51="Alta",'Mapa riesgos'!$AF$51="Catastrófico"),CONCATENATE("R7C",'Mapa riesgos'!$T$51),"")</f>
        <v/>
      </c>
      <c r="AK22" s="39" t="str">
        <f>IF(AND('Mapa riesgos'!$AD$52="Alta",'Mapa riesgos'!$AF$52="Catastrófico"),CONCATENATE("R7C",'Mapa riesgos'!$T$52),"")</f>
        <v/>
      </c>
      <c r="AL22" s="39" t="str">
        <f>IF(AND('Mapa riesgos'!$AD$53="Alta",'Mapa riesgos'!$AF$53="Catastrófico"),CONCATENATE("R7C",'Mapa riesgos'!$T$53),"")</f>
        <v/>
      </c>
      <c r="AM22" s="40" t="str">
        <f>IF(AND('Mapa riesgos'!$AD$54="Alta",'Mapa riesgos'!$AF$54="Catastrófico"),CONCATENATE("R7C",'Mapa riesgos'!$T$54),"")</f>
        <v/>
      </c>
      <c r="AN22" s="66"/>
      <c r="AO22" s="517"/>
      <c r="AP22" s="518"/>
      <c r="AQ22" s="518"/>
      <c r="AR22" s="518"/>
      <c r="AS22" s="518"/>
      <c r="AT22" s="519"/>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row>
    <row r="23" spans="1:76" ht="15" customHeight="1" x14ac:dyDescent="0.25">
      <c r="A23" s="66"/>
      <c r="B23" s="466"/>
      <c r="C23" s="466"/>
      <c r="D23" s="467"/>
      <c r="E23" s="507"/>
      <c r="F23" s="508"/>
      <c r="G23" s="508"/>
      <c r="H23" s="508"/>
      <c r="I23" s="508"/>
      <c r="J23" s="50" t="str">
        <f>IF(AND('Mapa riesgos'!$AD$55="Alta",'Mapa riesgos'!$AF$55="Leve"),CONCATENATE("R8C",'Mapa riesgos'!$T$55),"")</f>
        <v/>
      </c>
      <c r="K23" s="51" t="str">
        <f>IF(AND('Mapa riesgos'!$AD$56="Alta",'Mapa riesgos'!$AF$56="Leve"),CONCATENATE("R8C",'Mapa riesgos'!$T$56),"")</f>
        <v/>
      </c>
      <c r="L23" s="51" t="str">
        <f>IF(AND('Mapa riesgos'!$AD$57="Alta",'Mapa riesgos'!$AF$57="Leve"),CONCATENATE("R8C",'Mapa riesgos'!$T$57),"")</f>
        <v/>
      </c>
      <c r="M23" s="51" t="str">
        <f>IF(AND('Mapa riesgos'!$AD$58="Alta",'Mapa riesgos'!$AF$58="Leve"),CONCATENATE("R8C",'Mapa riesgos'!$T$58),"")</f>
        <v/>
      </c>
      <c r="N23" s="51" t="str">
        <f>IF(AND('Mapa riesgos'!$AD$59="Alta",'Mapa riesgos'!$AF$59="Leve"),CONCATENATE("R8C",'Mapa riesgos'!$T$59),"")</f>
        <v/>
      </c>
      <c r="O23" s="52" t="str">
        <f>IF(AND('Mapa riesgos'!$AD$60="Alta",'Mapa riesgos'!$AF$60="Leve"),CONCATENATE("R8C",'Mapa riesgos'!$T$60),"")</f>
        <v/>
      </c>
      <c r="P23" s="50" t="str">
        <f>IF(AND('Mapa riesgos'!$AD$55="Alta",'Mapa riesgos'!$AF$55="Menor"),CONCATENATE("R8C",'Mapa riesgos'!$T$55),"")</f>
        <v/>
      </c>
      <c r="Q23" s="51" t="str">
        <f>IF(AND('Mapa riesgos'!$AD$56="Alta",'Mapa riesgos'!$AF$56="Menor"),CONCATENATE("R8C",'Mapa riesgos'!$T$56),"")</f>
        <v/>
      </c>
      <c r="R23" s="51" t="str">
        <f>IF(AND('Mapa riesgos'!$AD$57="Alta",'Mapa riesgos'!$AF$57="Menor"),CONCATENATE("R8C",'Mapa riesgos'!$T$57),"")</f>
        <v/>
      </c>
      <c r="S23" s="51" t="str">
        <f>IF(AND('Mapa riesgos'!$AD$58="Alta",'Mapa riesgos'!$AF$58="Menor"),CONCATENATE("R8C",'Mapa riesgos'!$T$58),"")</f>
        <v/>
      </c>
      <c r="T23" s="51" t="str">
        <f>IF(AND('Mapa riesgos'!$AD$59="Alta",'Mapa riesgos'!$AF$59="Menor"),CONCATENATE("R8C",'Mapa riesgos'!$T$59),"")</f>
        <v/>
      </c>
      <c r="U23" s="52" t="str">
        <f>IF(AND('Mapa riesgos'!$AD$60="Alta",'Mapa riesgos'!$AF$60="Menor"),CONCATENATE("R8C",'Mapa riesgos'!$T$60),"")</f>
        <v/>
      </c>
      <c r="V23" s="35" t="str">
        <f>IF(AND('Mapa riesgos'!$AD$55="Alta",'Mapa riesgos'!$AF$55="Moderado"),CONCATENATE("R8C",'Mapa riesgos'!$T$55),"")</f>
        <v/>
      </c>
      <c r="W23" s="36" t="str">
        <f>IF(AND('Mapa riesgos'!$AD$56="Alta",'Mapa riesgos'!$AF$56="Moderado"),CONCATENATE("R8C",'Mapa riesgos'!$T$56),"")</f>
        <v/>
      </c>
      <c r="X23" s="36" t="str">
        <f>IF(AND('Mapa riesgos'!$AD$57="Alta",'Mapa riesgos'!$AF$57="Moderado"),CONCATENATE("R8C",'Mapa riesgos'!$T$57),"")</f>
        <v/>
      </c>
      <c r="Y23" s="36" t="str">
        <f>IF(AND('Mapa riesgos'!$AD$58="Alta",'Mapa riesgos'!$AF$58="Moderado"),CONCATENATE("R8C",'Mapa riesgos'!$T$58),"")</f>
        <v/>
      </c>
      <c r="Z23" s="36" t="str">
        <f>IF(AND('Mapa riesgos'!$AD$59="Alta",'Mapa riesgos'!$AF$59="Moderado"),CONCATENATE("R8C",'Mapa riesgos'!$T$59),"")</f>
        <v/>
      </c>
      <c r="AA23" s="37" t="str">
        <f>IF(AND('Mapa riesgos'!$AD$60="Alta",'Mapa riesgos'!$AF$60="Moderado"),CONCATENATE("R8C",'Mapa riesgos'!$T$60),"")</f>
        <v/>
      </c>
      <c r="AB23" s="35" t="str">
        <f>IF(AND('Mapa riesgos'!$AD$55="Alta",'Mapa riesgos'!$AF$55="Mayor"),CONCATENATE("R8C",'Mapa riesgos'!$T$55),"")</f>
        <v/>
      </c>
      <c r="AC23" s="36" t="str">
        <f>IF(AND('Mapa riesgos'!$AD$56="Alta",'Mapa riesgos'!$AF$56="Mayor"),CONCATENATE("R8C",'Mapa riesgos'!$T$56),"")</f>
        <v/>
      </c>
      <c r="AD23" s="36" t="str">
        <f>IF(AND('Mapa riesgos'!$AD$57="Alta",'Mapa riesgos'!$AF$57="Mayor"),CONCATENATE("R8C",'Mapa riesgos'!$T$57),"")</f>
        <v/>
      </c>
      <c r="AE23" s="36" t="str">
        <f>IF(AND('Mapa riesgos'!$AD$58="Alta",'Mapa riesgos'!$AF$58="Mayor"),CONCATENATE("R8C",'Mapa riesgos'!$T$58),"")</f>
        <v/>
      </c>
      <c r="AF23" s="36" t="str">
        <f>IF(AND('Mapa riesgos'!$AD$59="Alta",'Mapa riesgos'!$AF$59="Mayor"),CONCATENATE("R8C",'Mapa riesgos'!$T$59),"")</f>
        <v/>
      </c>
      <c r="AG23" s="37" t="str">
        <f>IF(AND('Mapa riesgos'!$AD$60="Alta",'Mapa riesgos'!$AF$60="Mayor"),CONCATENATE("R8C",'Mapa riesgos'!$T$60),"")</f>
        <v/>
      </c>
      <c r="AH23" s="38" t="str">
        <f>IF(AND('Mapa riesgos'!$AD$55="Alta",'Mapa riesgos'!$AF$55="Catastrófico"),CONCATENATE("R8C",'Mapa riesgos'!$T$55),"")</f>
        <v/>
      </c>
      <c r="AI23" s="39" t="str">
        <f>IF(AND('Mapa riesgos'!$AD$56="Alta",'Mapa riesgos'!$AF$56="Catastrófico"),CONCATENATE("R8C",'Mapa riesgos'!$T$56),"")</f>
        <v/>
      </c>
      <c r="AJ23" s="39" t="str">
        <f>IF(AND('Mapa riesgos'!$AD$57="Alta",'Mapa riesgos'!$AF$57="Catastrófico"),CONCATENATE("R8C",'Mapa riesgos'!$T$57),"")</f>
        <v/>
      </c>
      <c r="AK23" s="39" t="str">
        <f>IF(AND('Mapa riesgos'!$AD$58="Alta",'Mapa riesgos'!$AF$58="Catastrófico"),CONCATENATE("R8C",'Mapa riesgos'!$T$58),"")</f>
        <v/>
      </c>
      <c r="AL23" s="39" t="str">
        <f>IF(AND('Mapa riesgos'!$AD$59="Alta",'Mapa riesgos'!$AF$59="Catastrófico"),CONCATENATE("R8C",'Mapa riesgos'!$T$59),"")</f>
        <v/>
      </c>
      <c r="AM23" s="40" t="str">
        <f>IF(AND('Mapa riesgos'!$AD$60="Alta",'Mapa riesgos'!$AF$60="Catastrófico"),CONCATENATE("R8C",'Mapa riesgos'!$T$60),"")</f>
        <v/>
      </c>
      <c r="AN23" s="66"/>
      <c r="AO23" s="517"/>
      <c r="AP23" s="518"/>
      <c r="AQ23" s="518"/>
      <c r="AR23" s="518"/>
      <c r="AS23" s="518"/>
      <c r="AT23" s="519"/>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row>
    <row r="24" spans="1:76" ht="15" customHeight="1" x14ac:dyDescent="0.25">
      <c r="A24" s="66"/>
      <c r="B24" s="466"/>
      <c r="C24" s="466"/>
      <c r="D24" s="467"/>
      <c r="E24" s="507"/>
      <c r="F24" s="508"/>
      <c r="G24" s="508"/>
      <c r="H24" s="508"/>
      <c r="I24" s="508"/>
      <c r="J24" s="50" t="str">
        <f>IF(AND('Mapa riesgos'!$AD$61="Alta",'Mapa riesgos'!$AF$61="Leve"),CONCATENATE("R9C",'Mapa riesgos'!$T$61),"")</f>
        <v/>
      </c>
      <c r="K24" s="51" t="str">
        <f>IF(AND('Mapa riesgos'!$AD$62="Alta",'Mapa riesgos'!$AF$62="Leve"),CONCATENATE("R9C",'Mapa riesgos'!$T$62),"")</f>
        <v/>
      </c>
      <c r="L24" s="51" t="str">
        <f>IF(AND('Mapa riesgos'!$AD$63="Alta",'Mapa riesgos'!$AF$63="Leve"),CONCATENATE("R9C",'Mapa riesgos'!$T$63),"")</f>
        <v/>
      </c>
      <c r="M24" s="51" t="str">
        <f>IF(AND('Mapa riesgos'!$AD$64="Alta",'Mapa riesgos'!$AF$64="Leve"),CONCATENATE("R9C",'Mapa riesgos'!$T$64),"")</f>
        <v/>
      </c>
      <c r="N24" s="51" t="str">
        <f>IF(AND('Mapa riesgos'!$AD$65="Alta",'Mapa riesgos'!$AF$65="Leve"),CONCATENATE("R9C",'Mapa riesgos'!$T$65),"")</f>
        <v/>
      </c>
      <c r="O24" s="52" t="str">
        <f>IF(AND('Mapa riesgos'!$AD$66="Alta",'Mapa riesgos'!$AF$66="Leve"),CONCATENATE("R9C",'Mapa riesgos'!$T$66),"")</f>
        <v/>
      </c>
      <c r="P24" s="50" t="str">
        <f>IF(AND('Mapa riesgos'!$AD$61="Alta",'Mapa riesgos'!$AF$61="Menor"),CONCATENATE("R9C",'Mapa riesgos'!$T$61),"")</f>
        <v/>
      </c>
      <c r="Q24" s="51" t="str">
        <f>IF(AND('Mapa riesgos'!$AD$62="Alta",'Mapa riesgos'!$AF$62="Menor"),CONCATENATE("R9C",'Mapa riesgos'!$T$62),"")</f>
        <v/>
      </c>
      <c r="R24" s="51" t="str">
        <f>IF(AND('Mapa riesgos'!$AD$63="Alta",'Mapa riesgos'!$AF$63="Menor"),CONCATENATE("R9C",'Mapa riesgos'!$T$63),"")</f>
        <v/>
      </c>
      <c r="S24" s="51" t="str">
        <f>IF(AND('Mapa riesgos'!$AD$64="Alta",'Mapa riesgos'!$AF$64="Menor"),CONCATENATE("R9C",'Mapa riesgos'!$T$64),"")</f>
        <v/>
      </c>
      <c r="T24" s="51" t="str">
        <f>IF(AND('Mapa riesgos'!$AD$65="Alta",'Mapa riesgos'!$AF$65="Menor"),CONCATENATE("R9C",'Mapa riesgos'!$T$65),"")</f>
        <v/>
      </c>
      <c r="U24" s="52" t="str">
        <f>IF(AND('Mapa riesgos'!$AD$66="Alta",'Mapa riesgos'!$AF$66="Menor"),CONCATENATE("R9C",'Mapa riesgos'!$T$66),"")</f>
        <v/>
      </c>
      <c r="V24" s="35" t="str">
        <f>IF(AND('Mapa riesgos'!$AD$61="Alta",'Mapa riesgos'!$AF$61="Moderado"),CONCATENATE("R9C",'Mapa riesgos'!$T$61),"")</f>
        <v/>
      </c>
      <c r="W24" s="36" t="str">
        <f>IF(AND('Mapa riesgos'!$AD$62="Alta",'Mapa riesgos'!$AF$62="Moderado"),CONCATENATE("R9C",'Mapa riesgos'!$T$62),"")</f>
        <v/>
      </c>
      <c r="X24" s="36" t="str">
        <f>IF(AND('Mapa riesgos'!$AD$63="Alta",'Mapa riesgos'!$AF$63="Moderado"),CONCATENATE("R9C",'Mapa riesgos'!$T$63),"")</f>
        <v/>
      </c>
      <c r="Y24" s="36" t="str">
        <f>IF(AND('Mapa riesgos'!$AD$64="Alta",'Mapa riesgos'!$AF$64="Moderado"),CONCATENATE("R9C",'Mapa riesgos'!$T$64),"")</f>
        <v/>
      </c>
      <c r="Z24" s="36" t="str">
        <f>IF(AND('Mapa riesgos'!$AD$65="Alta",'Mapa riesgos'!$AF$65="Moderado"),CONCATENATE("R9C",'Mapa riesgos'!$T$65),"")</f>
        <v/>
      </c>
      <c r="AA24" s="37" t="str">
        <f>IF(AND('Mapa riesgos'!$AD$66="Alta",'Mapa riesgos'!$AF$66="Moderado"),CONCATENATE("R9C",'Mapa riesgos'!$T$66),"")</f>
        <v/>
      </c>
      <c r="AB24" s="35" t="str">
        <f>IF(AND('Mapa riesgos'!$AD$61="Alta",'Mapa riesgos'!$AF$61="Mayor"),CONCATENATE("R9C",'Mapa riesgos'!$T$61),"")</f>
        <v/>
      </c>
      <c r="AC24" s="36" t="str">
        <f>IF(AND('Mapa riesgos'!$AD$62="Alta",'Mapa riesgos'!$AF$62="Mayor"),CONCATENATE("R9C",'Mapa riesgos'!$T$62),"")</f>
        <v/>
      </c>
      <c r="AD24" s="36" t="str">
        <f>IF(AND('Mapa riesgos'!$AD$63="Alta",'Mapa riesgos'!$AF$63="Mayor"),CONCATENATE("R9C",'Mapa riesgos'!$T$63),"")</f>
        <v/>
      </c>
      <c r="AE24" s="36" t="str">
        <f>IF(AND('Mapa riesgos'!$AD$64="Alta",'Mapa riesgos'!$AF$64="Mayor"),CONCATENATE("R9C",'Mapa riesgos'!$T$64),"")</f>
        <v/>
      </c>
      <c r="AF24" s="36" t="str">
        <f>IF(AND('Mapa riesgos'!$AD$65="Alta",'Mapa riesgos'!$AF$65="Mayor"),CONCATENATE("R9C",'Mapa riesgos'!$T$65),"")</f>
        <v/>
      </c>
      <c r="AG24" s="37" t="str">
        <f>IF(AND('Mapa riesgos'!$AD$66="Alta",'Mapa riesgos'!$AF$66="Mayor"),CONCATENATE("R9C",'Mapa riesgos'!$T$66),"")</f>
        <v/>
      </c>
      <c r="AH24" s="38" t="str">
        <f>IF(AND('Mapa riesgos'!$AD$61="Alta",'Mapa riesgos'!$AF$61="Catastrófico"),CONCATENATE("R9C",'Mapa riesgos'!$T$61),"")</f>
        <v/>
      </c>
      <c r="AI24" s="39" t="str">
        <f>IF(AND('Mapa riesgos'!$AD$62="Alta",'Mapa riesgos'!$AF$62="Catastrófico"),CONCATENATE("R9C",'Mapa riesgos'!$T$62),"")</f>
        <v/>
      </c>
      <c r="AJ24" s="39" t="str">
        <f>IF(AND('Mapa riesgos'!$AD$63="Alta",'Mapa riesgos'!$AF$63="Catastrófico"),CONCATENATE("R9C",'Mapa riesgos'!$T$63),"")</f>
        <v/>
      </c>
      <c r="AK24" s="39" t="str">
        <f>IF(AND('Mapa riesgos'!$AD$64="Alta",'Mapa riesgos'!$AF$64="Catastrófico"),CONCATENATE("R9C",'Mapa riesgos'!$T$64),"")</f>
        <v/>
      </c>
      <c r="AL24" s="39" t="str">
        <f>IF(AND('Mapa riesgos'!$AD$65="Alta",'Mapa riesgos'!$AF$65="Catastrófico"),CONCATENATE("R9C",'Mapa riesgos'!$T$65),"")</f>
        <v/>
      </c>
      <c r="AM24" s="40" t="str">
        <f>IF(AND('Mapa riesgos'!$AD$66="Alta",'Mapa riesgos'!$AF$66="Catastrófico"),CONCATENATE("R9C",'Mapa riesgos'!$T$66),"")</f>
        <v/>
      </c>
      <c r="AN24" s="66"/>
      <c r="AO24" s="517"/>
      <c r="AP24" s="518"/>
      <c r="AQ24" s="518"/>
      <c r="AR24" s="518"/>
      <c r="AS24" s="518"/>
      <c r="AT24" s="519"/>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row>
    <row r="25" spans="1:76" ht="15.75" customHeight="1" thickBot="1" x14ac:dyDescent="0.3">
      <c r="A25" s="66"/>
      <c r="B25" s="466"/>
      <c r="C25" s="466"/>
      <c r="D25" s="467"/>
      <c r="E25" s="510"/>
      <c r="F25" s="511"/>
      <c r="G25" s="511"/>
      <c r="H25" s="511"/>
      <c r="I25" s="511"/>
      <c r="J25" s="53" t="str">
        <f>IF(AND('Mapa riesgos'!$AD$67="Alta",'Mapa riesgos'!$AF$67="Leve"),CONCATENATE("R10C",'Mapa riesgos'!$T$67),"")</f>
        <v/>
      </c>
      <c r="K25" s="54" t="str">
        <f>IF(AND('Mapa riesgos'!$AD$68="Alta",'Mapa riesgos'!$AF$68="Leve"),CONCATENATE("R10C",'Mapa riesgos'!$T$68),"")</f>
        <v/>
      </c>
      <c r="L25" s="54" t="str">
        <f>IF(AND('Mapa riesgos'!$AD$69="Alta",'Mapa riesgos'!$AF$69="Leve"),CONCATENATE("R10C",'Mapa riesgos'!$T$69),"")</f>
        <v/>
      </c>
      <c r="M25" s="54" t="str">
        <f>IF(AND('Mapa riesgos'!$AD$70="Alta",'Mapa riesgos'!$AF$70="Leve"),CONCATENATE("R10C",'Mapa riesgos'!$T$70),"")</f>
        <v/>
      </c>
      <c r="N25" s="54" t="str">
        <f>IF(AND('Mapa riesgos'!$AD$71="Alta",'Mapa riesgos'!$AF$71="Leve"),CONCATENATE("R10C",'Mapa riesgos'!$T$71),"")</f>
        <v/>
      </c>
      <c r="O25" s="55" t="str">
        <f>IF(AND('Mapa riesgos'!$AD$72="Alta",'Mapa riesgos'!$AF$72="Leve"),CONCATENATE("R10C",'Mapa riesgos'!$T$72),"")</f>
        <v/>
      </c>
      <c r="P25" s="53" t="str">
        <f>IF(AND('Mapa riesgos'!$AD$67="Alta",'Mapa riesgos'!$AF$67="Menor"),CONCATENATE("R10C",'Mapa riesgos'!$T$67),"")</f>
        <v/>
      </c>
      <c r="Q25" s="54" t="str">
        <f>IF(AND('Mapa riesgos'!$AD$68="Alta",'Mapa riesgos'!$AF$68="Menor"),CONCATENATE("R10C",'Mapa riesgos'!$T$68),"")</f>
        <v/>
      </c>
      <c r="R25" s="54" t="str">
        <f>IF(AND('Mapa riesgos'!$AD$69="Alta",'Mapa riesgos'!$AF$69="Menor"),CONCATENATE("R10C",'Mapa riesgos'!$T$69),"")</f>
        <v/>
      </c>
      <c r="S25" s="54" t="str">
        <f>IF(AND('Mapa riesgos'!$AD$70="Alta",'Mapa riesgos'!$AF$70="Menor"),CONCATENATE("R10C",'Mapa riesgos'!$T$70),"")</f>
        <v/>
      </c>
      <c r="T25" s="54" t="str">
        <f>IF(AND('Mapa riesgos'!$AD$71="Alta",'Mapa riesgos'!$AF$71="Menor"),CONCATENATE("R10C",'Mapa riesgos'!$T$71),"")</f>
        <v/>
      </c>
      <c r="U25" s="55" t="str">
        <f>IF(AND('Mapa riesgos'!$AD$72="Alta",'Mapa riesgos'!$AF$72="Menor"),CONCATENATE("R10C",'Mapa riesgos'!$T$72),"")</f>
        <v/>
      </c>
      <c r="V25" s="41" t="str">
        <f>IF(AND('Mapa riesgos'!$AD$67="Alta",'Mapa riesgos'!$AF$67="Moderado"),CONCATENATE("R10C",'Mapa riesgos'!$T$67),"")</f>
        <v/>
      </c>
      <c r="W25" s="42" t="str">
        <f>IF(AND('Mapa riesgos'!$AD$68="Alta",'Mapa riesgos'!$AF$68="Moderado"),CONCATENATE("R10C",'Mapa riesgos'!$T$68),"")</f>
        <v/>
      </c>
      <c r="X25" s="42" t="str">
        <f>IF(AND('Mapa riesgos'!$AD$69="Alta",'Mapa riesgos'!$AF$69="Moderado"),CONCATENATE("R10C",'Mapa riesgos'!$T$69),"")</f>
        <v/>
      </c>
      <c r="Y25" s="42" t="str">
        <f>IF(AND('Mapa riesgos'!$AD$70="Alta",'Mapa riesgos'!$AF$70="Moderado"),CONCATENATE("R10C",'Mapa riesgos'!$T$70),"")</f>
        <v/>
      </c>
      <c r="Z25" s="42" t="str">
        <f>IF(AND('Mapa riesgos'!$AD$71="Alta",'Mapa riesgos'!$AF$71="Moderado"),CONCATENATE("R10C",'Mapa riesgos'!$T$71),"")</f>
        <v/>
      </c>
      <c r="AA25" s="43" t="str">
        <f>IF(AND('Mapa riesgos'!$AD$72="Alta",'Mapa riesgos'!$AF$72="Moderado"),CONCATENATE("R10C",'Mapa riesgos'!$T$72),"")</f>
        <v/>
      </c>
      <c r="AB25" s="41" t="str">
        <f>IF(AND('Mapa riesgos'!$AD$67="Alta",'Mapa riesgos'!$AF$67="Mayor"),CONCATENATE("R10C",'Mapa riesgos'!$T$67),"")</f>
        <v/>
      </c>
      <c r="AC25" s="42" t="str">
        <f>IF(AND('Mapa riesgos'!$AD$68="Alta",'Mapa riesgos'!$AF$68="Mayor"),CONCATENATE("R10C",'Mapa riesgos'!$T$68),"")</f>
        <v/>
      </c>
      <c r="AD25" s="42" t="str">
        <f>IF(AND('Mapa riesgos'!$AD$69="Alta",'Mapa riesgos'!$AF$69="Mayor"),CONCATENATE("R10C",'Mapa riesgos'!$T$69),"")</f>
        <v/>
      </c>
      <c r="AE25" s="42" t="str">
        <f>IF(AND('Mapa riesgos'!$AD$70="Alta",'Mapa riesgos'!$AF$70="Mayor"),CONCATENATE("R10C",'Mapa riesgos'!$T$70),"")</f>
        <v/>
      </c>
      <c r="AF25" s="42" t="str">
        <f>IF(AND('Mapa riesgos'!$AD$71="Alta",'Mapa riesgos'!$AF$71="Mayor"),CONCATENATE("R10C",'Mapa riesgos'!$T$71),"")</f>
        <v/>
      </c>
      <c r="AG25" s="43" t="str">
        <f>IF(AND('Mapa riesgos'!$AD$72="Alta",'Mapa riesgos'!$AF$72="Mayor"),CONCATENATE("R10C",'Mapa riesgos'!$T$72),"")</f>
        <v/>
      </c>
      <c r="AH25" s="44" t="str">
        <f>IF(AND('Mapa riesgos'!$AD$67="Alta",'Mapa riesgos'!$AF$67="Catastrófico"),CONCATENATE("R10C",'Mapa riesgos'!$T$67),"")</f>
        <v/>
      </c>
      <c r="AI25" s="45" t="str">
        <f>IF(AND('Mapa riesgos'!$AD$68="Alta",'Mapa riesgos'!$AF$68="Catastrófico"),CONCATENATE("R10C",'Mapa riesgos'!$T$68),"")</f>
        <v/>
      </c>
      <c r="AJ25" s="45" t="str">
        <f>IF(AND('Mapa riesgos'!$AD$69="Alta",'Mapa riesgos'!$AF$69="Catastrófico"),CONCATENATE("R10C",'Mapa riesgos'!$T$69),"")</f>
        <v/>
      </c>
      <c r="AK25" s="45" t="str">
        <f>IF(AND('Mapa riesgos'!$AD$70="Alta",'Mapa riesgos'!$AF$70="Catastrófico"),CONCATENATE("R10C",'Mapa riesgos'!$T$70),"")</f>
        <v/>
      </c>
      <c r="AL25" s="45" t="str">
        <f>IF(AND('Mapa riesgos'!$AD$71="Alta",'Mapa riesgos'!$AF$71="Catastrófico"),CONCATENATE("R10C",'Mapa riesgos'!$T$71),"")</f>
        <v/>
      </c>
      <c r="AM25" s="46" t="str">
        <f>IF(AND('Mapa riesgos'!$AD$72="Alta",'Mapa riesgos'!$AF$72="Catastrófico"),CONCATENATE("R10C",'Mapa riesgos'!$T$72),"")</f>
        <v/>
      </c>
      <c r="AN25" s="66"/>
      <c r="AO25" s="520"/>
      <c r="AP25" s="521"/>
      <c r="AQ25" s="521"/>
      <c r="AR25" s="521"/>
      <c r="AS25" s="521"/>
      <c r="AT25" s="522"/>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row>
    <row r="26" spans="1:76" ht="15" customHeight="1" x14ac:dyDescent="0.25">
      <c r="A26" s="66"/>
      <c r="B26" s="466"/>
      <c r="C26" s="466"/>
      <c r="D26" s="467"/>
      <c r="E26" s="504" t="s">
        <v>181</v>
      </c>
      <c r="F26" s="505"/>
      <c r="G26" s="505"/>
      <c r="H26" s="505"/>
      <c r="I26" s="506"/>
      <c r="J26" s="47" t="str">
        <f>IF(AND('Mapa riesgos'!$AD$13="Media",'Mapa riesgos'!$AF$13="Leve"),CONCATENATE("R1C",'Mapa riesgos'!$T$13),"")</f>
        <v/>
      </c>
      <c r="K26" s="48" t="str">
        <f>IF(AND('Mapa riesgos'!$AD$14="Media",'Mapa riesgos'!$AF$14="Leve"),CONCATENATE("R1C",'Mapa riesgos'!$T$14),"")</f>
        <v/>
      </c>
      <c r="L26" s="48" t="str">
        <f>IF(AND('Mapa riesgos'!$AD$15="Media",'Mapa riesgos'!$AF$15="Leve"),CONCATENATE("R1C",'Mapa riesgos'!$T$15),"")</f>
        <v/>
      </c>
      <c r="M26" s="48" t="str">
        <f>IF(AND('Mapa riesgos'!$AD$16="Media",'Mapa riesgos'!$AF$16="Leve"),CONCATENATE("R1C",'Mapa riesgos'!$T$16),"")</f>
        <v/>
      </c>
      <c r="N26" s="48" t="str">
        <f>IF(AND('Mapa riesgos'!$AD$17="Media",'Mapa riesgos'!$AF$17="Leve"),CONCATENATE("R1C",'Mapa riesgos'!$T$17),"")</f>
        <v/>
      </c>
      <c r="O26" s="49" t="str">
        <f>IF(AND('Mapa riesgos'!$AD$18="Media",'Mapa riesgos'!$AF$18="Leve"),CONCATENATE("R1C",'Mapa riesgos'!$T$18),"")</f>
        <v/>
      </c>
      <c r="P26" s="47" t="str">
        <f>IF(AND('Mapa riesgos'!$AD$13="Media",'Mapa riesgos'!$AF$13="Menor"),CONCATENATE("R1C",'Mapa riesgos'!$T$13),"")</f>
        <v/>
      </c>
      <c r="Q26" s="48" t="str">
        <f>IF(AND('Mapa riesgos'!$AD$14="Media",'Mapa riesgos'!$AF$14="Menor"),CONCATENATE("R1C",'Mapa riesgos'!$T$14),"")</f>
        <v/>
      </c>
      <c r="R26" s="48" t="str">
        <f>IF(AND('Mapa riesgos'!$AD$15="Media",'Mapa riesgos'!$AF$15="Menor"),CONCATENATE("R1C",'Mapa riesgos'!$T$15),"")</f>
        <v/>
      </c>
      <c r="S26" s="48" t="str">
        <f>IF(AND('Mapa riesgos'!$AD$16="Media",'Mapa riesgos'!$AF$16="Menor"),CONCATENATE("R1C",'Mapa riesgos'!$T$16),"")</f>
        <v/>
      </c>
      <c r="T26" s="48" t="str">
        <f>IF(AND('Mapa riesgos'!$AD$17="Media",'Mapa riesgos'!$AF$17="Menor"),CONCATENATE("R1C",'Mapa riesgos'!$T$17),"")</f>
        <v/>
      </c>
      <c r="U26" s="49" t="str">
        <f>IF(AND('Mapa riesgos'!$AD$18="Media",'Mapa riesgos'!$AF$18="Menor"),CONCATENATE("R1C",'Mapa riesgos'!$T$18),"")</f>
        <v/>
      </c>
      <c r="V26" s="47" t="str">
        <f>IF(AND('Mapa riesgos'!$AD$13="Media",'Mapa riesgos'!$AF$13="Moderado"),CONCATENATE("R1C",'Mapa riesgos'!$T$13),"")</f>
        <v/>
      </c>
      <c r="W26" s="48" t="str">
        <f>IF(AND('Mapa riesgos'!$AD$14="Media",'Mapa riesgos'!$AF$14="Moderado"),CONCATENATE("R1C",'Mapa riesgos'!$T$14),"")</f>
        <v/>
      </c>
      <c r="X26" s="48" t="str">
        <f>IF(AND('Mapa riesgos'!$AD$15="Media",'Mapa riesgos'!$AF$15="Moderado"),CONCATENATE("R1C",'Mapa riesgos'!$T$15),"")</f>
        <v/>
      </c>
      <c r="Y26" s="48" t="str">
        <f>IF(AND('Mapa riesgos'!$AD$16="Media",'Mapa riesgos'!$AF$16="Moderado"),CONCATENATE("R1C",'Mapa riesgos'!$T$16),"")</f>
        <v/>
      </c>
      <c r="Z26" s="48" t="str">
        <f>IF(AND('Mapa riesgos'!$AD$17="Media",'Mapa riesgos'!$AF$17="Moderado"),CONCATENATE("R1C",'Mapa riesgos'!$T$17),"")</f>
        <v/>
      </c>
      <c r="AA26" s="49" t="str">
        <f>IF(AND('Mapa riesgos'!$AD$18="Media",'Mapa riesgos'!$AF$18="Moderado"),CONCATENATE("R1C",'Mapa riesgos'!$T$18),"")</f>
        <v/>
      </c>
      <c r="AB26" s="29" t="str">
        <f>IF(AND('Mapa riesgos'!$AD$13="Media",'Mapa riesgos'!$AF$13="Mayor"),CONCATENATE("R1C",'Mapa riesgos'!$T$13),"")</f>
        <v/>
      </c>
      <c r="AC26" s="30" t="str">
        <f>IF(AND('Mapa riesgos'!$AD$14="Media",'Mapa riesgos'!$AF$14="Mayor"),CONCATENATE("R1C",'Mapa riesgos'!$T$14),"")</f>
        <v/>
      </c>
      <c r="AD26" s="30" t="str">
        <f>IF(AND('Mapa riesgos'!$AD$15="Media",'Mapa riesgos'!$AF$15="Mayor"),CONCATENATE("R1C",'Mapa riesgos'!$T$15),"")</f>
        <v/>
      </c>
      <c r="AE26" s="30" t="str">
        <f>IF(AND('Mapa riesgos'!$AD$16="Media",'Mapa riesgos'!$AF$16="Mayor"),CONCATENATE("R1C",'Mapa riesgos'!$T$16),"")</f>
        <v/>
      </c>
      <c r="AF26" s="30" t="str">
        <f>IF(AND('Mapa riesgos'!$AD$17="Media",'Mapa riesgos'!$AF$17="Mayor"),CONCATENATE("R1C",'Mapa riesgos'!$T$17),"")</f>
        <v/>
      </c>
      <c r="AG26" s="31" t="str">
        <f>IF(AND('Mapa riesgos'!$AD$18="Media",'Mapa riesgos'!$AF$18="Mayor"),CONCATENATE("R1C",'Mapa riesgos'!$T$18),"")</f>
        <v/>
      </c>
      <c r="AH26" s="32" t="str">
        <f>IF(AND('Mapa riesgos'!$AD$13="Media",'Mapa riesgos'!$AF$13="Catastrófico"),CONCATENATE("R1C",'Mapa riesgos'!$T$13),"")</f>
        <v/>
      </c>
      <c r="AI26" s="33" t="str">
        <f>IF(AND('Mapa riesgos'!$AD$14="Media",'Mapa riesgos'!$AF$14="Catastrófico"),CONCATENATE("R1C",'Mapa riesgos'!$T$14),"")</f>
        <v/>
      </c>
      <c r="AJ26" s="33" t="str">
        <f>IF(AND('Mapa riesgos'!$AD$15="Media",'Mapa riesgos'!$AF$15="Catastrófico"),CONCATENATE("R1C",'Mapa riesgos'!$T$15),"")</f>
        <v/>
      </c>
      <c r="AK26" s="33" t="str">
        <f>IF(AND('Mapa riesgos'!$AD$16="Media",'Mapa riesgos'!$AF$16="Catastrófico"),CONCATENATE("R1C",'Mapa riesgos'!$T$16),"")</f>
        <v/>
      </c>
      <c r="AL26" s="33" t="str">
        <f>IF(AND('Mapa riesgos'!$AD$17="Media",'Mapa riesgos'!$AF$17="Catastrófico"),CONCATENATE("R1C",'Mapa riesgos'!$T$17),"")</f>
        <v/>
      </c>
      <c r="AM26" s="34" t="str">
        <f>IF(AND('Mapa riesgos'!$AD$18="Media",'Mapa riesgos'!$AF$18="Catastrófico"),CONCATENATE("R1C",'Mapa riesgos'!$T$18),"")</f>
        <v/>
      </c>
      <c r="AN26" s="66"/>
      <c r="AO26" s="544" t="s">
        <v>182</v>
      </c>
      <c r="AP26" s="545"/>
      <c r="AQ26" s="545"/>
      <c r="AR26" s="545"/>
      <c r="AS26" s="545"/>
      <c r="AT26" s="546"/>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row>
    <row r="27" spans="1:76" ht="15" customHeight="1" x14ac:dyDescent="0.25">
      <c r="A27" s="66"/>
      <c r="B27" s="466"/>
      <c r="C27" s="466"/>
      <c r="D27" s="467"/>
      <c r="E27" s="523"/>
      <c r="F27" s="508"/>
      <c r="G27" s="508"/>
      <c r="H27" s="508"/>
      <c r="I27" s="509"/>
      <c r="J27" s="50" t="str">
        <f>IF(AND('Mapa riesgos'!$AD$19="Media",'Mapa riesgos'!$AF$19="Leve"),CONCATENATE("R2C",'Mapa riesgos'!$T$19),"")</f>
        <v/>
      </c>
      <c r="K27" s="51" t="str">
        <f>IF(AND('Mapa riesgos'!$AD$20="Media",'Mapa riesgos'!$AF$20="Leve"),CONCATENATE("R2C",'Mapa riesgos'!$T$20),"")</f>
        <v/>
      </c>
      <c r="L27" s="51" t="str">
        <f>IF(AND('Mapa riesgos'!$AD$21="Media",'Mapa riesgos'!$AF$21="Leve"),CONCATENATE("R2C",'Mapa riesgos'!$T$21),"")</f>
        <v/>
      </c>
      <c r="M27" s="51" t="str">
        <f>IF(AND('Mapa riesgos'!$AD$22="Media",'Mapa riesgos'!$AF$22="Leve"),CONCATENATE("R2C",'Mapa riesgos'!$T$22),"")</f>
        <v/>
      </c>
      <c r="N27" s="51" t="str">
        <f>IF(AND('Mapa riesgos'!$AD$23="Media",'Mapa riesgos'!$AF$23="Leve"),CONCATENATE("R2C",'Mapa riesgos'!$T$23),"")</f>
        <v/>
      </c>
      <c r="O27" s="52" t="str">
        <f>IF(AND('Mapa riesgos'!$AD$24="Media",'Mapa riesgos'!$AF$24="Leve"),CONCATENATE("R2C",'Mapa riesgos'!$T$24),"")</f>
        <v/>
      </c>
      <c r="P27" s="50" t="str">
        <f>IF(AND('Mapa riesgos'!$AD$19="Media",'Mapa riesgos'!$AF$19="Menor"),CONCATENATE("R2C",'Mapa riesgos'!$T$19),"")</f>
        <v/>
      </c>
      <c r="Q27" s="51" t="str">
        <f>IF(AND('Mapa riesgos'!$AD$20="Media",'Mapa riesgos'!$AF$20="Menor"),CONCATENATE("R2C",'Mapa riesgos'!$T$20),"")</f>
        <v/>
      </c>
      <c r="R27" s="51" t="str">
        <f>IF(AND('Mapa riesgos'!$AD$21="Media",'Mapa riesgos'!$AF$21="Menor"),CONCATENATE("R2C",'Mapa riesgos'!$T$21),"")</f>
        <v/>
      </c>
      <c r="S27" s="51" t="str">
        <f>IF(AND('Mapa riesgos'!$AD$22="Media",'Mapa riesgos'!$AF$22="Menor"),CONCATENATE("R2C",'Mapa riesgos'!$T$22),"")</f>
        <v/>
      </c>
      <c r="T27" s="51" t="str">
        <f>IF(AND('Mapa riesgos'!$AD$23="Media",'Mapa riesgos'!$AF$23="Menor"),CONCATENATE("R2C",'Mapa riesgos'!$T$23),"")</f>
        <v/>
      </c>
      <c r="U27" s="52" t="str">
        <f>IF(AND('Mapa riesgos'!$AD$24="Media",'Mapa riesgos'!$AF$24="Menor"),CONCATENATE("R2C",'Mapa riesgos'!$T$24),"")</f>
        <v/>
      </c>
      <c r="V27" s="50" t="str">
        <f>IF(AND('Mapa riesgos'!$AD$19="Media",'Mapa riesgos'!$AF$19="Moderado"),CONCATENATE("R2C",'Mapa riesgos'!$T$19),"")</f>
        <v/>
      </c>
      <c r="W27" s="51" t="str">
        <f>IF(AND('Mapa riesgos'!$AD$20="Media",'Mapa riesgos'!$AF$20="Moderado"),CONCATENATE("R2C",'Mapa riesgos'!$T$20),"")</f>
        <v/>
      </c>
      <c r="X27" s="51" t="str">
        <f>IF(AND('Mapa riesgos'!$AD$21="Media",'Mapa riesgos'!$AF$21="Moderado"),CONCATENATE("R2C",'Mapa riesgos'!$T$21),"")</f>
        <v/>
      </c>
      <c r="Y27" s="51" t="str">
        <f>IF(AND('Mapa riesgos'!$AD$22="Media",'Mapa riesgos'!$AF$22="Moderado"),CONCATENATE("R2C",'Mapa riesgos'!$T$22),"")</f>
        <v/>
      </c>
      <c r="Z27" s="51" t="str">
        <f>IF(AND('Mapa riesgos'!$AD$23="Media",'Mapa riesgos'!$AF$23="Moderado"),CONCATENATE("R2C",'Mapa riesgos'!$T$23),"")</f>
        <v/>
      </c>
      <c r="AA27" s="52" t="str">
        <f>IF(AND('Mapa riesgos'!$AD$24="Media",'Mapa riesgos'!$AF$24="Moderado"),CONCATENATE("R2C",'Mapa riesgos'!$T$24),"")</f>
        <v/>
      </c>
      <c r="AB27" s="35" t="str">
        <f>IF(AND('Mapa riesgos'!$AD$19="Media",'Mapa riesgos'!$AF$19="Mayor"),CONCATENATE("R2C",'Mapa riesgos'!$T$19),"")</f>
        <v/>
      </c>
      <c r="AC27" s="36" t="str">
        <f>IF(AND('Mapa riesgos'!$AD$20="Media",'Mapa riesgos'!$AF$20="Mayor"),CONCATENATE("R2C",'Mapa riesgos'!$T$20),"")</f>
        <v/>
      </c>
      <c r="AD27" s="36" t="str">
        <f>IF(AND('Mapa riesgos'!$AD$21="Media",'Mapa riesgos'!$AF$21="Mayor"),CONCATENATE("R2C",'Mapa riesgos'!$T$21),"")</f>
        <v/>
      </c>
      <c r="AE27" s="36" t="str">
        <f>IF(AND('Mapa riesgos'!$AD$22="Media",'Mapa riesgos'!$AF$22="Mayor"),CONCATENATE("R2C",'Mapa riesgos'!$T$22),"")</f>
        <v/>
      </c>
      <c r="AF27" s="36" t="str">
        <f>IF(AND('Mapa riesgos'!$AD$23="Media",'Mapa riesgos'!$AF$23="Mayor"),CONCATENATE("R2C",'Mapa riesgos'!$T$23),"")</f>
        <v/>
      </c>
      <c r="AG27" s="37" t="str">
        <f>IF(AND('Mapa riesgos'!$AD$24="Media",'Mapa riesgos'!$AF$24="Mayor"),CONCATENATE("R2C",'Mapa riesgos'!$T$24),"")</f>
        <v/>
      </c>
      <c r="AH27" s="38" t="str">
        <f>IF(AND('Mapa riesgos'!$AD$19="Media",'Mapa riesgos'!$AF$19="Catastrófico"),CONCATENATE("R2C",'Mapa riesgos'!$T$19),"")</f>
        <v/>
      </c>
      <c r="AI27" s="39" t="str">
        <f>IF(AND('Mapa riesgos'!$AD$20="Media",'Mapa riesgos'!$AF$20="Catastrófico"),CONCATENATE("R2C",'Mapa riesgos'!$T$20),"")</f>
        <v/>
      </c>
      <c r="AJ27" s="39" t="str">
        <f>IF(AND('Mapa riesgos'!$AD$21="Media",'Mapa riesgos'!$AF$21="Catastrófico"),CONCATENATE("R2C",'Mapa riesgos'!$T$21),"")</f>
        <v/>
      </c>
      <c r="AK27" s="39" t="str">
        <f>IF(AND('Mapa riesgos'!$AD$22="Media",'Mapa riesgos'!$AF$22="Catastrófico"),CONCATENATE("R2C",'Mapa riesgos'!$T$22),"")</f>
        <v/>
      </c>
      <c r="AL27" s="39" t="str">
        <f>IF(AND('Mapa riesgos'!$AD$23="Media",'Mapa riesgos'!$AF$23="Catastrófico"),CONCATENATE("R2C",'Mapa riesgos'!$T$23),"")</f>
        <v/>
      </c>
      <c r="AM27" s="40" t="str">
        <f>IF(AND('Mapa riesgos'!$AD$24="Media",'Mapa riesgos'!$AF$24="Catastrófico"),CONCATENATE("R2C",'Mapa riesgos'!$T$24),"")</f>
        <v/>
      </c>
      <c r="AN27" s="66"/>
      <c r="AO27" s="547"/>
      <c r="AP27" s="548"/>
      <c r="AQ27" s="548"/>
      <c r="AR27" s="548"/>
      <c r="AS27" s="548"/>
      <c r="AT27" s="549"/>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row>
    <row r="28" spans="1:76" ht="15" customHeight="1" x14ac:dyDescent="0.25">
      <c r="A28" s="66"/>
      <c r="B28" s="466"/>
      <c r="C28" s="466"/>
      <c r="D28" s="467"/>
      <c r="E28" s="507"/>
      <c r="F28" s="508"/>
      <c r="G28" s="508"/>
      <c r="H28" s="508"/>
      <c r="I28" s="509"/>
      <c r="J28" s="50" t="str">
        <f>IF(AND('Mapa riesgos'!$AD$25="Media",'Mapa riesgos'!$AF$25="Leve"),CONCATENATE("R3C",'Mapa riesgos'!$T$25),"")</f>
        <v/>
      </c>
      <c r="K28" s="51" t="str">
        <f>IF(AND('Mapa riesgos'!$AD$26="Media",'Mapa riesgos'!$AF$26="Leve"),CONCATENATE("R3C",'Mapa riesgos'!$T$26),"")</f>
        <v/>
      </c>
      <c r="L28" s="51" t="str">
        <f>IF(AND('Mapa riesgos'!$AD$27="Media",'Mapa riesgos'!$AF$27="Leve"),CONCATENATE("R3C",'Mapa riesgos'!$T$27),"")</f>
        <v/>
      </c>
      <c r="M28" s="51" t="str">
        <f>IF(AND('Mapa riesgos'!$AD$28="Media",'Mapa riesgos'!$AF$28="Leve"),CONCATENATE("R3C",'Mapa riesgos'!$T$28),"")</f>
        <v/>
      </c>
      <c r="N28" s="51" t="str">
        <f>IF(AND('Mapa riesgos'!$AD$29="Media",'Mapa riesgos'!$AF$29="Leve"),CONCATENATE("R3C",'Mapa riesgos'!$T$29),"")</f>
        <v/>
      </c>
      <c r="O28" s="52" t="str">
        <f>IF(AND('Mapa riesgos'!$AD$30="Media",'Mapa riesgos'!$AF$30="Leve"),CONCATENATE("R3C",'Mapa riesgos'!$T$30),"")</f>
        <v/>
      </c>
      <c r="P28" s="50" t="str">
        <f>IF(AND('Mapa riesgos'!$AD$25="Media",'Mapa riesgos'!$AF$25="Menor"),CONCATENATE("R3C",'Mapa riesgos'!$T$25),"")</f>
        <v/>
      </c>
      <c r="Q28" s="51" t="str">
        <f>IF(AND('Mapa riesgos'!$AD$26="Media",'Mapa riesgos'!$AF$26="Menor"),CONCATENATE("R3C",'Mapa riesgos'!$T$26),"")</f>
        <v/>
      </c>
      <c r="R28" s="51" t="str">
        <f>IF(AND('Mapa riesgos'!$AD$27="Media",'Mapa riesgos'!$AF$27="Menor"),CONCATENATE("R3C",'Mapa riesgos'!$T$27),"")</f>
        <v/>
      </c>
      <c r="S28" s="51" t="str">
        <f>IF(AND('Mapa riesgos'!$AD$28="Media",'Mapa riesgos'!$AF$28="Menor"),CONCATENATE("R3C",'Mapa riesgos'!$T$28),"")</f>
        <v/>
      </c>
      <c r="T28" s="51" t="str">
        <f>IF(AND('Mapa riesgos'!$AD$29="Media",'Mapa riesgos'!$AF$29="Menor"),CONCATENATE("R3C",'Mapa riesgos'!$T$29),"")</f>
        <v/>
      </c>
      <c r="U28" s="52" t="str">
        <f>IF(AND('Mapa riesgos'!$AD$30="Media",'Mapa riesgos'!$AF$30="Menor"),CONCATENATE("R3C",'Mapa riesgos'!$T$30),"")</f>
        <v/>
      </c>
      <c r="V28" s="50" t="str">
        <f>IF(AND('Mapa riesgos'!$AD$25="Media",'Mapa riesgos'!$AF$25="Moderado"),CONCATENATE("R3C",'Mapa riesgos'!$T$25),"")</f>
        <v/>
      </c>
      <c r="W28" s="51" t="str">
        <f>IF(AND('Mapa riesgos'!$AD$26="Media",'Mapa riesgos'!$AF$26="Moderado"),CONCATENATE("R3C",'Mapa riesgos'!$T$26),"")</f>
        <v/>
      </c>
      <c r="X28" s="51" t="str">
        <f>IF(AND('Mapa riesgos'!$AD$27="Media",'Mapa riesgos'!$AF$27="Moderado"),CONCATENATE("R3C",'Mapa riesgos'!$T$27),"")</f>
        <v/>
      </c>
      <c r="Y28" s="51" t="str">
        <f>IF(AND('Mapa riesgos'!$AD$28="Media",'Mapa riesgos'!$AF$28="Moderado"),CONCATENATE("R3C",'Mapa riesgos'!$T$28),"")</f>
        <v/>
      </c>
      <c r="Z28" s="51" t="str">
        <f>IF(AND('Mapa riesgos'!$AD$29="Media",'Mapa riesgos'!$AF$29="Moderado"),CONCATENATE("R3C",'Mapa riesgos'!$T$29),"")</f>
        <v/>
      </c>
      <c r="AA28" s="52" t="str">
        <f>IF(AND('Mapa riesgos'!$AD$30="Media",'Mapa riesgos'!$AF$30="Moderado"),CONCATENATE("R3C",'Mapa riesgos'!$T$30),"")</f>
        <v/>
      </c>
      <c r="AB28" s="35" t="str">
        <f>IF(AND('Mapa riesgos'!$AD$25="Media",'Mapa riesgos'!$AF$25="Mayor"),CONCATENATE("R3C",'Mapa riesgos'!$T$25),"")</f>
        <v/>
      </c>
      <c r="AC28" s="36" t="str">
        <f>IF(AND('Mapa riesgos'!$AD$26="Media",'Mapa riesgos'!$AF$26="Mayor"),CONCATENATE("R3C",'Mapa riesgos'!$T$26),"")</f>
        <v/>
      </c>
      <c r="AD28" s="36" t="str">
        <f>IF(AND('Mapa riesgos'!$AD$27="Media",'Mapa riesgos'!$AF$27="Mayor"),CONCATENATE("R3C",'Mapa riesgos'!$T$27),"")</f>
        <v/>
      </c>
      <c r="AE28" s="36" t="str">
        <f>IF(AND('Mapa riesgos'!$AD$28="Media",'Mapa riesgos'!$AF$28="Mayor"),CONCATENATE("R3C",'Mapa riesgos'!$T$28),"")</f>
        <v/>
      </c>
      <c r="AF28" s="36" t="str">
        <f>IF(AND('Mapa riesgos'!$AD$29="Media",'Mapa riesgos'!$AF$29="Mayor"),CONCATENATE("R3C",'Mapa riesgos'!$T$29),"")</f>
        <v/>
      </c>
      <c r="AG28" s="37" t="str">
        <f>IF(AND('Mapa riesgos'!$AD$30="Media",'Mapa riesgos'!$AF$30="Mayor"),CONCATENATE("R3C",'Mapa riesgos'!$T$30),"")</f>
        <v/>
      </c>
      <c r="AH28" s="38" t="str">
        <f>IF(AND('Mapa riesgos'!$AD$25="Media",'Mapa riesgos'!$AF$25="Catastrófico"),CONCATENATE("R3C",'Mapa riesgos'!$T$25),"")</f>
        <v/>
      </c>
      <c r="AI28" s="39" t="str">
        <f>IF(AND('Mapa riesgos'!$AD$26="Media",'Mapa riesgos'!$AF$26="Catastrófico"),CONCATENATE("R3C",'Mapa riesgos'!$T$26),"")</f>
        <v/>
      </c>
      <c r="AJ28" s="39" t="str">
        <f>IF(AND('Mapa riesgos'!$AD$27="Media",'Mapa riesgos'!$AF$27="Catastrófico"),CONCATENATE("R3C",'Mapa riesgos'!$T$27),"")</f>
        <v/>
      </c>
      <c r="AK28" s="39" t="str">
        <f>IF(AND('Mapa riesgos'!$AD$28="Media",'Mapa riesgos'!$AF$28="Catastrófico"),CONCATENATE("R3C",'Mapa riesgos'!$T$28),"")</f>
        <v/>
      </c>
      <c r="AL28" s="39" t="str">
        <f>IF(AND('Mapa riesgos'!$AD$29="Media",'Mapa riesgos'!$AF$29="Catastrófico"),CONCATENATE("R3C",'Mapa riesgos'!$T$29),"")</f>
        <v/>
      </c>
      <c r="AM28" s="40" t="str">
        <f>IF(AND('Mapa riesgos'!$AD$30="Media",'Mapa riesgos'!$AF$30="Catastrófico"),CONCATENATE("R3C",'Mapa riesgos'!$T$30),"")</f>
        <v/>
      </c>
      <c r="AN28" s="66"/>
      <c r="AO28" s="547"/>
      <c r="AP28" s="548"/>
      <c r="AQ28" s="548"/>
      <c r="AR28" s="548"/>
      <c r="AS28" s="548"/>
      <c r="AT28" s="549"/>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row>
    <row r="29" spans="1:76" ht="15" customHeight="1" x14ac:dyDescent="0.25">
      <c r="A29" s="66"/>
      <c r="B29" s="466"/>
      <c r="C29" s="466"/>
      <c r="D29" s="467"/>
      <c r="E29" s="507"/>
      <c r="F29" s="508"/>
      <c r="G29" s="508"/>
      <c r="H29" s="508"/>
      <c r="I29" s="509"/>
      <c r="J29" s="50" t="str">
        <f>IF(AND('Mapa riesgos'!$AD$31="Media",'Mapa riesgos'!$AF$31="Leve"),CONCATENATE("R4C",'Mapa riesgos'!$T$31),"")</f>
        <v/>
      </c>
      <c r="K29" s="51" t="str">
        <f>IF(AND('Mapa riesgos'!$AD$32="Media",'Mapa riesgos'!$AF$32="Leve"),CONCATENATE("R4C",'Mapa riesgos'!$T$32),"")</f>
        <v/>
      </c>
      <c r="L29" s="51" t="str">
        <f>IF(AND('Mapa riesgos'!$AD$33="Media",'Mapa riesgos'!$AF$33="Leve"),CONCATENATE("R4C",'Mapa riesgos'!$T$33),"")</f>
        <v/>
      </c>
      <c r="M29" s="51" t="str">
        <f>IF(AND('Mapa riesgos'!$AD$34="Media",'Mapa riesgos'!$AF$34="Leve"),CONCATENATE("R4C",'Mapa riesgos'!$T$34),"")</f>
        <v/>
      </c>
      <c r="N29" s="51" t="str">
        <f>IF(AND('Mapa riesgos'!$AD$35="Media",'Mapa riesgos'!$AF$35="Leve"),CONCATENATE("R4C",'Mapa riesgos'!$T$35),"")</f>
        <v/>
      </c>
      <c r="O29" s="52" t="str">
        <f>IF(AND('Mapa riesgos'!$AD$36="Media",'Mapa riesgos'!$AF$36="Leve"),CONCATENATE("R4C",'Mapa riesgos'!$T$36),"")</f>
        <v/>
      </c>
      <c r="P29" s="50" t="str">
        <f>IF(AND('Mapa riesgos'!$AD$31="Media",'Mapa riesgos'!$AF$31="Menor"),CONCATENATE("R4C",'Mapa riesgos'!$T$31),"")</f>
        <v/>
      </c>
      <c r="Q29" s="51" t="str">
        <f>IF(AND('Mapa riesgos'!$AD$32="Media",'Mapa riesgos'!$AF$32="Menor"),CONCATENATE("R4C",'Mapa riesgos'!$T$32),"")</f>
        <v/>
      </c>
      <c r="R29" s="51" t="str">
        <f>IF(AND('Mapa riesgos'!$AD$33="Media",'Mapa riesgos'!$AF$33="Menor"),CONCATENATE("R4C",'Mapa riesgos'!$T$33),"")</f>
        <v/>
      </c>
      <c r="S29" s="51" t="str">
        <f>IF(AND('Mapa riesgos'!$AD$34="Media",'Mapa riesgos'!$AF$34="Menor"),CONCATENATE("R4C",'Mapa riesgos'!$T$34),"")</f>
        <v/>
      </c>
      <c r="T29" s="51" t="str">
        <f>IF(AND('Mapa riesgos'!$AD$35="Media",'Mapa riesgos'!$AF$35="Menor"),CONCATENATE("R4C",'Mapa riesgos'!$T$35),"")</f>
        <v/>
      </c>
      <c r="U29" s="52" t="str">
        <f>IF(AND('Mapa riesgos'!$AD$36="Media",'Mapa riesgos'!$AF$36="Menor"),CONCATENATE("R4C",'Mapa riesgos'!$T$36),"")</f>
        <v/>
      </c>
      <c r="V29" s="50" t="str">
        <f>IF(AND('Mapa riesgos'!$AD$31="Media",'Mapa riesgos'!$AF$31="Moderado"),CONCATENATE("R4C",'Mapa riesgos'!$T$31),"")</f>
        <v/>
      </c>
      <c r="W29" s="51" t="str">
        <f>IF(AND('Mapa riesgos'!$AD$32="Media",'Mapa riesgos'!$AF$32="Moderado"),CONCATENATE("R4C",'Mapa riesgos'!$T$32),"")</f>
        <v/>
      </c>
      <c r="X29" s="51" t="str">
        <f>IF(AND('Mapa riesgos'!$AD$33="Media",'Mapa riesgos'!$AF$33="Moderado"),CONCATENATE("R4C",'Mapa riesgos'!$T$33),"")</f>
        <v/>
      </c>
      <c r="Y29" s="51" t="str">
        <f>IF(AND('Mapa riesgos'!$AD$34="Media",'Mapa riesgos'!$AF$34="Moderado"),CONCATENATE("R4C",'Mapa riesgos'!$T$34),"")</f>
        <v/>
      </c>
      <c r="Z29" s="51" t="str">
        <f>IF(AND('Mapa riesgos'!$AD$35="Media",'Mapa riesgos'!$AF$35="Moderado"),CONCATENATE("R4C",'Mapa riesgos'!$T$35),"")</f>
        <v/>
      </c>
      <c r="AA29" s="52" t="str">
        <f>IF(AND('Mapa riesgos'!$AD$36="Media",'Mapa riesgos'!$AF$36="Moderado"),CONCATENATE("R4C",'Mapa riesgos'!$T$36),"")</f>
        <v/>
      </c>
      <c r="AB29" s="35" t="str">
        <f>IF(AND('Mapa riesgos'!$AD$31="Media",'Mapa riesgos'!$AF$31="Mayor"),CONCATENATE("R4C",'Mapa riesgos'!$T$31),"")</f>
        <v/>
      </c>
      <c r="AC29" s="36" t="str">
        <f>IF(AND('Mapa riesgos'!$AD$32="Media",'Mapa riesgos'!$AF$32="Mayor"),CONCATENATE("R4C",'Mapa riesgos'!$T$32),"")</f>
        <v/>
      </c>
      <c r="AD29" s="36" t="str">
        <f>IF(AND('Mapa riesgos'!$AD$33="Media",'Mapa riesgos'!$AF$33="Mayor"),CONCATENATE("R4C",'Mapa riesgos'!$T$33),"")</f>
        <v/>
      </c>
      <c r="AE29" s="36" t="str">
        <f>IF(AND('Mapa riesgos'!$AD$34="Media",'Mapa riesgos'!$AF$34="Mayor"),CONCATENATE("R4C",'Mapa riesgos'!$T$34),"")</f>
        <v/>
      </c>
      <c r="AF29" s="36" t="str">
        <f>IF(AND('Mapa riesgos'!$AD$35="Media",'Mapa riesgos'!$AF$35="Mayor"),CONCATENATE("R4C",'Mapa riesgos'!$T$35),"")</f>
        <v/>
      </c>
      <c r="AG29" s="37" t="str">
        <f>IF(AND('Mapa riesgos'!$AD$36="Media",'Mapa riesgos'!$AF$36="Mayor"),CONCATENATE("R4C",'Mapa riesgos'!$T$36),"")</f>
        <v/>
      </c>
      <c r="AH29" s="38" t="str">
        <f>IF(AND('Mapa riesgos'!$AD$31="Media",'Mapa riesgos'!$AF$31="Catastrófico"),CONCATENATE("R4C",'Mapa riesgos'!$T$31),"")</f>
        <v/>
      </c>
      <c r="AI29" s="39" t="str">
        <f>IF(AND('Mapa riesgos'!$AD$32="Media",'Mapa riesgos'!$AF$32="Catastrófico"),CONCATENATE("R4C",'Mapa riesgos'!$T$32),"")</f>
        <v/>
      </c>
      <c r="AJ29" s="39" t="str">
        <f>IF(AND('Mapa riesgos'!$AD$33="Media",'Mapa riesgos'!$AF$33="Catastrófico"),CONCATENATE("R4C",'Mapa riesgos'!$T$33),"")</f>
        <v/>
      </c>
      <c r="AK29" s="39" t="str">
        <f>IF(AND('Mapa riesgos'!$AD$34="Media",'Mapa riesgos'!$AF$34="Catastrófico"),CONCATENATE("R4C",'Mapa riesgos'!$T$34),"")</f>
        <v/>
      </c>
      <c r="AL29" s="39" t="str">
        <f>IF(AND('Mapa riesgos'!$AD$35="Media",'Mapa riesgos'!$AF$35="Catastrófico"),CONCATENATE("R4C",'Mapa riesgos'!$T$35),"")</f>
        <v/>
      </c>
      <c r="AM29" s="40" t="str">
        <f>IF(AND('Mapa riesgos'!$AD$36="Media",'Mapa riesgos'!$AF$36="Catastrófico"),CONCATENATE("R4C",'Mapa riesgos'!$T$36),"")</f>
        <v/>
      </c>
      <c r="AN29" s="66"/>
      <c r="AO29" s="547"/>
      <c r="AP29" s="548"/>
      <c r="AQ29" s="548"/>
      <c r="AR29" s="548"/>
      <c r="AS29" s="548"/>
      <c r="AT29" s="549"/>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row>
    <row r="30" spans="1:76" ht="15" customHeight="1" x14ac:dyDescent="0.25">
      <c r="A30" s="66"/>
      <c r="B30" s="466"/>
      <c r="C30" s="466"/>
      <c r="D30" s="467"/>
      <c r="E30" s="507"/>
      <c r="F30" s="508"/>
      <c r="G30" s="508"/>
      <c r="H30" s="508"/>
      <c r="I30" s="509"/>
      <c r="J30" s="50" t="str">
        <f>IF(AND('Mapa riesgos'!$AD$37="Media",'Mapa riesgos'!$AF$37="Leve"),CONCATENATE("R5C",'Mapa riesgos'!$T$37),"")</f>
        <v/>
      </c>
      <c r="K30" s="51" t="str">
        <f>IF(AND('Mapa riesgos'!$AD$38="Media",'Mapa riesgos'!$AF$38="Leve"),CONCATENATE("R5C",'Mapa riesgos'!$T$38),"")</f>
        <v/>
      </c>
      <c r="L30" s="51" t="str">
        <f>IF(AND('Mapa riesgos'!$AD$39="Media",'Mapa riesgos'!$AF$39="Leve"),CONCATENATE("R5C",'Mapa riesgos'!$T$39),"")</f>
        <v/>
      </c>
      <c r="M30" s="51" t="str">
        <f>IF(AND('Mapa riesgos'!$AD$40="Media",'Mapa riesgos'!$AF$40="Leve"),CONCATENATE("R5C",'Mapa riesgos'!$T$40),"")</f>
        <v/>
      </c>
      <c r="N30" s="51" t="str">
        <f>IF(AND('Mapa riesgos'!$AD$41="Media",'Mapa riesgos'!$AF$41="Leve"),CONCATENATE("R5C",'Mapa riesgos'!$T$41),"")</f>
        <v/>
      </c>
      <c r="O30" s="52" t="str">
        <f>IF(AND('Mapa riesgos'!$AD$42="Media",'Mapa riesgos'!$AF$42="Leve"),CONCATENATE("R5C",'Mapa riesgos'!$T$42),"")</f>
        <v/>
      </c>
      <c r="P30" s="50" t="str">
        <f>IF(AND('Mapa riesgos'!$AD$37="Media",'Mapa riesgos'!$AF$37="Menor"),CONCATENATE("R5C",'Mapa riesgos'!$T$37),"")</f>
        <v/>
      </c>
      <c r="Q30" s="51" t="str">
        <f>IF(AND('Mapa riesgos'!$AD$38="Media",'Mapa riesgos'!$AF$38="Menor"),CONCATENATE("R5C",'Mapa riesgos'!$T$38),"")</f>
        <v/>
      </c>
      <c r="R30" s="51" t="str">
        <f>IF(AND('Mapa riesgos'!$AD$39="Media",'Mapa riesgos'!$AF$39="Menor"),CONCATENATE("R5C",'Mapa riesgos'!$T$39),"")</f>
        <v/>
      </c>
      <c r="S30" s="51" t="str">
        <f>IF(AND('Mapa riesgos'!$AD$40="Media",'Mapa riesgos'!$AF$40="Menor"),CONCATENATE("R5C",'Mapa riesgos'!$T$40),"")</f>
        <v/>
      </c>
      <c r="T30" s="51" t="str">
        <f>IF(AND('Mapa riesgos'!$AD$41="Media",'Mapa riesgos'!$AF$41="Menor"),CONCATENATE("R5C",'Mapa riesgos'!$T$41),"")</f>
        <v/>
      </c>
      <c r="U30" s="52" t="str">
        <f>IF(AND('Mapa riesgos'!$AD$42="Media",'Mapa riesgos'!$AF$42="Menor"),CONCATENATE("R5C",'Mapa riesgos'!$T$42),"")</f>
        <v/>
      </c>
      <c r="V30" s="50" t="str">
        <f>IF(AND('Mapa riesgos'!$AD$37="Media",'Mapa riesgos'!$AF$37="Moderado"),CONCATENATE("R5C",'Mapa riesgos'!$T$37),"")</f>
        <v/>
      </c>
      <c r="W30" s="51" t="str">
        <f>IF(AND('Mapa riesgos'!$AD$38="Media",'Mapa riesgos'!$AF$38="Moderado"),CONCATENATE("R5C",'Mapa riesgos'!$T$38),"")</f>
        <v/>
      </c>
      <c r="X30" s="51" t="str">
        <f>IF(AND('Mapa riesgos'!$AD$39="Media",'Mapa riesgos'!$AF$39="Moderado"),CONCATENATE("R5C",'Mapa riesgos'!$T$39),"")</f>
        <v/>
      </c>
      <c r="Y30" s="51" t="str">
        <f>IF(AND('Mapa riesgos'!$AD$40="Media",'Mapa riesgos'!$AF$40="Moderado"),CONCATENATE("R5C",'Mapa riesgos'!$T$40),"")</f>
        <v/>
      </c>
      <c r="Z30" s="51" t="str">
        <f>IF(AND('Mapa riesgos'!$AD$41="Media",'Mapa riesgos'!$AF$41="Moderado"),CONCATENATE("R5C",'Mapa riesgos'!$T$41),"")</f>
        <v/>
      </c>
      <c r="AA30" s="52" t="str">
        <f>IF(AND('Mapa riesgos'!$AD$42="Media",'Mapa riesgos'!$AF$42="Moderado"),CONCATENATE("R5C",'Mapa riesgos'!$T$42),"")</f>
        <v/>
      </c>
      <c r="AB30" s="35" t="str">
        <f>IF(AND('Mapa riesgos'!$AD$37="Media",'Mapa riesgos'!$AF$37="Mayor"),CONCATENATE("R5C",'Mapa riesgos'!$T$37),"")</f>
        <v/>
      </c>
      <c r="AC30" s="36" t="str">
        <f>IF(AND('Mapa riesgos'!$AD$38="Media",'Mapa riesgos'!$AF$38="Mayor"),CONCATENATE("R5C",'Mapa riesgos'!$T$38),"")</f>
        <v/>
      </c>
      <c r="AD30" s="36" t="str">
        <f>IF(AND('Mapa riesgos'!$AD$39="Media",'Mapa riesgos'!$AF$39="Mayor"),CONCATENATE("R5C",'Mapa riesgos'!$T$39),"")</f>
        <v/>
      </c>
      <c r="AE30" s="36" t="str">
        <f>IF(AND('Mapa riesgos'!$AD$40="Media",'Mapa riesgos'!$AF$40="Mayor"),CONCATENATE("R5C",'Mapa riesgos'!$T$40),"")</f>
        <v/>
      </c>
      <c r="AF30" s="36" t="str">
        <f>IF(AND('Mapa riesgos'!$AD$41="Media",'Mapa riesgos'!$AF$41="Mayor"),CONCATENATE("R5C",'Mapa riesgos'!$T$41),"")</f>
        <v/>
      </c>
      <c r="AG30" s="37" t="str">
        <f>IF(AND('Mapa riesgos'!$AD$42="Media",'Mapa riesgos'!$AF$42="Mayor"),CONCATENATE("R5C",'Mapa riesgos'!$T$42),"")</f>
        <v/>
      </c>
      <c r="AH30" s="38" t="str">
        <f>IF(AND('Mapa riesgos'!$AD$37="Media",'Mapa riesgos'!$AF$37="Catastrófico"),CONCATENATE("R5C",'Mapa riesgos'!$T$37),"")</f>
        <v/>
      </c>
      <c r="AI30" s="39" t="str">
        <f>IF(AND('Mapa riesgos'!$AD$38="Media",'Mapa riesgos'!$AF$38="Catastrófico"),CONCATENATE("R5C",'Mapa riesgos'!$T$38),"")</f>
        <v/>
      </c>
      <c r="AJ30" s="39" t="str">
        <f>IF(AND('Mapa riesgos'!$AD$39="Media",'Mapa riesgos'!$AF$39="Catastrófico"),CONCATENATE("R5C",'Mapa riesgos'!$T$39),"")</f>
        <v/>
      </c>
      <c r="AK30" s="39" t="str">
        <f>IF(AND('Mapa riesgos'!$AD$40="Media",'Mapa riesgos'!$AF$40="Catastrófico"),CONCATENATE("R5C",'Mapa riesgos'!$T$40),"")</f>
        <v/>
      </c>
      <c r="AL30" s="39" t="str">
        <f>IF(AND('Mapa riesgos'!$AD$41="Media",'Mapa riesgos'!$AF$41="Catastrófico"),CONCATENATE("R5C",'Mapa riesgos'!$T$41),"")</f>
        <v/>
      </c>
      <c r="AM30" s="40" t="str">
        <f>IF(AND('Mapa riesgos'!$AD$42="Media",'Mapa riesgos'!$AF$42="Catastrófico"),CONCATENATE("R5C",'Mapa riesgos'!$T$42),"")</f>
        <v/>
      </c>
      <c r="AN30" s="66"/>
      <c r="AO30" s="547"/>
      <c r="AP30" s="548"/>
      <c r="AQ30" s="548"/>
      <c r="AR30" s="548"/>
      <c r="AS30" s="548"/>
      <c r="AT30" s="549"/>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row>
    <row r="31" spans="1:76" ht="15" customHeight="1" x14ac:dyDescent="0.25">
      <c r="A31" s="66"/>
      <c r="B31" s="466"/>
      <c r="C31" s="466"/>
      <c r="D31" s="467"/>
      <c r="E31" s="507"/>
      <c r="F31" s="508"/>
      <c r="G31" s="508"/>
      <c r="H31" s="508"/>
      <c r="I31" s="509"/>
      <c r="J31" s="50" t="str">
        <f>IF(AND('Mapa riesgos'!$AD$43="Media",'Mapa riesgos'!$AF$43="Leve"),CONCATENATE("R6C",'Mapa riesgos'!$T$43),"")</f>
        <v/>
      </c>
      <c r="K31" s="51" t="str">
        <f>IF(AND('Mapa riesgos'!$AD$44="Media",'Mapa riesgos'!$AF$44="Leve"),CONCATENATE("R6C",'Mapa riesgos'!$T$44),"")</f>
        <v/>
      </c>
      <c r="L31" s="51" t="str">
        <f>IF(AND('Mapa riesgos'!$AD$45="Media",'Mapa riesgos'!$AF$45="Leve"),CONCATENATE("R6C",'Mapa riesgos'!$T$45),"")</f>
        <v/>
      </c>
      <c r="M31" s="51" t="str">
        <f>IF(AND('Mapa riesgos'!$AD$46="Media",'Mapa riesgos'!$AF$46="Leve"),CONCATENATE("R6C",'Mapa riesgos'!$T$46),"")</f>
        <v/>
      </c>
      <c r="N31" s="51" t="str">
        <f>IF(AND('Mapa riesgos'!$AD$47="Media",'Mapa riesgos'!$AF$47="Leve"),CONCATENATE("R6C",'Mapa riesgos'!$T$47),"")</f>
        <v/>
      </c>
      <c r="O31" s="52" t="str">
        <f>IF(AND('Mapa riesgos'!$AD$48="Media",'Mapa riesgos'!$AF$48="Leve"),CONCATENATE("R6C",'Mapa riesgos'!$T$48),"")</f>
        <v/>
      </c>
      <c r="P31" s="50" t="str">
        <f>IF(AND('Mapa riesgos'!$AD$43="Media",'Mapa riesgos'!$AF$43="Menor"),CONCATENATE("R6C",'Mapa riesgos'!$T$43),"")</f>
        <v/>
      </c>
      <c r="Q31" s="51" t="str">
        <f>IF(AND('Mapa riesgos'!$AD$44="Media",'Mapa riesgos'!$AF$44="Menor"),CONCATENATE("R6C",'Mapa riesgos'!$T$44),"")</f>
        <v/>
      </c>
      <c r="R31" s="51" t="str">
        <f>IF(AND('Mapa riesgos'!$AD$45="Media",'Mapa riesgos'!$AF$45="Menor"),CONCATENATE("R6C",'Mapa riesgos'!$T$45),"")</f>
        <v/>
      </c>
      <c r="S31" s="51" t="str">
        <f>IF(AND('Mapa riesgos'!$AD$46="Media",'Mapa riesgos'!$AF$46="Menor"),CONCATENATE("R6C",'Mapa riesgos'!$T$46),"")</f>
        <v/>
      </c>
      <c r="T31" s="51" t="str">
        <f>IF(AND('Mapa riesgos'!$AD$47="Media",'Mapa riesgos'!$AF$47="Menor"),CONCATENATE("R6C",'Mapa riesgos'!$T$47),"")</f>
        <v/>
      </c>
      <c r="U31" s="52" t="str">
        <f>IF(AND('Mapa riesgos'!$AD$48="Media",'Mapa riesgos'!$AF$48="Menor"),CONCATENATE("R6C",'Mapa riesgos'!$T$48),"")</f>
        <v/>
      </c>
      <c r="V31" s="50" t="str">
        <f>IF(AND('Mapa riesgos'!$AD$43="Media",'Mapa riesgos'!$AF$43="Moderado"),CONCATENATE("R6C",'Mapa riesgos'!$T$43),"")</f>
        <v/>
      </c>
      <c r="W31" s="51" t="str">
        <f>IF(AND('Mapa riesgos'!$AD$44="Media",'Mapa riesgos'!$AF$44="Moderado"),CONCATENATE("R6C",'Mapa riesgos'!$T$44),"")</f>
        <v/>
      </c>
      <c r="X31" s="51" t="str">
        <f>IF(AND('Mapa riesgos'!$AD$45="Media",'Mapa riesgos'!$AF$45="Moderado"),CONCATENATE("R6C",'Mapa riesgos'!$T$45),"")</f>
        <v/>
      </c>
      <c r="Y31" s="51" t="str">
        <f>IF(AND('Mapa riesgos'!$AD$46="Media",'Mapa riesgos'!$AF$46="Moderado"),CONCATENATE("R6C",'Mapa riesgos'!$T$46),"")</f>
        <v/>
      </c>
      <c r="Z31" s="51" t="str">
        <f>IF(AND('Mapa riesgos'!$AD$47="Media",'Mapa riesgos'!$AF$47="Moderado"),CONCATENATE("R6C",'Mapa riesgos'!$T$47),"")</f>
        <v/>
      </c>
      <c r="AA31" s="52" t="str">
        <f>IF(AND('Mapa riesgos'!$AD$48="Media",'Mapa riesgos'!$AF$48="Moderado"),CONCATENATE("R6C",'Mapa riesgos'!$T$48),"")</f>
        <v/>
      </c>
      <c r="AB31" s="35" t="str">
        <f>IF(AND('Mapa riesgos'!$AD$43="Media",'Mapa riesgos'!$AF$43="Mayor"),CONCATENATE("R6C",'Mapa riesgos'!$T$43),"")</f>
        <v/>
      </c>
      <c r="AC31" s="36" t="str">
        <f>IF(AND('Mapa riesgos'!$AD$44="Media",'Mapa riesgos'!$AF$44="Mayor"),CONCATENATE("R6C",'Mapa riesgos'!$T$44),"")</f>
        <v/>
      </c>
      <c r="AD31" s="36" t="str">
        <f>IF(AND('Mapa riesgos'!$AD$45="Media",'Mapa riesgos'!$AF$45="Mayor"),CONCATENATE("R6C",'Mapa riesgos'!$T$45),"")</f>
        <v/>
      </c>
      <c r="AE31" s="36" t="str">
        <f>IF(AND('Mapa riesgos'!$AD$46="Media",'Mapa riesgos'!$AF$46="Mayor"),CONCATENATE("R6C",'Mapa riesgos'!$T$46),"")</f>
        <v/>
      </c>
      <c r="AF31" s="36" t="str">
        <f>IF(AND('Mapa riesgos'!$AD$47="Media",'Mapa riesgos'!$AF$47="Mayor"),CONCATENATE("R6C",'Mapa riesgos'!$T$47),"")</f>
        <v/>
      </c>
      <c r="AG31" s="37" t="str">
        <f>IF(AND('Mapa riesgos'!$AD$48="Media",'Mapa riesgos'!$AF$48="Mayor"),CONCATENATE("R6C",'Mapa riesgos'!$T$48),"")</f>
        <v/>
      </c>
      <c r="AH31" s="38" t="str">
        <f>IF(AND('Mapa riesgos'!$AD$43="Media",'Mapa riesgos'!$AF$43="Catastrófico"),CONCATENATE("R6C",'Mapa riesgos'!$T$43),"")</f>
        <v/>
      </c>
      <c r="AI31" s="39" t="str">
        <f>IF(AND('Mapa riesgos'!$AD$44="Media",'Mapa riesgos'!$AF$44="Catastrófico"),CONCATENATE("R6C",'Mapa riesgos'!$T$44),"")</f>
        <v/>
      </c>
      <c r="AJ31" s="39" t="str">
        <f>IF(AND('Mapa riesgos'!$AD$45="Media",'Mapa riesgos'!$AF$45="Catastrófico"),CONCATENATE("R6C",'Mapa riesgos'!$T$45),"")</f>
        <v/>
      </c>
      <c r="AK31" s="39" t="str">
        <f>IF(AND('Mapa riesgos'!$AD$46="Media",'Mapa riesgos'!$AF$46="Catastrófico"),CONCATENATE("R6C",'Mapa riesgos'!$T$46),"")</f>
        <v/>
      </c>
      <c r="AL31" s="39" t="str">
        <f>IF(AND('Mapa riesgos'!$AD$47="Media",'Mapa riesgos'!$AF$47="Catastrófico"),CONCATENATE("R6C",'Mapa riesgos'!$T$47),"")</f>
        <v/>
      </c>
      <c r="AM31" s="40" t="str">
        <f>IF(AND('Mapa riesgos'!$AD$48="Media",'Mapa riesgos'!$AF$48="Catastrófico"),CONCATENATE("R6C",'Mapa riesgos'!$T$48),"")</f>
        <v/>
      </c>
      <c r="AN31" s="66"/>
      <c r="AO31" s="547"/>
      <c r="AP31" s="548"/>
      <c r="AQ31" s="548"/>
      <c r="AR31" s="548"/>
      <c r="AS31" s="548"/>
      <c r="AT31" s="549"/>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row>
    <row r="32" spans="1:76" ht="15" customHeight="1" x14ac:dyDescent="0.25">
      <c r="A32" s="66"/>
      <c r="B32" s="466"/>
      <c r="C32" s="466"/>
      <c r="D32" s="467"/>
      <c r="E32" s="507"/>
      <c r="F32" s="508"/>
      <c r="G32" s="508"/>
      <c r="H32" s="508"/>
      <c r="I32" s="509"/>
      <c r="J32" s="50" t="str">
        <f>IF(AND('Mapa riesgos'!$AD$49="Media",'Mapa riesgos'!$AF$49="Leve"),CONCATENATE("R7C",'Mapa riesgos'!$T$49),"")</f>
        <v/>
      </c>
      <c r="K32" s="51" t="str">
        <f>IF(AND('Mapa riesgos'!$AD$50="Media",'Mapa riesgos'!$AF$50="Leve"),CONCATENATE("R7C",'Mapa riesgos'!$T$50),"")</f>
        <v/>
      </c>
      <c r="L32" s="51" t="str">
        <f>IF(AND('Mapa riesgos'!$AD$51="Media",'Mapa riesgos'!$AF$51="Leve"),CONCATENATE("R7C",'Mapa riesgos'!$T$51),"")</f>
        <v/>
      </c>
      <c r="M32" s="51" t="str">
        <f>IF(AND('Mapa riesgos'!$AD$52="Media",'Mapa riesgos'!$AF$52="Leve"),CONCATENATE("R7C",'Mapa riesgos'!$T$52),"")</f>
        <v/>
      </c>
      <c r="N32" s="51" t="str">
        <f>IF(AND('Mapa riesgos'!$AD$53="Media",'Mapa riesgos'!$AF$53="Leve"),CONCATENATE("R7C",'Mapa riesgos'!$T$53),"")</f>
        <v/>
      </c>
      <c r="O32" s="52" t="str">
        <f>IF(AND('Mapa riesgos'!$AD$54="Media",'Mapa riesgos'!$AF$54="Leve"),CONCATENATE("R7C",'Mapa riesgos'!$T$54),"")</f>
        <v/>
      </c>
      <c r="P32" s="50" t="str">
        <f>IF(AND('Mapa riesgos'!$AD$49="Media",'Mapa riesgos'!$AF$49="Menor"),CONCATENATE("R7C",'Mapa riesgos'!$T$49),"")</f>
        <v/>
      </c>
      <c r="Q32" s="51" t="str">
        <f>IF(AND('Mapa riesgos'!$AD$50="Media",'Mapa riesgos'!$AF$50="Menor"),CONCATENATE("R7C",'Mapa riesgos'!$T$50),"")</f>
        <v/>
      </c>
      <c r="R32" s="51" t="str">
        <f>IF(AND('Mapa riesgos'!$AD$51="Media",'Mapa riesgos'!$AF$51="Menor"),CONCATENATE("R7C",'Mapa riesgos'!$T$51),"")</f>
        <v/>
      </c>
      <c r="S32" s="51" t="str">
        <f>IF(AND('Mapa riesgos'!$AD$52="Media",'Mapa riesgos'!$AF$52="Menor"),CONCATENATE("R7C",'Mapa riesgos'!$T$52),"")</f>
        <v/>
      </c>
      <c r="T32" s="51" t="str">
        <f>IF(AND('Mapa riesgos'!$AD$53="Media",'Mapa riesgos'!$AF$53="Menor"),CONCATENATE("R7C",'Mapa riesgos'!$T$53),"")</f>
        <v/>
      </c>
      <c r="U32" s="52" t="str">
        <f>IF(AND('Mapa riesgos'!$AD$54="Media",'Mapa riesgos'!$AF$54="Menor"),CONCATENATE("R7C",'Mapa riesgos'!$T$54),"")</f>
        <v/>
      </c>
      <c r="V32" s="50" t="str">
        <f>IF(AND('Mapa riesgos'!$AD$49="Media",'Mapa riesgos'!$AF$49="Moderado"),CONCATENATE("R7C",'Mapa riesgos'!$T$49),"")</f>
        <v/>
      </c>
      <c r="W32" s="51" t="str">
        <f>IF(AND('Mapa riesgos'!$AD$50="Media",'Mapa riesgos'!$AF$50="Moderado"),CONCATENATE("R7C",'Mapa riesgos'!$T$50),"")</f>
        <v/>
      </c>
      <c r="X32" s="51" t="str">
        <f>IF(AND('Mapa riesgos'!$AD$51="Media",'Mapa riesgos'!$AF$51="Moderado"),CONCATENATE("R7C",'Mapa riesgos'!$T$51),"")</f>
        <v/>
      </c>
      <c r="Y32" s="51" t="str">
        <f>IF(AND('Mapa riesgos'!$AD$52="Media",'Mapa riesgos'!$AF$52="Moderado"),CONCATENATE("R7C",'Mapa riesgos'!$T$52),"")</f>
        <v/>
      </c>
      <c r="Z32" s="51" t="str">
        <f>IF(AND('Mapa riesgos'!$AD$53="Media",'Mapa riesgos'!$AF$53="Moderado"),CONCATENATE("R7C",'Mapa riesgos'!$T$53),"")</f>
        <v/>
      </c>
      <c r="AA32" s="52" t="str">
        <f>IF(AND('Mapa riesgos'!$AD$54="Media",'Mapa riesgos'!$AF$54="Moderado"),CONCATENATE("R7C",'Mapa riesgos'!$T$54),"")</f>
        <v/>
      </c>
      <c r="AB32" s="35" t="str">
        <f>IF(AND('Mapa riesgos'!$AD$49="Media",'Mapa riesgos'!$AF$49="Mayor"),CONCATENATE("R7C",'Mapa riesgos'!$T$49),"")</f>
        <v/>
      </c>
      <c r="AC32" s="36" t="str">
        <f>IF(AND('Mapa riesgos'!$AD$50="Media",'Mapa riesgos'!$AF$50="Mayor"),CONCATENATE("R7C",'Mapa riesgos'!$T$50),"")</f>
        <v/>
      </c>
      <c r="AD32" s="36" t="str">
        <f>IF(AND('Mapa riesgos'!$AD$51="Media",'Mapa riesgos'!$AF$51="Mayor"),CONCATENATE("R7C",'Mapa riesgos'!$T$51),"")</f>
        <v/>
      </c>
      <c r="AE32" s="36" t="str">
        <f>IF(AND('Mapa riesgos'!$AD$52="Media",'Mapa riesgos'!$AF$52="Mayor"),CONCATENATE("R7C",'Mapa riesgos'!$T$52),"")</f>
        <v/>
      </c>
      <c r="AF32" s="36" t="str">
        <f>IF(AND('Mapa riesgos'!$AD$53="Media",'Mapa riesgos'!$AF$53="Mayor"),CONCATENATE("R7C",'Mapa riesgos'!$T$53),"")</f>
        <v/>
      </c>
      <c r="AG32" s="37" t="str">
        <f>IF(AND('Mapa riesgos'!$AD$54="Media",'Mapa riesgos'!$AF$54="Mayor"),CONCATENATE("R7C",'Mapa riesgos'!$T$54),"")</f>
        <v/>
      </c>
      <c r="AH32" s="38" t="str">
        <f>IF(AND('Mapa riesgos'!$AD$49="Media",'Mapa riesgos'!$AF$49="Catastrófico"),CONCATENATE("R7C",'Mapa riesgos'!$T$49),"")</f>
        <v/>
      </c>
      <c r="AI32" s="39" t="str">
        <f>IF(AND('Mapa riesgos'!$AD$50="Media",'Mapa riesgos'!$AF$50="Catastrófico"),CONCATENATE("R7C",'Mapa riesgos'!$T$50),"")</f>
        <v/>
      </c>
      <c r="AJ32" s="39" t="str">
        <f>IF(AND('Mapa riesgos'!$AD$51="Media",'Mapa riesgos'!$AF$51="Catastrófico"),CONCATENATE("R7C",'Mapa riesgos'!$T$51),"")</f>
        <v/>
      </c>
      <c r="AK32" s="39" t="str">
        <f>IF(AND('Mapa riesgos'!$AD$52="Media",'Mapa riesgos'!$AF$52="Catastrófico"),CONCATENATE("R7C",'Mapa riesgos'!$T$52),"")</f>
        <v/>
      </c>
      <c r="AL32" s="39" t="str">
        <f>IF(AND('Mapa riesgos'!$AD$53="Media",'Mapa riesgos'!$AF$53="Catastrófico"),CONCATENATE("R7C",'Mapa riesgos'!$T$53),"")</f>
        <v/>
      </c>
      <c r="AM32" s="40" t="str">
        <f>IF(AND('Mapa riesgos'!$AD$54="Media",'Mapa riesgos'!$AF$54="Catastrófico"),CONCATENATE("R7C",'Mapa riesgos'!$T$54),"")</f>
        <v/>
      </c>
      <c r="AN32" s="66"/>
      <c r="AO32" s="547"/>
      <c r="AP32" s="548"/>
      <c r="AQ32" s="548"/>
      <c r="AR32" s="548"/>
      <c r="AS32" s="548"/>
      <c r="AT32" s="549"/>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row>
    <row r="33" spans="1:80" ht="15" customHeight="1" x14ac:dyDescent="0.25">
      <c r="A33" s="66"/>
      <c r="B33" s="466"/>
      <c r="C33" s="466"/>
      <c r="D33" s="467"/>
      <c r="E33" s="507"/>
      <c r="F33" s="508"/>
      <c r="G33" s="508"/>
      <c r="H33" s="508"/>
      <c r="I33" s="509"/>
      <c r="J33" s="50" t="str">
        <f>IF(AND('Mapa riesgos'!$AD$55="Media",'Mapa riesgos'!$AF$55="Leve"),CONCATENATE("R8C",'Mapa riesgos'!$T$55),"")</f>
        <v/>
      </c>
      <c r="K33" s="51" t="str">
        <f>IF(AND('Mapa riesgos'!$AD$56="Media",'Mapa riesgos'!$AF$56="Leve"),CONCATENATE("R8C",'Mapa riesgos'!$T$56),"")</f>
        <v/>
      </c>
      <c r="L33" s="51" t="str">
        <f>IF(AND('Mapa riesgos'!$AD$57="Media",'Mapa riesgos'!$AF$57="Leve"),CONCATENATE("R8C",'Mapa riesgos'!$T$57),"")</f>
        <v/>
      </c>
      <c r="M33" s="51" t="str">
        <f>IF(AND('Mapa riesgos'!$AD$58="Media",'Mapa riesgos'!$AF$58="Leve"),CONCATENATE("R8C",'Mapa riesgos'!$T$58),"")</f>
        <v/>
      </c>
      <c r="N33" s="51" t="str">
        <f>IF(AND('Mapa riesgos'!$AD$59="Media",'Mapa riesgos'!$AF$59="Leve"),CONCATENATE("R8C",'Mapa riesgos'!$T$59),"")</f>
        <v/>
      </c>
      <c r="O33" s="52" t="str">
        <f>IF(AND('Mapa riesgos'!$AD$60="Media",'Mapa riesgos'!$AF$60="Leve"),CONCATENATE("R8C",'Mapa riesgos'!$T$60),"")</f>
        <v/>
      </c>
      <c r="P33" s="50" t="str">
        <f>IF(AND('Mapa riesgos'!$AD$55="Media",'Mapa riesgos'!$AF$55="Menor"),CONCATENATE("R8C",'Mapa riesgos'!$T$55),"")</f>
        <v/>
      </c>
      <c r="Q33" s="51" t="str">
        <f>IF(AND('Mapa riesgos'!$AD$56="Media",'Mapa riesgos'!$AF$56="Menor"),CONCATENATE("R8C",'Mapa riesgos'!$T$56),"")</f>
        <v/>
      </c>
      <c r="R33" s="51" t="str">
        <f>IF(AND('Mapa riesgos'!$AD$57="Media",'Mapa riesgos'!$AF$57="Menor"),CONCATENATE("R8C",'Mapa riesgos'!$T$57),"")</f>
        <v/>
      </c>
      <c r="S33" s="51" t="str">
        <f>IF(AND('Mapa riesgos'!$AD$58="Media",'Mapa riesgos'!$AF$58="Menor"),CONCATENATE("R8C",'Mapa riesgos'!$T$58),"")</f>
        <v/>
      </c>
      <c r="T33" s="51" t="str">
        <f>IF(AND('Mapa riesgos'!$AD$59="Media",'Mapa riesgos'!$AF$59="Menor"),CONCATENATE("R8C",'Mapa riesgos'!$T$59),"")</f>
        <v/>
      </c>
      <c r="U33" s="52" t="str">
        <f>IF(AND('Mapa riesgos'!$AD$60="Media",'Mapa riesgos'!$AF$60="Menor"),CONCATENATE("R8C",'Mapa riesgos'!$T$60),"")</f>
        <v/>
      </c>
      <c r="V33" s="50" t="str">
        <f>IF(AND('Mapa riesgos'!$AD$55="Media",'Mapa riesgos'!$AF$55="Moderado"),CONCATENATE("R8C",'Mapa riesgos'!$T$55),"")</f>
        <v/>
      </c>
      <c r="W33" s="51" t="str">
        <f>IF(AND('Mapa riesgos'!$AD$56="Media",'Mapa riesgos'!$AF$56="Moderado"),CONCATENATE("R8C",'Mapa riesgos'!$T$56),"")</f>
        <v/>
      </c>
      <c r="X33" s="51" t="str">
        <f>IF(AND('Mapa riesgos'!$AD$57="Media",'Mapa riesgos'!$AF$57="Moderado"),CONCATENATE("R8C",'Mapa riesgos'!$T$57),"")</f>
        <v/>
      </c>
      <c r="Y33" s="51" t="str">
        <f>IF(AND('Mapa riesgos'!$AD$58="Media",'Mapa riesgos'!$AF$58="Moderado"),CONCATENATE("R8C",'Mapa riesgos'!$T$58),"")</f>
        <v/>
      </c>
      <c r="Z33" s="51" t="str">
        <f>IF(AND('Mapa riesgos'!$AD$59="Media",'Mapa riesgos'!$AF$59="Moderado"),CONCATENATE("R8C",'Mapa riesgos'!$T$59),"")</f>
        <v/>
      </c>
      <c r="AA33" s="52" t="str">
        <f>IF(AND('Mapa riesgos'!$AD$60="Media",'Mapa riesgos'!$AF$60="Moderado"),CONCATENATE("R8C",'Mapa riesgos'!$T$60),"")</f>
        <v/>
      </c>
      <c r="AB33" s="35" t="str">
        <f>IF(AND('Mapa riesgos'!$AD$55="Media",'Mapa riesgos'!$AF$55="Mayor"),CONCATENATE("R8C",'Mapa riesgos'!$T$55),"")</f>
        <v/>
      </c>
      <c r="AC33" s="36" t="str">
        <f>IF(AND('Mapa riesgos'!$AD$56="Media",'Mapa riesgos'!$AF$56="Mayor"),CONCATENATE("R8C",'Mapa riesgos'!$T$56),"")</f>
        <v/>
      </c>
      <c r="AD33" s="36" t="str">
        <f>IF(AND('Mapa riesgos'!$AD$57="Media",'Mapa riesgos'!$AF$57="Mayor"),CONCATENATE("R8C",'Mapa riesgos'!$T$57),"")</f>
        <v/>
      </c>
      <c r="AE33" s="36" t="str">
        <f>IF(AND('Mapa riesgos'!$AD$58="Media",'Mapa riesgos'!$AF$58="Mayor"),CONCATENATE("R8C",'Mapa riesgos'!$T$58),"")</f>
        <v/>
      </c>
      <c r="AF33" s="36" t="str">
        <f>IF(AND('Mapa riesgos'!$AD$59="Media",'Mapa riesgos'!$AF$59="Mayor"),CONCATENATE("R8C",'Mapa riesgos'!$T$59),"")</f>
        <v/>
      </c>
      <c r="AG33" s="37" t="str">
        <f>IF(AND('Mapa riesgos'!$AD$60="Media",'Mapa riesgos'!$AF$60="Mayor"),CONCATENATE("R8C",'Mapa riesgos'!$T$60),"")</f>
        <v/>
      </c>
      <c r="AH33" s="38" t="str">
        <f>IF(AND('Mapa riesgos'!$AD$55="Media",'Mapa riesgos'!$AF$55="Catastrófico"),CONCATENATE("R8C",'Mapa riesgos'!$T$55),"")</f>
        <v/>
      </c>
      <c r="AI33" s="39" t="str">
        <f>IF(AND('Mapa riesgos'!$AD$56="Media",'Mapa riesgos'!$AF$56="Catastrófico"),CONCATENATE("R8C",'Mapa riesgos'!$T$56),"")</f>
        <v/>
      </c>
      <c r="AJ33" s="39" t="str">
        <f>IF(AND('Mapa riesgos'!$AD$57="Media",'Mapa riesgos'!$AF$57="Catastrófico"),CONCATENATE("R8C",'Mapa riesgos'!$T$57),"")</f>
        <v/>
      </c>
      <c r="AK33" s="39" t="str">
        <f>IF(AND('Mapa riesgos'!$AD$58="Media",'Mapa riesgos'!$AF$58="Catastrófico"),CONCATENATE("R8C",'Mapa riesgos'!$T$58),"")</f>
        <v/>
      </c>
      <c r="AL33" s="39" t="str">
        <f>IF(AND('Mapa riesgos'!$AD$59="Media",'Mapa riesgos'!$AF$59="Catastrófico"),CONCATENATE("R8C",'Mapa riesgos'!$T$59),"")</f>
        <v/>
      </c>
      <c r="AM33" s="40" t="str">
        <f>IF(AND('Mapa riesgos'!$AD$60="Media",'Mapa riesgos'!$AF$60="Catastrófico"),CONCATENATE("R8C",'Mapa riesgos'!$T$60),"")</f>
        <v/>
      </c>
      <c r="AN33" s="66"/>
      <c r="AO33" s="547"/>
      <c r="AP33" s="548"/>
      <c r="AQ33" s="548"/>
      <c r="AR33" s="548"/>
      <c r="AS33" s="548"/>
      <c r="AT33" s="549"/>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row>
    <row r="34" spans="1:80" ht="15" customHeight="1" x14ac:dyDescent="0.25">
      <c r="A34" s="66"/>
      <c r="B34" s="466"/>
      <c r="C34" s="466"/>
      <c r="D34" s="467"/>
      <c r="E34" s="507"/>
      <c r="F34" s="508"/>
      <c r="G34" s="508"/>
      <c r="H34" s="508"/>
      <c r="I34" s="509"/>
      <c r="J34" s="50" t="str">
        <f>IF(AND('Mapa riesgos'!$AD$61="Media",'Mapa riesgos'!$AF$61="Leve"),CONCATENATE("R9C",'Mapa riesgos'!$T$61),"")</f>
        <v/>
      </c>
      <c r="K34" s="51" t="str">
        <f>IF(AND('Mapa riesgos'!$AD$62="Media",'Mapa riesgos'!$AF$62="Leve"),CONCATENATE("R9C",'Mapa riesgos'!$T$62),"")</f>
        <v/>
      </c>
      <c r="L34" s="51" t="str">
        <f>IF(AND('Mapa riesgos'!$AD$63="Media",'Mapa riesgos'!$AF$63="Leve"),CONCATENATE("R9C",'Mapa riesgos'!$T$63),"")</f>
        <v/>
      </c>
      <c r="M34" s="51" t="str">
        <f>IF(AND('Mapa riesgos'!$AD$64="Media",'Mapa riesgos'!$AF$64="Leve"),CONCATENATE("R9C",'Mapa riesgos'!$T$64),"")</f>
        <v/>
      </c>
      <c r="N34" s="51" t="str">
        <f>IF(AND('Mapa riesgos'!$AD$65="Media",'Mapa riesgos'!$AF$65="Leve"),CONCATENATE("R9C",'Mapa riesgos'!$T$65),"")</f>
        <v/>
      </c>
      <c r="O34" s="52" t="str">
        <f>IF(AND('Mapa riesgos'!$AD$66="Media",'Mapa riesgos'!$AF$66="Leve"),CONCATENATE("R9C",'Mapa riesgos'!$T$66),"")</f>
        <v/>
      </c>
      <c r="P34" s="50" t="str">
        <f>IF(AND('Mapa riesgos'!$AD$61="Media",'Mapa riesgos'!$AF$61="Menor"),CONCATENATE("R9C",'Mapa riesgos'!$T$61),"")</f>
        <v/>
      </c>
      <c r="Q34" s="51" t="str">
        <f>IF(AND('Mapa riesgos'!$AD$62="Media",'Mapa riesgos'!$AF$62="Menor"),CONCATENATE("R9C",'Mapa riesgos'!$T$62),"")</f>
        <v/>
      </c>
      <c r="R34" s="51" t="str">
        <f>IF(AND('Mapa riesgos'!$AD$63="Media",'Mapa riesgos'!$AF$63="Menor"),CONCATENATE("R9C",'Mapa riesgos'!$T$63),"")</f>
        <v/>
      </c>
      <c r="S34" s="51" t="str">
        <f>IF(AND('Mapa riesgos'!$AD$64="Media",'Mapa riesgos'!$AF$64="Menor"),CONCATENATE("R9C",'Mapa riesgos'!$T$64),"")</f>
        <v/>
      </c>
      <c r="T34" s="51" t="str">
        <f>IF(AND('Mapa riesgos'!$AD$65="Media",'Mapa riesgos'!$AF$65="Menor"),CONCATENATE("R9C",'Mapa riesgos'!$T$65),"")</f>
        <v/>
      </c>
      <c r="U34" s="52" t="str">
        <f>IF(AND('Mapa riesgos'!$AD$66="Media",'Mapa riesgos'!$AF$66="Menor"),CONCATENATE("R9C",'Mapa riesgos'!$T$66),"")</f>
        <v/>
      </c>
      <c r="V34" s="50" t="str">
        <f>IF(AND('Mapa riesgos'!$AD$61="Media",'Mapa riesgos'!$AF$61="Moderado"),CONCATENATE("R9C",'Mapa riesgos'!$T$61),"")</f>
        <v/>
      </c>
      <c r="W34" s="51" t="str">
        <f>IF(AND('Mapa riesgos'!$AD$62="Media",'Mapa riesgos'!$AF$62="Moderado"),CONCATENATE("R9C",'Mapa riesgos'!$T$62),"")</f>
        <v/>
      </c>
      <c r="X34" s="51" t="str">
        <f>IF(AND('Mapa riesgos'!$AD$63="Media",'Mapa riesgos'!$AF$63="Moderado"),CONCATENATE("R9C",'Mapa riesgos'!$T$63),"")</f>
        <v/>
      </c>
      <c r="Y34" s="51" t="str">
        <f>IF(AND('Mapa riesgos'!$AD$64="Media",'Mapa riesgos'!$AF$64="Moderado"),CONCATENATE("R9C",'Mapa riesgos'!$T$64),"")</f>
        <v/>
      </c>
      <c r="Z34" s="51" t="str">
        <f>IF(AND('Mapa riesgos'!$AD$65="Media",'Mapa riesgos'!$AF$65="Moderado"),CONCATENATE("R9C",'Mapa riesgos'!$T$65),"")</f>
        <v/>
      </c>
      <c r="AA34" s="52" t="str">
        <f>IF(AND('Mapa riesgos'!$AD$66="Media",'Mapa riesgos'!$AF$66="Moderado"),CONCATENATE("R9C",'Mapa riesgos'!$T$66),"")</f>
        <v/>
      </c>
      <c r="AB34" s="35" t="str">
        <f>IF(AND('Mapa riesgos'!$AD$61="Media",'Mapa riesgos'!$AF$61="Mayor"),CONCATENATE("R9C",'Mapa riesgos'!$T$61),"")</f>
        <v/>
      </c>
      <c r="AC34" s="36" t="str">
        <f>IF(AND('Mapa riesgos'!$AD$62="Media",'Mapa riesgos'!$AF$62="Mayor"),CONCATENATE("R9C",'Mapa riesgos'!$T$62),"")</f>
        <v/>
      </c>
      <c r="AD34" s="36" t="str">
        <f>IF(AND('Mapa riesgos'!$AD$63="Media",'Mapa riesgos'!$AF$63="Mayor"),CONCATENATE("R9C",'Mapa riesgos'!$T$63),"")</f>
        <v/>
      </c>
      <c r="AE34" s="36" t="str">
        <f>IF(AND('Mapa riesgos'!$AD$64="Media",'Mapa riesgos'!$AF$64="Mayor"),CONCATENATE("R9C",'Mapa riesgos'!$T$64),"")</f>
        <v/>
      </c>
      <c r="AF34" s="36" t="str">
        <f>IF(AND('Mapa riesgos'!$AD$65="Media",'Mapa riesgos'!$AF$65="Mayor"),CONCATENATE("R9C",'Mapa riesgos'!$T$65),"")</f>
        <v/>
      </c>
      <c r="AG34" s="37" t="str">
        <f>IF(AND('Mapa riesgos'!$AD$66="Media",'Mapa riesgos'!$AF$66="Mayor"),CONCATENATE("R9C",'Mapa riesgos'!$T$66),"")</f>
        <v/>
      </c>
      <c r="AH34" s="38" t="str">
        <f>IF(AND('Mapa riesgos'!$AD$61="Media",'Mapa riesgos'!$AF$61="Catastrófico"),CONCATENATE("R9C",'Mapa riesgos'!$T$61),"")</f>
        <v/>
      </c>
      <c r="AI34" s="39" t="str">
        <f>IF(AND('Mapa riesgos'!$AD$62="Media",'Mapa riesgos'!$AF$62="Catastrófico"),CONCATENATE("R9C",'Mapa riesgos'!$T$62),"")</f>
        <v/>
      </c>
      <c r="AJ34" s="39" t="str">
        <f>IF(AND('Mapa riesgos'!$AD$63="Media",'Mapa riesgos'!$AF$63="Catastrófico"),CONCATENATE("R9C",'Mapa riesgos'!$T$63),"")</f>
        <v/>
      </c>
      <c r="AK34" s="39" t="str">
        <f>IF(AND('Mapa riesgos'!$AD$64="Media",'Mapa riesgos'!$AF$64="Catastrófico"),CONCATENATE("R9C",'Mapa riesgos'!$T$64),"")</f>
        <v/>
      </c>
      <c r="AL34" s="39" t="str">
        <f>IF(AND('Mapa riesgos'!$AD$65="Media",'Mapa riesgos'!$AF$65="Catastrófico"),CONCATENATE("R9C",'Mapa riesgos'!$T$65),"")</f>
        <v/>
      </c>
      <c r="AM34" s="40" t="str">
        <f>IF(AND('Mapa riesgos'!$AD$66="Media",'Mapa riesgos'!$AF$66="Catastrófico"),CONCATENATE("R9C",'Mapa riesgos'!$T$66),"")</f>
        <v/>
      </c>
      <c r="AN34" s="66"/>
      <c r="AO34" s="547"/>
      <c r="AP34" s="548"/>
      <c r="AQ34" s="548"/>
      <c r="AR34" s="548"/>
      <c r="AS34" s="548"/>
      <c r="AT34" s="549"/>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row>
    <row r="35" spans="1:80" ht="15.75" customHeight="1" thickBot="1" x14ac:dyDescent="0.3">
      <c r="A35" s="66"/>
      <c r="B35" s="466"/>
      <c r="C35" s="466"/>
      <c r="D35" s="467"/>
      <c r="E35" s="510"/>
      <c r="F35" s="511"/>
      <c r="G35" s="511"/>
      <c r="H35" s="511"/>
      <c r="I35" s="512"/>
      <c r="J35" s="50" t="str">
        <f>IF(AND('Mapa riesgos'!$AD$67="Media",'Mapa riesgos'!$AF$67="Leve"),CONCATENATE("R10C",'Mapa riesgos'!$T$67),"")</f>
        <v/>
      </c>
      <c r="K35" s="51" t="str">
        <f>IF(AND('Mapa riesgos'!$AD$68="Media",'Mapa riesgos'!$AF$68="Leve"),CONCATENATE("R10C",'Mapa riesgos'!$T$68),"")</f>
        <v/>
      </c>
      <c r="L35" s="51" t="str">
        <f>IF(AND('Mapa riesgos'!$AD$69="Media",'Mapa riesgos'!$AF$69="Leve"),CONCATENATE("R10C",'Mapa riesgos'!$T$69),"")</f>
        <v/>
      </c>
      <c r="M35" s="51" t="str">
        <f>IF(AND('Mapa riesgos'!$AD$70="Media",'Mapa riesgos'!$AF$70="Leve"),CONCATENATE("R10C",'Mapa riesgos'!$T$70),"")</f>
        <v/>
      </c>
      <c r="N35" s="51" t="str">
        <f>IF(AND('Mapa riesgos'!$AD$71="Media",'Mapa riesgos'!$AF$71="Leve"),CONCATENATE("R10C",'Mapa riesgos'!$T$71),"")</f>
        <v/>
      </c>
      <c r="O35" s="52" t="str">
        <f>IF(AND('Mapa riesgos'!$AD$72="Media",'Mapa riesgos'!$AF$72="Leve"),CONCATENATE("R10C",'Mapa riesgos'!$T$72),"")</f>
        <v/>
      </c>
      <c r="P35" s="50" t="str">
        <f>IF(AND('Mapa riesgos'!$AD$67="Media",'Mapa riesgos'!$AF$67="Menor"),CONCATENATE("R10C",'Mapa riesgos'!$T$67),"")</f>
        <v/>
      </c>
      <c r="Q35" s="51" t="str">
        <f>IF(AND('Mapa riesgos'!$AD$68="Media",'Mapa riesgos'!$AF$68="Menor"),CONCATENATE("R10C",'Mapa riesgos'!$T$68),"")</f>
        <v/>
      </c>
      <c r="R35" s="51" t="str">
        <f>IF(AND('Mapa riesgos'!$AD$69="Media",'Mapa riesgos'!$AF$69="Menor"),CONCATENATE("R10C",'Mapa riesgos'!$T$69),"")</f>
        <v/>
      </c>
      <c r="S35" s="51" t="str">
        <f>IF(AND('Mapa riesgos'!$AD$70="Media",'Mapa riesgos'!$AF$70="Menor"),CONCATENATE("R10C",'Mapa riesgos'!$T$70),"")</f>
        <v/>
      </c>
      <c r="T35" s="51" t="str">
        <f>IF(AND('Mapa riesgos'!$AD$71="Media",'Mapa riesgos'!$AF$71="Menor"),CONCATENATE("R10C",'Mapa riesgos'!$T$71),"")</f>
        <v/>
      </c>
      <c r="U35" s="52" t="str">
        <f>IF(AND('Mapa riesgos'!$AD$72="Media",'Mapa riesgos'!$AF$72="Menor"),CONCATENATE("R10C",'Mapa riesgos'!$T$72),"")</f>
        <v/>
      </c>
      <c r="V35" s="50" t="str">
        <f>IF(AND('Mapa riesgos'!$AD$67="Media",'Mapa riesgos'!$AF$67="Moderado"),CONCATENATE("R10C",'Mapa riesgos'!$T$67),"")</f>
        <v/>
      </c>
      <c r="W35" s="51" t="str">
        <f>IF(AND('Mapa riesgos'!$AD$68="Media",'Mapa riesgos'!$AF$68="Moderado"),CONCATENATE("R10C",'Mapa riesgos'!$T$68),"")</f>
        <v/>
      </c>
      <c r="X35" s="51" t="str">
        <f>IF(AND('Mapa riesgos'!$AD$69="Media",'Mapa riesgos'!$AF$69="Moderado"),CONCATENATE("R10C",'Mapa riesgos'!$T$69),"")</f>
        <v/>
      </c>
      <c r="Y35" s="51" t="str">
        <f>IF(AND('Mapa riesgos'!$AD$70="Media",'Mapa riesgos'!$AF$70="Moderado"),CONCATENATE("R10C",'Mapa riesgos'!$T$70),"")</f>
        <v/>
      </c>
      <c r="Z35" s="51" t="str">
        <f>IF(AND('Mapa riesgos'!$AD$71="Media",'Mapa riesgos'!$AF$71="Moderado"),CONCATENATE("R10C",'Mapa riesgos'!$T$71),"")</f>
        <v/>
      </c>
      <c r="AA35" s="52" t="str">
        <f>IF(AND('Mapa riesgos'!$AD$72="Media",'Mapa riesgos'!$AF$72="Moderado"),CONCATENATE("R10C",'Mapa riesgos'!$T$72),"")</f>
        <v/>
      </c>
      <c r="AB35" s="41" t="str">
        <f>IF(AND('Mapa riesgos'!$AD$67="Media",'Mapa riesgos'!$AF$67="Mayor"),CONCATENATE("R10C",'Mapa riesgos'!$T$67),"")</f>
        <v/>
      </c>
      <c r="AC35" s="42" t="str">
        <f>IF(AND('Mapa riesgos'!$AD$68="Media",'Mapa riesgos'!$AF$68="Mayor"),CONCATENATE("R10C",'Mapa riesgos'!$T$68),"")</f>
        <v/>
      </c>
      <c r="AD35" s="42" t="str">
        <f>IF(AND('Mapa riesgos'!$AD$69="Media",'Mapa riesgos'!$AF$69="Mayor"),CONCATENATE("R10C",'Mapa riesgos'!$T$69),"")</f>
        <v/>
      </c>
      <c r="AE35" s="42" t="str">
        <f>IF(AND('Mapa riesgos'!$AD$70="Media",'Mapa riesgos'!$AF$70="Mayor"),CONCATENATE("R10C",'Mapa riesgos'!$T$70),"")</f>
        <v/>
      </c>
      <c r="AF35" s="42" t="str">
        <f>IF(AND('Mapa riesgos'!$AD$71="Media",'Mapa riesgos'!$AF$71="Mayor"),CONCATENATE("R10C",'Mapa riesgos'!$T$71),"")</f>
        <v/>
      </c>
      <c r="AG35" s="43" t="str">
        <f>IF(AND('Mapa riesgos'!$AD$72="Media",'Mapa riesgos'!$AF$72="Mayor"),CONCATENATE("R10C",'Mapa riesgos'!$T$72),"")</f>
        <v/>
      </c>
      <c r="AH35" s="44" t="str">
        <f>IF(AND('Mapa riesgos'!$AD$67="Media",'Mapa riesgos'!$AF$67="Catastrófico"),CONCATENATE("R10C",'Mapa riesgos'!$T$67),"")</f>
        <v/>
      </c>
      <c r="AI35" s="45" t="str">
        <f>IF(AND('Mapa riesgos'!$AD$68="Media",'Mapa riesgos'!$AF$68="Catastrófico"),CONCATENATE("R10C",'Mapa riesgos'!$T$68),"")</f>
        <v/>
      </c>
      <c r="AJ35" s="45" t="str">
        <f>IF(AND('Mapa riesgos'!$AD$69="Media",'Mapa riesgos'!$AF$69="Catastrófico"),CONCATENATE("R10C",'Mapa riesgos'!$T$69),"")</f>
        <v/>
      </c>
      <c r="AK35" s="45" t="str">
        <f>IF(AND('Mapa riesgos'!$AD$70="Media",'Mapa riesgos'!$AF$70="Catastrófico"),CONCATENATE("R10C",'Mapa riesgos'!$T$70),"")</f>
        <v/>
      </c>
      <c r="AL35" s="45" t="str">
        <f>IF(AND('Mapa riesgos'!$AD$71="Media",'Mapa riesgos'!$AF$71="Catastrófico"),CONCATENATE("R10C",'Mapa riesgos'!$T$71),"")</f>
        <v/>
      </c>
      <c r="AM35" s="46" t="str">
        <f>IF(AND('Mapa riesgos'!$AD$72="Media",'Mapa riesgos'!$AF$72="Catastrófico"),CONCATENATE("R10C",'Mapa riesgos'!$T$72),"")</f>
        <v/>
      </c>
      <c r="AN35" s="66"/>
      <c r="AO35" s="550"/>
      <c r="AP35" s="551"/>
      <c r="AQ35" s="551"/>
      <c r="AR35" s="551"/>
      <c r="AS35" s="551"/>
      <c r="AT35" s="552"/>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row>
    <row r="36" spans="1:80" ht="15" customHeight="1" x14ac:dyDescent="0.25">
      <c r="A36" s="66"/>
      <c r="B36" s="466"/>
      <c r="C36" s="466"/>
      <c r="D36" s="467"/>
      <c r="E36" s="504" t="s">
        <v>183</v>
      </c>
      <c r="F36" s="505"/>
      <c r="G36" s="505"/>
      <c r="H36" s="505"/>
      <c r="I36" s="505"/>
      <c r="J36" s="56" t="str">
        <f>IF(AND('Mapa riesgos'!$AD$13="Baja",'Mapa riesgos'!$AF$13="Leve"),CONCATENATE("R1C",'Mapa riesgos'!$T$13),"")</f>
        <v/>
      </c>
      <c r="K36" s="57" t="str">
        <f>IF(AND('Mapa riesgos'!$AD$14="Baja",'Mapa riesgos'!$AF$14="Leve"),CONCATENATE("R1C",'Mapa riesgos'!$T$14),"")</f>
        <v/>
      </c>
      <c r="L36" s="57" t="str">
        <f>IF(AND('Mapa riesgos'!$AD$15="Baja",'Mapa riesgos'!$AF$15="Leve"),CONCATENATE("R1C",'Mapa riesgos'!$T$15),"")</f>
        <v/>
      </c>
      <c r="M36" s="57" t="str">
        <f>IF(AND('Mapa riesgos'!$AD$16="Baja",'Mapa riesgos'!$AF$16="Leve"),CONCATENATE("R1C",'Mapa riesgos'!$T$16),"")</f>
        <v/>
      </c>
      <c r="N36" s="57" t="str">
        <f>IF(AND('Mapa riesgos'!$AD$17="Baja",'Mapa riesgos'!$AF$17="Leve"),CONCATENATE("R1C",'Mapa riesgos'!$T$17),"")</f>
        <v/>
      </c>
      <c r="O36" s="58" t="str">
        <f>IF(AND('Mapa riesgos'!$AD$18="Baja",'Mapa riesgos'!$AF$18="Leve"),CONCATENATE("R1C",'Mapa riesgos'!$T$18),"")</f>
        <v/>
      </c>
      <c r="P36" s="47" t="str">
        <f>IF(AND('Mapa riesgos'!$AD$13="Baja",'Mapa riesgos'!$AF$13="Menor"),CONCATENATE("R1C",'Mapa riesgos'!$T$13),"")</f>
        <v/>
      </c>
      <c r="Q36" s="48" t="str">
        <f>IF(AND('Mapa riesgos'!$AD$14="Baja",'Mapa riesgos'!$AF$14="Menor"),CONCATENATE("R1C",'Mapa riesgos'!$T$14),"")</f>
        <v/>
      </c>
      <c r="R36" s="48" t="str">
        <f>IF(AND('Mapa riesgos'!$AD$15="Baja",'Mapa riesgos'!$AF$15="Menor"),CONCATENATE("R1C",'Mapa riesgos'!$T$15),"")</f>
        <v/>
      </c>
      <c r="S36" s="48" t="str">
        <f>IF(AND('Mapa riesgos'!$AD$16="Baja",'Mapa riesgos'!$AF$16="Menor"),CONCATENATE("R1C",'Mapa riesgos'!$T$16),"")</f>
        <v/>
      </c>
      <c r="T36" s="48" t="str">
        <f>IF(AND('Mapa riesgos'!$AD$17="Baja",'Mapa riesgos'!$AF$17="Menor"),CONCATENATE("R1C",'Mapa riesgos'!$T$17),"")</f>
        <v/>
      </c>
      <c r="U36" s="49" t="str">
        <f>IF(AND('Mapa riesgos'!$AD$18="Baja",'Mapa riesgos'!$AF$18="Menor"),CONCATENATE("R1C",'Mapa riesgos'!$T$18),"")</f>
        <v/>
      </c>
      <c r="V36" s="47" t="str">
        <f>IF(AND('Mapa riesgos'!$AD$13="Baja",'Mapa riesgos'!$AF$13="Moderado"),CONCATENATE("R1C",'Mapa riesgos'!$T$13),"")</f>
        <v>R1C1</v>
      </c>
      <c r="W36" s="48" t="str">
        <f>IF(AND('Mapa riesgos'!$AD$14="Baja",'Mapa riesgos'!$AF$14="Moderado"),CONCATENATE("R1C",'Mapa riesgos'!$T$14),"")</f>
        <v>R1C2</v>
      </c>
      <c r="X36" s="48" t="str">
        <f>IF(AND('Mapa riesgos'!$AD$15="Baja",'Mapa riesgos'!$AF$15="Moderado"),CONCATENATE("R1C",'Mapa riesgos'!$T$15),"")</f>
        <v/>
      </c>
      <c r="Y36" s="48" t="str">
        <f>IF(AND('Mapa riesgos'!$AD$16="Baja",'Mapa riesgos'!$AF$16="Moderado"),CONCATENATE("R1C",'Mapa riesgos'!$T$16),"")</f>
        <v/>
      </c>
      <c r="Z36" s="48" t="str">
        <f>IF(AND('Mapa riesgos'!$AD$17="Baja",'Mapa riesgos'!$AF$17="Moderado"),CONCATENATE("R1C",'Mapa riesgos'!$T$17),"")</f>
        <v/>
      </c>
      <c r="AA36" s="49" t="str">
        <f>IF(AND('Mapa riesgos'!$AD$18="Baja",'Mapa riesgos'!$AF$18="Moderado"),CONCATENATE("R1C",'Mapa riesgos'!$T$18),"")</f>
        <v/>
      </c>
      <c r="AB36" s="29" t="str">
        <f>IF(AND('Mapa riesgos'!$AD$13="Baja",'Mapa riesgos'!$AF$13="Mayor"),CONCATENATE("R1C",'Mapa riesgos'!$T$13),"")</f>
        <v/>
      </c>
      <c r="AC36" s="30" t="str">
        <f>IF(AND('Mapa riesgos'!$AD$14="Baja",'Mapa riesgos'!$AF$14="Mayor"),CONCATENATE("R1C",'Mapa riesgos'!$T$14),"")</f>
        <v/>
      </c>
      <c r="AD36" s="30" t="str">
        <f>IF(AND('Mapa riesgos'!$AD$15="Baja",'Mapa riesgos'!$AF$15="Mayor"),CONCATENATE("R1C",'Mapa riesgos'!$T$15),"")</f>
        <v/>
      </c>
      <c r="AE36" s="30" t="str">
        <f>IF(AND('Mapa riesgos'!$AD$16="Baja",'Mapa riesgos'!$AF$16="Mayor"),CONCATENATE("R1C",'Mapa riesgos'!$T$16),"")</f>
        <v/>
      </c>
      <c r="AF36" s="30" t="str">
        <f>IF(AND('Mapa riesgos'!$AD$17="Baja",'Mapa riesgos'!$AF$17="Mayor"),CONCATENATE("R1C",'Mapa riesgos'!$T$17),"")</f>
        <v/>
      </c>
      <c r="AG36" s="31" t="str">
        <f>IF(AND('Mapa riesgos'!$AD$18="Baja",'Mapa riesgos'!$AF$18="Mayor"),CONCATENATE("R1C",'Mapa riesgos'!$T$18),"")</f>
        <v/>
      </c>
      <c r="AH36" s="32" t="str">
        <f>IF(AND('Mapa riesgos'!$AD$13="Baja",'Mapa riesgos'!$AF$13="Catastrófico"),CONCATENATE("R1C",'Mapa riesgos'!$T$13),"")</f>
        <v/>
      </c>
      <c r="AI36" s="33" t="str">
        <f>IF(AND('Mapa riesgos'!$AD$14="Baja",'Mapa riesgos'!$AF$14="Catastrófico"),CONCATENATE("R1C",'Mapa riesgos'!$T$14),"")</f>
        <v/>
      </c>
      <c r="AJ36" s="33" t="str">
        <f>IF(AND('Mapa riesgos'!$AD$15="Baja",'Mapa riesgos'!$AF$15="Catastrófico"),CONCATENATE("R1C",'Mapa riesgos'!$T$15),"")</f>
        <v/>
      </c>
      <c r="AK36" s="33" t="str">
        <f>IF(AND('Mapa riesgos'!$AD$16="Baja",'Mapa riesgos'!$AF$16="Catastrófico"),CONCATENATE("R1C",'Mapa riesgos'!$T$16),"")</f>
        <v/>
      </c>
      <c r="AL36" s="33" t="str">
        <f>IF(AND('Mapa riesgos'!$AD$17="Baja",'Mapa riesgos'!$AF$17="Catastrófico"),CONCATENATE("R1C",'Mapa riesgos'!$T$17),"")</f>
        <v/>
      </c>
      <c r="AM36" s="34" t="str">
        <f>IF(AND('Mapa riesgos'!$AD$18="Baja",'Mapa riesgos'!$AF$18="Catastrófico"),CONCATENATE("R1C",'Mapa riesgos'!$T$18),"")</f>
        <v/>
      </c>
      <c r="AN36" s="66"/>
      <c r="AO36" s="535" t="s">
        <v>184</v>
      </c>
      <c r="AP36" s="536"/>
      <c r="AQ36" s="536"/>
      <c r="AR36" s="536"/>
      <c r="AS36" s="536"/>
      <c r="AT36" s="537"/>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row>
    <row r="37" spans="1:80" ht="15" customHeight="1" x14ac:dyDescent="0.25">
      <c r="A37" s="66"/>
      <c r="B37" s="466"/>
      <c r="C37" s="466"/>
      <c r="D37" s="467"/>
      <c r="E37" s="523"/>
      <c r="F37" s="508"/>
      <c r="G37" s="508"/>
      <c r="H37" s="508"/>
      <c r="I37" s="508"/>
      <c r="J37" s="59" t="str">
        <f>IF(AND('Mapa riesgos'!$AD$19="Baja",'Mapa riesgos'!$AF$19="Leve"),CONCATENATE("R2C",'Mapa riesgos'!$T$19),"")</f>
        <v/>
      </c>
      <c r="K37" s="60" t="str">
        <f>IF(AND('Mapa riesgos'!$AD$20="Baja",'Mapa riesgos'!$AF$20="Leve"),CONCATENATE("R2C",'Mapa riesgos'!$T$20),"")</f>
        <v/>
      </c>
      <c r="L37" s="60" t="str">
        <f>IF(AND('Mapa riesgos'!$AD$21="Baja",'Mapa riesgos'!$AF$21="Leve"),CONCATENATE("R2C",'Mapa riesgos'!$T$21),"")</f>
        <v/>
      </c>
      <c r="M37" s="60" t="str">
        <f>IF(AND('Mapa riesgos'!$AD$22="Baja",'Mapa riesgos'!$AF$22="Leve"),CONCATENATE("R2C",'Mapa riesgos'!$T$22),"")</f>
        <v/>
      </c>
      <c r="N37" s="60" t="str">
        <f>IF(AND('Mapa riesgos'!$AD$23="Baja",'Mapa riesgos'!$AF$23="Leve"),CONCATENATE("R2C",'Mapa riesgos'!$T$23),"")</f>
        <v/>
      </c>
      <c r="O37" s="61" t="str">
        <f>IF(AND('Mapa riesgos'!$AD$24="Baja",'Mapa riesgos'!$AF$24="Leve"),CONCATENATE("R2C",'Mapa riesgos'!$T$24),"")</f>
        <v/>
      </c>
      <c r="P37" s="50" t="str">
        <f>IF(AND('Mapa riesgos'!$AD$19="Baja",'Mapa riesgos'!$AF$19="Menor"),CONCATENATE("R2C",'Mapa riesgos'!$T$19),"")</f>
        <v/>
      </c>
      <c r="Q37" s="51" t="str">
        <f>IF(AND('Mapa riesgos'!$AD$20="Baja",'Mapa riesgos'!$AF$20="Menor"),CONCATENATE("R2C",'Mapa riesgos'!$T$20),"")</f>
        <v/>
      </c>
      <c r="R37" s="51" t="str">
        <f>IF(AND('Mapa riesgos'!$AD$21="Baja",'Mapa riesgos'!$AF$21="Menor"),CONCATENATE("R2C",'Mapa riesgos'!$T$21),"")</f>
        <v/>
      </c>
      <c r="S37" s="51" t="str">
        <f>IF(AND('Mapa riesgos'!$AD$22="Baja",'Mapa riesgos'!$AF$22="Menor"),CONCATENATE("R2C",'Mapa riesgos'!$T$22),"")</f>
        <v/>
      </c>
      <c r="T37" s="51" t="str">
        <f>IF(AND('Mapa riesgos'!$AD$23="Baja",'Mapa riesgos'!$AF$23="Menor"),CONCATENATE("R2C",'Mapa riesgos'!$T$23),"")</f>
        <v/>
      </c>
      <c r="U37" s="52" t="str">
        <f>IF(AND('Mapa riesgos'!$AD$24="Baja",'Mapa riesgos'!$AF$24="Menor"),CONCATENATE("R2C",'Mapa riesgos'!$T$24),"")</f>
        <v/>
      </c>
      <c r="V37" s="50" t="str">
        <f>IF(AND('Mapa riesgos'!$AD$19="Baja",'Mapa riesgos'!$AF$19="Moderado"),CONCATENATE("R2C",'Mapa riesgos'!$T$19),"")</f>
        <v>R2C1</v>
      </c>
      <c r="W37" s="51" t="str">
        <f>IF(AND('Mapa riesgos'!$AD$20="Baja",'Mapa riesgos'!$AF$20="Moderado"),CONCATENATE("R2C",'Mapa riesgos'!$T$20),"")</f>
        <v>R2C2</v>
      </c>
      <c r="X37" s="51" t="str">
        <f>IF(AND('Mapa riesgos'!$AD$21="Baja",'Mapa riesgos'!$AF$21="Moderado"),CONCATENATE("R2C",'Mapa riesgos'!$T$21),"")</f>
        <v/>
      </c>
      <c r="Y37" s="51" t="str">
        <f>IF(AND('Mapa riesgos'!$AD$22="Baja",'Mapa riesgos'!$AF$22="Moderado"),CONCATENATE("R2C",'Mapa riesgos'!$T$22),"")</f>
        <v/>
      </c>
      <c r="Z37" s="51" t="str">
        <f>IF(AND('Mapa riesgos'!$AD$23="Baja",'Mapa riesgos'!$AF$23="Moderado"),CONCATENATE("R2C",'Mapa riesgos'!$T$23),"")</f>
        <v/>
      </c>
      <c r="AA37" s="52" t="str">
        <f>IF(AND('Mapa riesgos'!$AD$24="Baja",'Mapa riesgos'!$AF$24="Moderado"),CONCATENATE("R2C",'Mapa riesgos'!$T$24),"")</f>
        <v/>
      </c>
      <c r="AB37" s="35" t="str">
        <f>IF(AND('Mapa riesgos'!$AD$19="Baja",'Mapa riesgos'!$AF$19="Mayor"),CONCATENATE("R2C",'Mapa riesgos'!$T$19),"")</f>
        <v/>
      </c>
      <c r="AC37" s="36" t="str">
        <f>IF(AND('Mapa riesgos'!$AD$20="Baja",'Mapa riesgos'!$AF$20="Mayor"),CONCATENATE("R2C",'Mapa riesgos'!$T$20),"")</f>
        <v/>
      </c>
      <c r="AD37" s="36" t="str">
        <f>IF(AND('Mapa riesgos'!$AD$21="Baja",'Mapa riesgos'!$AF$21="Mayor"),CONCATENATE("R2C",'Mapa riesgos'!$T$21),"")</f>
        <v/>
      </c>
      <c r="AE37" s="36" t="str">
        <f>IF(AND('Mapa riesgos'!$AD$22="Baja",'Mapa riesgos'!$AF$22="Mayor"),CONCATENATE("R2C",'Mapa riesgos'!$T$22),"")</f>
        <v/>
      </c>
      <c r="AF37" s="36" t="str">
        <f>IF(AND('Mapa riesgos'!$AD$23="Baja",'Mapa riesgos'!$AF$23="Mayor"),CONCATENATE("R2C",'Mapa riesgos'!$T$23),"")</f>
        <v/>
      </c>
      <c r="AG37" s="37" t="str">
        <f>IF(AND('Mapa riesgos'!$AD$24="Baja",'Mapa riesgos'!$AF$24="Mayor"),CONCATENATE("R2C",'Mapa riesgos'!$T$24),"")</f>
        <v/>
      </c>
      <c r="AH37" s="38" t="str">
        <f>IF(AND('Mapa riesgos'!$AD$19="Baja",'Mapa riesgos'!$AF$19="Catastrófico"),CONCATENATE("R2C",'Mapa riesgos'!$T$19),"")</f>
        <v/>
      </c>
      <c r="AI37" s="39" t="str">
        <f>IF(AND('Mapa riesgos'!$AD$20="Baja",'Mapa riesgos'!$AF$20="Catastrófico"),CONCATENATE("R2C",'Mapa riesgos'!$T$20),"")</f>
        <v/>
      </c>
      <c r="AJ37" s="39" t="str">
        <f>IF(AND('Mapa riesgos'!$AD$21="Baja",'Mapa riesgos'!$AF$21="Catastrófico"),CONCATENATE("R2C",'Mapa riesgos'!$T$21),"")</f>
        <v/>
      </c>
      <c r="AK37" s="39" t="str">
        <f>IF(AND('Mapa riesgos'!$AD$22="Baja",'Mapa riesgos'!$AF$22="Catastrófico"),CONCATENATE("R2C",'Mapa riesgos'!$T$22),"")</f>
        <v/>
      </c>
      <c r="AL37" s="39" t="str">
        <f>IF(AND('Mapa riesgos'!$AD$23="Baja",'Mapa riesgos'!$AF$23="Catastrófico"),CONCATENATE("R2C",'Mapa riesgos'!$T$23),"")</f>
        <v/>
      </c>
      <c r="AM37" s="40" t="str">
        <f>IF(AND('Mapa riesgos'!$AD$24="Baja",'Mapa riesgos'!$AF$24="Catastrófico"),CONCATENATE("R2C",'Mapa riesgos'!$T$24),"")</f>
        <v/>
      </c>
      <c r="AN37" s="66"/>
      <c r="AO37" s="538"/>
      <c r="AP37" s="539"/>
      <c r="AQ37" s="539"/>
      <c r="AR37" s="539"/>
      <c r="AS37" s="539"/>
      <c r="AT37" s="540"/>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row>
    <row r="38" spans="1:80" ht="15" customHeight="1" x14ac:dyDescent="0.25">
      <c r="A38" s="66"/>
      <c r="B38" s="466"/>
      <c r="C38" s="466"/>
      <c r="D38" s="467"/>
      <c r="E38" s="507"/>
      <c r="F38" s="508"/>
      <c r="G38" s="508"/>
      <c r="H38" s="508"/>
      <c r="I38" s="508"/>
      <c r="J38" s="59" t="str">
        <f>IF(AND('Mapa riesgos'!$AD$25="Baja",'Mapa riesgos'!$AF$25="Leve"),CONCATENATE("R3C",'Mapa riesgos'!$T$25),"")</f>
        <v>R3C1</v>
      </c>
      <c r="K38" s="60" t="str">
        <f>IF(AND('Mapa riesgos'!$AD$26="Baja",'Mapa riesgos'!$AF$26="Leve"),CONCATENATE("R3C",'Mapa riesgos'!$T$26),"")</f>
        <v/>
      </c>
      <c r="L38" s="60" t="str">
        <f>IF(AND('Mapa riesgos'!$AD$27="Baja",'Mapa riesgos'!$AF$27="Leve"),CONCATENATE("R3C",'Mapa riesgos'!$T$27),"")</f>
        <v/>
      </c>
      <c r="M38" s="60" t="str">
        <f>IF(AND('Mapa riesgos'!$AD$28="Baja",'Mapa riesgos'!$AF$28="Leve"),CONCATENATE("R3C",'Mapa riesgos'!$T$28),"")</f>
        <v/>
      </c>
      <c r="N38" s="60" t="str">
        <f>IF(AND('Mapa riesgos'!$AD$29="Baja",'Mapa riesgos'!$AF$29="Leve"),CONCATENATE("R3C",'Mapa riesgos'!$T$29),"")</f>
        <v/>
      </c>
      <c r="O38" s="61" t="str">
        <f>IF(AND('Mapa riesgos'!$AD$30="Baja",'Mapa riesgos'!$AF$30="Leve"),CONCATENATE("R3C",'Mapa riesgos'!$T$30),"")</f>
        <v/>
      </c>
      <c r="P38" s="50" t="str">
        <f>IF(AND('Mapa riesgos'!$AD$25="Baja",'Mapa riesgos'!$AF$25="Menor"),CONCATENATE("R3C",'Mapa riesgos'!$T$25),"")</f>
        <v/>
      </c>
      <c r="Q38" s="51" t="str">
        <f>IF(AND('Mapa riesgos'!$AD$26="Baja",'Mapa riesgos'!$AF$26="Menor"),CONCATENATE("R3C",'Mapa riesgos'!$T$26),"")</f>
        <v/>
      </c>
      <c r="R38" s="51" t="str">
        <f>IF(AND('Mapa riesgos'!$AD$27="Baja",'Mapa riesgos'!$AF$27="Menor"),CONCATENATE("R3C",'Mapa riesgos'!$T$27),"")</f>
        <v/>
      </c>
      <c r="S38" s="51" t="str">
        <f>IF(AND('Mapa riesgos'!$AD$28="Baja",'Mapa riesgos'!$AF$28="Menor"),CONCATENATE("R3C",'Mapa riesgos'!$T$28),"")</f>
        <v/>
      </c>
      <c r="T38" s="51" t="str">
        <f>IF(AND('Mapa riesgos'!$AD$29="Baja",'Mapa riesgos'!$AF$29="Menor"),CONCATENATE("R3C",'Mapa riesgos'!$T$29),"")</f>
        <v/>
      </c>
      <c r="U38" s="52" t="str">
        <f>IF(AND('Mapa riesgos'!$AD$30="Baja",'Mapa riesgos'!$AF$30="Menor"),CONCATENATE("R3C",'Mapa riesgos'!$T$30),"")</f>
        <v/>
      </c>
      <c r="V38" s="50" t="str">
        <f>IF(AND('Mapa riesgos'!$AD$25="Baja",'Mapa riesgos'!$AF$25="Moderado"),CONCATENATE("R3C",'Mapa riesgos'!$T$25),"")</f>
        <v/>
      </c>
      <c r="W38" s="51" t="str">
        <f>IF(AND('Mapa riesgos'!$AD$26="Baja",'Mapa riesgos'!$AF$26="Moderado"),CONCATENATE("R3C",'Mapa riesgos'!$T$26),"")</f>
        <v/>
      </c>
      <c r="X38" s="51" t="str">
        <f>IF(AND('Mapa riesgos'!$AD$27="Baja",'Mapa riesgos'!$AF$27="Moderado"),CONCATENATE("R3C",'Mapa riesgos'!$T$27),"")</f>
        <v/>
      </c>
      <c r="Y38" s="51" t="str">
        <f>IF(AND('Mapa riesgos'!$AD$28="Baja",'Mapa riesgos'!$AF$28="Moderado"),CONCATENATE("R3C",'Mapa riesgos'!$T$28),"")</f>
        <v/>
      </c>
      <c r="Z38" s="51" t="str">
        <f>IF(AND('Mapa riesgos'!$AD$29="Baja",'Mapa riesgos'!$AF$29="Moderado"),CONCATENATE("R3C",'Mapa riesgos'!$T$29),"")</f>
        <v/>
      </c>
      <c r="AA38" s="52" t="str">
        <f>IF(AND('Mapa riesgos'!$AD$30="Baja",'Mapa riesgos'!$AF$30="Moderado"),CONCATENATE("R3C",'Mapa riesgos'!$T$30),"")</f>
        <v/>
      </c>
      <c r="AB38" s="35" t="str">
        <f>IF(AND('Mapa riesgos'!$AD$25="Baja",'Mapa riesgos'!$AF$25="Mayor"),CONCATENATE("R3C",'Mapa riesgos'!$T$25),"")</f>
        <v/>
      </c>
      <c r="AC38" s="36" t="str">
        <f>IF(AND('Mapa riesgos'!$AD$26="Baja",'Mapa riesgos'!$AF$26="Mayor"),CONCATENATE("R3C",'Mapa riesgos'!$T$26),"")</f>
        <v/>
      </c>
      <c r="AD38" s="36" t="str">
        <f>IF(AND('Mapa riesgos'!$AD$27="Baja",'Mapa riesgos'!$AF$27="Mayor"),CONCATENATE("R3C",'Mapa riesgos'!$T$27),"")</f>
        <v/>
      </c>
      <c r="AE38" s="36" t="str">
        <f>IF(AND('Mapa riesgos'!$AD$28="Baja",'Mapa riesgos'!$AF$28="Mayor"),CONCATENATE("R3C",'Mapa riesgos'!$T$28),"")</f>
        <v/>
      </c>
      <c r="AF38" s="36" t="str">
        <f>IF(AND('Mapa riesgos'!$AD$29="Baja",'Mapa riesgos'!$AF$29="Mayor"),CONCATENATE("R3C",'Mapa riesgos'!$T$29),"")</f>
        <v/>
      </c>
      <c r="AG38" s="37" t="str">
        <f>IF(AND('Mapa riesgos'!$AD$30="Baja",'Mapa riesgos'!$AF$30="Mayor"),CONCATENATE("R3C",'Mapa riesgos'!$T$30),"")</f>
        <v/>
      </c>
      <c r="AH38" s="38" t="str">
        <f>IF(AND('Mapa riesgos'!$AD$25="Baja",'Mapa riesgos'!$AF$25="Catastrófico"),CONCATENATE("R3C",'Mapa riesgos'!$T$25),"")</f>
        <v/>
      </c>
      <c r="AI38" s="39" t="str">
        <f>IF(AND('Mapa riesgos'!$AD$26="Baja",'Mapa riesgos'!$AF$26="Catastrófico"),CONCATENATE("R3C",'Mapa riesgos'!$T$26),"")</f>
        <v/>
      </c>
      <c r="AJ38" s="39" t="str">
        <f>IF(AND('Mapa riesgos'!$AD$27="Baja",'Mapa riesgos'!$AF$27="Catastrófico"),CONCATENATE("R3C",'Mapa riesgos'!$T$27),"")</f>
        <v/>
      </c>
      <c r="AK38" s="39" t="str">
        <f>IF(AND('Mapa riesgos'!$AD$28="Baja",'Mapa riesgos'!$AF$28="Catastrófico"),CONCATENATE("R3C",'Mapa riesgos'!$T$28),"")</f>
        <v/>
      </c>
      <c r="AL38" s="39" t="str">
        <f>IF(AND('Mapa riesgos'!$AD$29="Baja",'Mapa riesgos'!$AF$29="Catastrófico"),CONCATENATE("R3C",'Mapa riesgos'!$T$29),"")</f>
        <v/>
      </c>
      <c r="AM38" s="40" t="str">
        <f>IF(AND('Mapa riesgos'!$AD$30="Baja",'Mapa riesgos'!$AF$30="Catastrófico"),CONCATENATE("R3C",'Mapa riesgos'!$T$30),"")</f>
        <v/>
      </c>
      <c r="AN38" s="66"/>
      <c r="AO38" s="538"/>
      <c r="AP38" s="539"/>
      <c r="AQ38" s="539"/>
      <c r="AR38" s="539"/>
      <c r="AS38" s="539"/>
      <c r="AT38" s="540"/>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row>
    <row r="39" spans="1:80" ht="15" customHeight="1" x14ac:dyDescent="0.25">
      <c r="A39" s="66"/>
      <c r="B39" s="466"/>
      <c r="C39" s="466"/>
      <c r="D39" s="467"/>
      <c r="E39" s="507"/>
      <c r="F39" s="508"/>
      <c r="G39" s="508"/>
      <c r="H39" s="508"/>
      <c r="I39" s="508"/>
      <c r="J39" s="59" t="str">
        <f>IF(AND('Mapa riesgos'!$AD$31="Baja",'Mapa riesgos'!$AF$31="Leve"),CONCATENATE("R4C",'Mapa riesgos'!$T$31),"")</f>
        <v/>
      </c>
      <c r="K39" s="60" t="str">
        <f>IF(AND('Mapa riesgos'!$AD$32="Baja",'Mapa riesgos'!$AF$32="Leve"),CONCATENATE("R4C",'Mapa riesgos'!$T$32),"")</f>
        <v/>
      </c>
      <c r="L39" s="60" t="str">
        <f>IF(AND('Mapa riesgos'!$AD$33="Baja",'Mapa riesgos'!$AF$33="Leve"),CONCATENATE("R4C",'Mapa riesgos'!$T$33),"")</f>
        <v/>
      </c>
      <c r="M39" s="60" t="str">
        <f>IF(AND('Mapa riesgos'!$AD$34="Baja",'Mapa riesgos'!$AF$34="Leve"),CONCATENATE("R4C",'Mapa riesgos'!$T$34),"")</f>
        <v/>
      </c>
      <c r="N39" s="60" t="str">
        <f>IF(AND('Mapa riesgos'!$AD$35="Baja",'Mapa riesgos'!$AF$35="Leve"),CONCATENATE("R4C",'Mapa riesgos'!$T$35),"")</f>
        <v/>
      </c>
      <c r="O39" s="61" t="str">
        <f>IF(AND('Mapa riesgos'!$AD$36="Baja",'Mapa riesgos'!$AF$36="Leve"),CONCATENATE("R4C",'Mapa riesgos'!$T$36),"")</f>
        <v/>
      </c>
      <c r="P39" s="50" t="str">
        <f>IF(AND('Mapa riesgos'!$AD$31="Baja",'Mapa riesgos'!$AF$31="Menor"),CONCATENATE("R4C",'Mapa riesgos'!$T$31),"")</f>
        <v/>
      </c>
      <c r="Q39" s="51" t="str">
        <f>IF(AND('Mapa riesgos'!$AD$32="Baja",'Mapa riesgos'!$AF$32="Menor"),CONCATENATE("R4C",'Mapa riesgos'!$T$32),"")</f>
        <v/>
      </c>
      <c r="R39" s="51" t="str">
        <f>IF(AND('Mapa riesgos'!$AD$33="Baja",'Mapa riesgos'!$AF$33="Menor"),CONCATENATE("R4C",'Mapa riesgos'!$T$33),"")</f>
        <v/>
      </c>
      <c r="S39" s="51" t="str">
        <f>IF(AND('Mapa riesgos'!$AD$34="Baja",'Mapa riesgos'!$AF$34="Menor"),CONCATENATE("R4C",'Mapa riesgos'!$T$34),"")</f>
        <v/>
      </c>
      <c r="T39" s="51" t="str">
        <f>IF(AND('Mapa riesgos'!$AD$35="Baja",'Mapa riesgos'!$AF$35="Menor"),CONCATENATE("R4C",'Mapa riesgos'!$T$35),"")</f>
        <v/>
      </c>
      <c r="U39" s="52" t="str">
        <f>IF(AND('Mapa riesgos'!$AD$36="Baja",'Mapa riesgos'!$AF$36="Menor"),CONCATENATE("R4C",'Mapa riesgos'!$T$36),"")</f>
        <v/>
      </c>
      <c r="V39" s="50" t="str">
        <f>IF(AND('Mapa riesgos'!$AD$31="Baja",'Mapa riesgos'!$AF$31="Moderado"),CONCATENATE("R4C",'Mapa riesgos'!$T$31),"")</f>
        <v/>
      </c>
      <c r="W39" s="51" t="str">
        <f>IF(AND('Mapa riesgos'!$AD$32="Baja",'Mapa riesgos'!$AF$32="Moderado"),CONCATENATE("R4C",'Mapa riesgos'!$T$32),"")</f>
        <v/>
      </c>
      <c r="X39" s="51" t="str">
        <f>IF(AND('Mapa riesgos'!$AD$33="Baja",'Mapa riesgos'!$AF$33="Moderado"),CONCATENATE("R4C",'Mapa riesgos'!$T$33),"")</f>
        <v/>
      </c>
      <c r="Y39" s="51" t="str">
        <f>IF(AND('Mapa riesgos'!$AD$34="Baja",'Mapa riesgos'!$AF$34="Moderado"),CONCATENATE("R4C",'Mapa riesgos'!$T$34),"")</f>
        <v/>
      </c>
      <c r="Z39" s="51" t="str">
        <f>IF(AND('Mapa riesgos'!$AD$35="Baja",'Mapa riesgos'!$AF$35="Moderado"),CONCATENATE("R4C",'Mapa riesgos'!$T$35),"")</f>
        <v/>
      </c>
      <c r="AA39" s="52" t="str">
        <f>IF(AND('Mapa riesgos'!$AD$36="Baja",'Mapa riesgos'!$AF$36="Moderado"),CONCATENATE("R4C",'Mapa riesgos'!$T$36),"")</f>
        <v/>
      </c>
      <c r="AB39" s="35" t="str">
        <f>IF(AND('Mapa riesgos'!$AD$31="Baja",'Mapa riesgos'!$AF$31="Mayor"),CONCATENATE("R4C",'Mapa riesgos'!$T$31),"")</f>
        <v/>
      </c>
      <c r="AC39" s="36" t="str">
        <f>IF(AND('Mapa riesgos'!$AD$32="Baja",'Mapa riesgos'!$AF$32="Mayor"),CONCATENATE("R4C",'Mapa riesgos'!$T$32),"")</f>
        <v/>
      </c>
      <c r="AD39" s="36" t="str">
        <f>IF(AND('Mapa riesgos'!$AD$33="Baja",'Mapa riesgos'!$AF$33="Mayor"),CONCATENATE("R4C",'Mapa riesgos'!$T$33),"")</f>
        <v/>
      </c>
      <c r="AE39" s="36" t="str">
        <f>IF(AND('Mapa riesgos'!$AD$34="Baja",'Mapa riesgos'!$AF$34="Mayor"),CONCATENATE("R4C",'Mapa riesgos'!$T$34),"")</f>
        <v/>
      </c>
      <c r="AF39" s="36" t="str">
        <f>IF(AND('Mapa riesgos'!$AD$35="Baja",'Mapa riesgos'!$AF$35="Mayor"),CONCATENATE("R4C",'Mapa riesgos'!$T$35),"")</f>
        <v/>
      </c>
      <c r="AG39" s="37" t="str">
        <f>IF(AND('Mapa riesgos'!$AD$36="Baja",'Mapa riesgos'!$AF$36="Mayor"),CONCATENATE("R4C",'Mapa riesgos'!$T$36),"")</f>
        <v/>
      </c>
      <c r="AH39" s="38" t="str">
        <f>IF(AND('Mapa riesgos'!$AD$31="Baja",'Mapa riesgos'!$AF$31="Catastrófico"),CONCATENATE("R4C",'Mapa riesgos'!$T$31),"")</f>
        <v/>
      </c>
      <c r="AI39" s="39" t="str">
        <f>IF(AND('Mapa riesgos'!$AD$32="Baja",'Mapa riesgos'!$AF$32="Catastrófico"),CONCATENATE("R4C",'Mapa riesgos'!$T$32),"")</f>
        <v/>
      </c>
      <c r="AJ39" s="39" t="str">
        <f>IF(AND('Mapa riesgos'!$AD$33="Baja",'Mapa riesgos'!$AF$33="Catastrófico"),CONCATENATE("R4C",'Mapa riesgos'!$T$33),"")</f>
        <v/>
      </c>
      <c r="AK39" s="39" t="str">
        <f>IF(AND('Mapa riesgos'!$AD$34="Baja",'Mapa riesgos'!$AF$34="Catastrófico"),CONCATENATE("R4C",'Mapa riesgos'!$T$34),"")</f>
        <v/>
      </c>
      <c r="AL39" s="39" t="str">
        <f>IF(AND('Mapa riesgos'!$AD$35="Baja",'Mapa riesgos'!$AF$35="Catastrófico"),CONCATENATE("R4C",'Mapa riesgos'!$T$35),"")</f>
        <v/>
      </c>
      <c r="AM39" s="40" t="str">
        <f>IF(AND('Mapa riesgos'!$AD$36="Baja",'Mapa riesgos'!$AF$36="Catastrófico"),CONCATENATE("R4C",'Mapa riesgos'!$T$36),"")</f>
        <v/>
      </c>
      <c r="AN39" s="66"/>
      <c r="AO39" s="538"/>
      <c r="AP39" s="539"/>
      <c r="AQ39" s="539"/>
      <c r="AR39" s="539"/>
      <c r="AS39" s="539"/>
      <c r="AT39" s="540"/>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row>
    <row r="40" spans="1:80" ht="15" customHeight="1" x14ac:dyDescent="0.25">
      <c r="A40" s="66"/>
      <c r="B40" s="466"/>
      <c r="C40" s="466"/>
      <c r="D40" s="467"/>
      <c r="E40" s="507"/>
      <c r="F40" s="508"/>
      <c r="G40" s="508"/>
      <c r="H40" s="508"/>
      <c r="I40" s="508"/>
      <c r="J40" s="59" t="str">
        <f>IF(AND('Mapa riesgos'!$AD$37="Baja",'Mapa riesgos'!$AF$37="Leve"),CONCATENATE("R5C",'Mapa riesgos'!$T$37),"")</f>
        <v/>
      </c>
      <c r="K40" s="60" t="str">
        <f>IF(AND('Mapa riesgos'!$AD$38="Baja",'Mapa riesgos'!$AF$38="Leve"),CONCATENATE("R5C",'Mapa riesgos'!$T$38),"")</f>
        <v/>
      </c>
      <c r="L40" s="60" t="str">
        <f>IF(AND('Mapa riesgos'!$AD$39="Baja",'Mapa riesgos'!$AF$39="Leve"),CONCATENATE("R5C",'Mapa riesgos'!$T$39),"")</f>
        <v/>
      </c>
      <c r="M40" s="60" t="str">
        <f>IF(AND('Mapa riesgos'!$AD$40="Baja",'Mapa riesgos'!$AF$40="Leve"),CONCATENATE("R5C",'Mapa riesgos'!$T$40),"")</f>
        <v/>
      </c>
      <c r="N40" s="60" t="str">
        <f>IF(AND('Mapa riesgos'!$AD$41="Baja",'Mapa riesgos'!$AF$41="Leve"),CONCATENATE("R5C",'Mapa riesgos'!$T$41),"")</f>
        <v/>
      </c>
      <c r="O40" s="61" t="str">
        <f>IF(AND('Mapa riesgos'!$AD$42="Baja",'Mapa riesgos'!$AF$42="Leve"),CONCATENATE("R5C",'Mapa riesgos'!$T$42),"")</f>
        <v/>
      </c>
      <c r="P40" s="50" t="str">
        <f>IF(AND('Mapa riesgos'!$AD$37="Baja",'Mapa riesgos'!$AF$37="Menor"),CONCATENATE("R5C",'Mapa riesgos'!$T$37),"")</f>
        <v/>
      </c>
      <c r="Q40" s="51" t="str">
        <f>IF(AND('Mapa riesgos'!$AD$38="Baja",'Mapa riesgos'!$AF$38="Menor"),CONCATENATE("R5C",'Mapa riesgos'!$T$38),"")</f>
        <v/>
      </c>
      <c r="R40" s="51" t="str">
        <f>IF(AND('Mapa riesgos'!$AD$39="Baja",'Mapa riesgos'!$AF$39="Menor"),CONCATENATE("R5C",'Mapa riesgos'!$T$39),"")</f>
        <v/>
      </c>
      <c r="S40" s="51" t="str">
        <f>IF(AND('Mapa riesgos'!$AD$40="Baja",'Mapa riesgos'!$AF$40="Menor"),CONCATENATE("R5C",'Mapa riesgos'!$T$40),"")</f>
        <v/>
      </c>
      <c r="T40" s="51" t="str">
        <f>IF(AND('Mapa riesgos'!$AD$41="Baja",'Mapa riesgos'!$AF$41="Menor"),CONCATENATE("R5C",'Mapa riesgos'!$T$41),"")</f>
        <v/>
      </c>
      <c r="U40" s="52" t="str">
        <f>IF(AND('Mapa riesgos'!$AD$42="Baja",'Mapa riesgos'!$AF$42="Menor"),CONCATENATE("R5C",'Mapa riesgos'!$T$42),"")</f>
        <v/>
      </c>
      <c r="V40" s="50" t="str">
        <f>IF(AND('Mapa riesgos'!$AD$37="Baja",'Mapa riesgos'!$AF$37="Moderado"),CONCATENATE("R5C",'Mapa riesgos'!$T$37),"")</f>
        <v/>
      </c>
      <c r="W40" s="51" t="str">
        <f>IF(AND('Mapa riesgos'!$AD$38="Baja",'Mapa riesgos'!$AF$38="Moderado"),CONCATENATE("R5C",'Mapa riesgos'!$T$38),"")</f>
        <v/>
      </c>
      <c r="X40" s="51" t="str">
        <f>IF(AND('Mapa riesgos'!$AD$39="Baja",'Mapa riesgos'!$AF$39="Moderado"),CONCATENATE("R5C",'Mapa riesgos'!$T$39),"")</f>
        <v/>
      </c>
      <c r="Y40" s="51" t="str">
        <f>IF(AND('Mapa riesgos'!$AD$40="Baja",'Mapa riesgos'!$AF$40="Moderado"),CONCATENATE("R5C",'Mapa riesgos'!$T$40),"")</f>
        <v/>
      </c>
      <c r="Z40" s="51" t="str">
        <f>IF(AND('Mapa riesgos'!$AD$41="Baja",'Mapa riesgos'!$AF$41="Moderado"),CONCATENATE("R5C",'Mapa riesgos'!$T$41),"")</f>
        <v/>
      </c>
      <c r="AA40" s="52" t="str">
        <f>IF(AND('Mapa riesgos'!$AD$42="Baja",'Mapa riesgos'!$AF$42="Moderado"),CONCATENATE("R5C",'Mapa riesgos'!$T$42),"")</f>
        <v/>
      </c>
      <c r="AB40" s="35" t="str">
        <f>IF(AND('Mapa riesgos'!$AD$37="Baja",'Mapa riesgos'!$AF$37="Mayor"),CONCATENATE("R5C",'Mapa riesgos'!$T$37),"")</f>
        <v/>
      </c>
      <c r="AC40" s="36" t="str">
        <f>IF(AND('Mapa riesgos'!$AD$38="Baja",'Mapa riesgos'!$AF$38="Mayor"),CONCATENATE("R5C",'Mapa riesgos'!$T$38),"")</f>
        <v/>
      </c>
      <c r="AD40" s="36" t="str">
        <f>IF(AND('Mapa riesgos'!$AD$39="Baja",'Mapa riesgos'!$AF$39="Mayor"),CONCATENATE("R5C",'Mapa riesgos'!$T$39),"")</f>
        <v/>
      </c>
      <c r="AE40" s="36" t="str">
        <f>IF(AND('Mapa riesgos'!$AD$40="Baja",'Mapa riesgos'!$AF$40="Mayor"),CONCATENATE("R5C",'Mapa riesgos'!$T$40),"")</f>
        <v/>
      </c>
      <c r="AF40" s="36" t="str">
        <f>IF(AND('Mapa riesgos'!$AD$41="Baja",'Mapa riesgos'!$AF$41="Mayor"),CONCATENATE("R5C",'Mapa riesgos'!$T$41),"")</f>
        <v/>
      </c>
      <c r="AG40" s="37" t="str">
        <f>IF(AND('Mapa riesgos'!$AD$42="Baja",'Mapa riesgos'!$AF$42="Mayor"),CONCATENATE("R5C",'Mapa riesgos'!$T$42),"")</f>
        <v/>
      </c>
      <c r="AH40" s="38" t="str">
        <f>IF(AND('Mapa riesgos'!$AD$37="Baja",'Mapa riesgos'!$AF$37="Catastrófico"),CONCATENATE("R5C",'Mapa riesgos'!$T$37),"")</f>
        <v/>
      </c>
      <c r="AI40" s="39" t="str">
        <f>IF(AND('Mapa riesgos'!$AD$38="Baja",'Mapa riesgos'!$AF$38="Catastrófico"),CONCATENATE("R5C",'Mapa riesgos'!$T$38),"")</f>
        <v/>
      </c>
      <c r="AJ40" s="39" t="str">
        <f>IF(AND('Mapa riesgos'!$AD$39="Baja",'Mapa riesgos'!$AF$39="Catastrófico"),CONCATENATE("R5C",'Mapa riesgos'!$T$39),"")</f>
        <v/>
      </c>
      <c r="AK40" s="39" t="str">
        <f>IF(AND('Mapa riesgos'!$AD$40="Baja",'Mapa riesgos'!$AF$40="Catastrófico"),CONCATENATE("R5C",'Mapa riesgos'!$T$40),"")</f>
        <v/>
      </c>
      <c r="AL40" s="39" t="str">
        <f>IF(AND('Mapa riesgos'!$AD$41="Baja",'Mapa riesgos'!$AF$41="Catastrófico"),CONCATENATE("R5C",'Mapa riesgos'!$T$41),"")</f>
        <v/>
      </c>
      <c r="AM40" s="40" t="str">
        <f>IF(AND('Mapa riesgos'!$AD$42="Baja",'Mapa riesgos'!$AF$42="Catastrófico"),CONCATENATE("R5C",'Mapa riesgos'!$T$42),"")</f>
        <v/>
      </c>
      <c r="AN40" s="66"/>
      <c r="AO40" s="538"/>
      <c r="AP40" s="539"/>
      <c r="AQ40" s="539"/>
      <c r="AR40" s="539"/>
      <c r="AS40" s="539"/>
      <c r="AT40" s="540"/>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row>
    <row r="41" spans="1:80" ht="15" customHeight="1" x14ac:dyDescent="0.25">
      <c r="A41" s="66"/>
      <c r="B41" s="466"/>
      <c r="C41" s="466"/>
      <c r="D41" s="467"/>
      <c r="E41" s="507"/>
      <c r="F41" s="508"/>
      <c r="G41" s="508"/>
      <c r="H41" s="508"/>
      <c r="I41" s="508"/>
      <c r="J41" s="59" t="str">
        <f>IF(AND('Mapa riesgos'!$AD$43="Baja",'Mapa riesgos'!$AF$43="Leve"),CONCATENATE("R6C",'Mapa riesgos'!$T$43),"")</f>
        <v/>
      </c>
      <c r="K41" s="60" t="str">
        <f>IF(AND('Mapa riesgos'!$AD$44="Baja",'Mapa riesgos'!$AF$44="Leve"),CONCATENATE("R6C",'Mapa riesgos'!$T$44),"")</f>
        <v/>
      </c>
      <c r="L41" s="60" t="str">
        <f>IF(AND('Mapa riesgos'!$AD$45="Baja",'Mapa riesgos'!$AF$45="Leve"),CONCATENATE("R6C",'Mapa riesgos'!$T$45),"")</f>
        <v/>
      </c>
      <c r="M41" s="60" t="str">
        <f>IF(AND('Mapa riesgos'!$AD$46="Baja",'Mapa riesgos'!$AF$46="Leve"),CONCATENATE("R6C",'Mapa riesgos'!$T$46),"")</f>
        <v/>
      </c>
      <c r="N41" s="60" t="str">
        <f>IF(AND('Mapa riesgos'!$AD$47="Baja",'Mapa riesgos'!$AF$47="Leve"),CONCATENATE("R6C",'Mapa riesgos'!$T$47),"")</f>
        <v/>
      </c>
      <c r="O41" s="61" t="str">
        <f>IF(AND('Mapa riesgos'!$AD$48="Baja",'Mapa riesgos'!$AF$48="Leve"),CONCATENATE("R6C",'Mapa riesgos'!$T$48),"")</f>
        <v/>
      </c>
      <c r="P41" s="50" t="str">
        <f>IF(AND('Mapa riesgos'!$AD$43="Baja",'Mapa riesgos'!$AF$43="Menor"),CONCATENATE("R6C",'Mapa riesgos'!$T$43),"")</f>
        <v/>
      </c>
      <c r="Q41" s="51" t="str">
        <f>IF(AND('Mapa riesgos'!$AD$44="Baja",'Mapa riesgos'!$AF$44="Menor"),CONCATENATE("R6C",'Mapa riesgos'!$T$44),"")</f>
        <v/>
      </c>
      <c r="R41" s="51" t="str">
        <f>IF(AND('Mapa riesgos'!$AD$45="Baja",'Mapa riesgos'!$AF$45="Menor"),CONCATENATE("R6C",'Mapa riesgos'!$T$45),"")</f>
        <v/>
      </c>
      <c r="S41" s="51" t="str">
        <f>IF(AND('Mapa riesgos'!$AD$46="Baja",'Mapa riesgos'!$AF$46="Menor"),CONCATENATE("R6C",'Mapa riesgos'!$T$46),"")</f>
        <v/>
      </c>
      <c r="T41" s="51" t="str">
        <f>IF(AND('Mapa riesgos'!$AD$47="Baja",'Mapa riesgos'!$AF$47="Menor"),CONCATENATE("R6C",'Mapa riesgos'!$T$47),"")</f>
        <v/>
      </c>
      <c r="U41" s="52" t="str">
        <f>IF(AND('Mapa riesgos'!$AD$48="Baja",'Mapa riesgos'!$AF$48="Menor"),CONCATENATE("R6C",'Mapa riesgos'!$T$48),"")</f>
        <v/>
      </c>
      <c r="V41" s="50" t="str">
        <f>IF(AND('Mapa riesgos'!$AD$43="Baja",'Mapa riesgos'!$AF$43="Moderado"),CONCATENATE("R6C",'Mapa riesgos'!$T$43),"")</f>
        <v/>
      </c>
      <c r="W41" s="51" t="str">
        <f>IF(AND('Mapa riesgos'!$AD$44="Baja",'Mapa riesgos'!$AF$44="Moderado"),CONCATENATE("R6C",'Mapa riesgos'!$T$44),"")</f>
        <v/>
      </c>
      <c r="X41" s="51" t="str">
        <f>IF(AND('Mapa riesgos'!$AD$45="Baja",'Mapa riesgos'!$AF$45="Moderado"),CONCATENATE("R6C",'Mapa riesgos'!$T$45),"")</f>
        <v/>
      </c>
      <c r="Y41" s="51" t="str">
        <f>IF(AND('Mapa riesgos'!$AD$46="Baja",'Mapa riesgos'!$AF$46="Moderado"),CONCATENATE("R6C",'Mapa riesgos'!$T$46),"")</f>
        <v/>
      </c>
      <c r="Z41" s="51" t="str">
        <f>IF(AND('Mapa riesgos'!$AD$47="Baja",'Mapa riesgos'!$AF$47="Moderado"),CONCATENATE("R6C",'Mapa riesgos'!$T$47),"")</f>
        <v/>
      </c>
      <c r="AA41" s="52" t="str">
        <f>IF(AND('Mapa riesgos'!$AD$48="Baja",'Mapa riesgos'!$AF$48="Moderado"),CONCATENATE("R6C",'Mapa riesgos'!$T$48),"")</f>
        <v/>
      </c>
      <c r="AB41" s="35" t="str">
        <f>IF(AND('Mapa riesgos'!$AD$43="Baja",'Mapa riesgos'!$AF$43="Mayor"),CONCATENATE("R6C",'Mapa riesgos'!$T$43),"")</f>
        <v/>
      </c>
      <c r="AC41" s="36" t="str">
        <f>IF(AND('Mapa riesgos'!$AD$44="Baja",'Mapa riesgos'!$AF$44="Mayor"),CONCATENATE("R6C",'Mapa riesgos'!$T$44),"")</f>
        <v/>
      </c>
      <c r="AD41" s="36" t="str">
        <f>IF(AND('Mapa riesgos'!$AD$45="Baja",'Mapa riesgos'!$AF$45="Mayor"),CONCATENATE("R6C",'Mapa riesgos'!$T$45),"")</f>
        <v/>
      </c>
      <c r="AE41" s="36" t="str">
        <f>IF(AND('Mapa riesgos'!$AD$46="Baja",'Mapa riesgos'!$AF$46="Mayor"),CONCATENATE("R6C",'Mapa riesgos'!$T$46),"")</f>
        <v/>
      </c>
      <c r="AF41" s="36" t="str">
        <f>IF(AND('Mapa riesgos'!$AD$47="Baja",'Mapa riesgos'!$AF$47="Mayor"),CONCATENATE("R6C",'Mapa riesgos'!$T$47),"")</f>
        <v/>
      </c>
      <c r="AG41" s="37" t="str">
        <f>IF(AND('Mapa riesgos'!$AD$48="Baja",'Mapa riesgos'!$AF$48="Mayor"),CONCATENATE("R6C",'Mapa riesgos'!$T$48),"")</f>
        <v/>
      </c>
      <c r="AH41" s="38" t="str">
        <f>IF(AND('Mapa riesgos'!$AD$43="Baja",'Mapa riesgos'!$AF$43="Catastrófico"),CONCATENATE("R6C",'Mapa riesgos'!$T$43),"")</f>
        <v/>
      </c>
      <c r="AI41" s="39" t="str">
        <f>IF(AND('Mapa riesgos'!$AD$44="Baja",'Mapa riesgos'!$AF$44="Catastrófico"),CONCATENATE("R6C",'Mapa riesgos'!$T$44),"")</f>
        <v/>
      </c>
      <c r="AJ41" s="39" t="str">
        <f>IF(AND('Mapa riesgos'!$AD$45="Baja",'Mapa riesgos'!$AF$45="Catastrófico"),CONCATENATE("R6C",'Mapa riesgos'!$T$45),"")</f>
        <v/>
      </c>
      <c r="AK41" s="39" t="str">
        <f>IF(AND('Mapa riesgos'!$AD$46="Baja",'Mapa riesgos'!$AF$46="Catastrófico"),CONCATENATE("R6C",'Mapa riesgos'!$T$46),"")</f>
        <v/>
      </c>
      <c r="AL41" s="39" t="str">
        <f>IF(AND('Mapa riesgos'!$AD$47="Baja",'Mapa riesgos'!$AF$47="Catastrófico"),CONCATENATE("R6C",'Mapa riesgos'!$T$47),"")</f>
        <v/>
      </c>
      <c r="AM41" s="40" t="str">
        <f>IF(AND('Mapa riesgos'!$AD$48="Baja",'Mapa riesgos'!$AF$48="Catastrófico"),CONCATENATE("R6C",'Mapa riesgos'!$T$48),"")</f>
        <v/>
      </c>
      <c r="AN41" s="66"/>
      <c r="AO41" s="538"/>
      <c r="AP41" s="539"/>
      <c r="AQ41" s="539"/>
      <c r="AR41" s="539"/>
      <c r="AS41" s="539"/>
      <c r="AT41" s="540"/>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row>
    <row r="42" spans="1:80" ht="15" customHeight="1" x14ac:dyDescent="0.25">
      <c r="A42" s="66"/>
      <c r="B42" s="466"/>
      <c r="C42" s="466"/>
      <c r="D42" s="467"/>
      <c r="E42" s="507"/>
      <c r="F42" s="508"/>
      <c r="G42" s="508"/>
      <c r="H42" s="508"/>
      <c r="I42" s="508"/>
      <c r="J42" s="59" t="str">
        <f>IF(AND('Mapa riesgos'!$AD$49="Baja",'Mapa riesgos'!$AF$49="Leve"),CONCATENATE("R7C",'Mapa riesgos'!$T$49),"")</f>
        <v/>
      </c>
      <c r="K42" s="60" t="str">
        <f>IF(AND('Mapa riesgos'!$AD$50="Baja",'Mapa riesgos'!$AF$50="Leve"),CONCATENATE("R7C",'Mapa riesgos'!$T$50),"")</f>
        <v/>
      </c>
      <c r="L42" s="60" t="str">
        <f>IF(AND('Mapa riesgos'!$AD$51="Baja",'Mapa riesgos'!$AF$51="Leve"),CONCATENATE("R7C",'Mapa riesgos'!$T$51),"")</f>
        <v/>
      </c>
      <c r="M42" s="60" t="str">
        <f>IF(AND('Mapa riesgos'!$AD$52="Baja",'Mapa riesgos'!$AF$52="Leve"),CONCATENATE("R7C",'Mapa riesgos'!$T$52),"")</f>
        <v/>
      </c>
      <c r="N42" s="60" t="str">
        <f>IF(AND('Mapa riesgos'!$AD$53="Baja",'Mapa riesgos'!$AF$53="Leve"),CONCATENATE("R7C",'Mapa riesgos'!$T$53),"")</f>
        <v/>
      </c>
      <c r="O42" s="61" t="str">
        <f>IF(AND('Mapa riesgos'!$AD$54="Baja",'Mapa riesgos'!$AF$54="Leve"),CONCATENATE("R7C",'Mapa riesgos'!$T$54),"")</f>
        <v/>
      </c>
      <c r="P42" s="50" t="str">
        <f>IF(AND('Mapa riesgos'!$AD$49="Baja",'Mapa riesgos'!$AF$49="Menor"),CONCATENATE("R7C",'Mapa riesgos'!$T$49),"")</f>
        <v/>
      </c>
      <c r="Q42" s="51" t="str">
        <f>IF(AND('Mapa riesgos'!$AD$50="Baja",'Mapa riesgos'!$AF$50="Menor"),CONCATENATE("R7C",'Mapa riesgos'!$T$50),"")</f>
        <v/>
      </c>
      <c r="R42" s="51" t="str">
        <f>IF(AND('Mapa riesgos'!$AD$51="Baja",'Mapa riesgos'!$AF$51="Menor"),CONCATENATE("R7C",'Mapa riesgos'!$T$51),"")</f>
        <v/>
      </c>
      <c r="S42" s="51" t="str">
        <f>IF(AND('Mapa riesgos'!$AD$52="Baja",'Mapa riesgos'!$AF$52="Menor"),CONCATENATE("R7C",'Mapa riesgos'!$T$52),"")</f>
        <v/>
      </c>
      <c r="T42" s="51" t="str">
        <f>IF(AND('Mapa riesgos'!$AD$53="Baja",'Mapa riesgos'!$AF$53="Menor"),CONCATENATE("R7C",'Mapa riesgos'!$T$53),"")</f>
        <v/>
      </c>
      <c r="U42" s="52" t="str">
        <f>IF(AND('Mapa riesgos'!$AD$54="Baja",'Mapa riesgos'!$AF$54="Menor"),CONCATENATE("R7C",'Mapa riesgos'!$T$54),"")</f>
        <v/>
      </c>
      <c r="V42" s="50" t="str">
        <f>IF(AND('Mapa riesgos'!$AD$49="Baja",'Mapa riesgos'!$AF$49="Moderado"),CONCATENATE("R7C",'Mapa riesgos'!$T$49),"")</f>
        <v/>
      </c>
      <c r="W42" s="51" t="str">
        <f>IF(AND('Mapa riesgos'!$AD$50="Baja",'Mapa riesgos'!$AF$50="Moderado"),CONCATENATE("R7C",'Mapa riesgos'!$T$50),"")</f>
        <v/>
      </c>
      <c r="X42" s="51" t="str">
        <f>IF(AND('Mapa riesgos'!$AD$51="Baja",'Mapa riesgos'!$AF$51="Moderado"),CONCATENATE("R7C",'Mapa riesgos'!$T$51),"")</f>
        <v/>
      </c>
      <c r="Y42" s="51" t="str">
        <f>IF(AND('Mapa riesgos'!$AD$52="Baja",'Mapa riesgos'!$AF$52="Moderado"),CONCATENATE("R7C",'Mapa riesgos'!$T$52),"")</f>
        <v/>
      </c>
      <c r="Z42" s="51" t="str">
        <f>IF(AND('Mapa riesgos'!$AD$53="Baja",'Mapa riesgos'!$AF$53="Moderado"),CONCATENATE("R7C",'Mapa riesgos'!$T$53),"")</f>
        <v/>
      </c>
      <c r="AA42" s="52" t="str">
        <f>IF(AND('Mapa riesgos'!$AD$54="Baja",'Mapa riesgos'!$AF$54="Moderado"),CONCATENATE("R7C",'Mapa riesgos'!$T$54),"")</f>
        <v/>
      </c>
      <c r="AB42" s="35" t="str">
        <f>IF(AND('Mapa riesgos'!$AD$49="Baja",'Mapa riesgos'!$AF$49="Mayor"),CONCATENATE("R7C",'Mapa riesgos'!$T$49),"")</f>
        <v/>
      </c>
      <c r="AC42" s="36" t="str">
        <f>IF(AND('Mapa riesgos'!$AD$50="Baja",'Mapa riesgos'!$AF$50="Mayor"),CONCATENATE("R7C",'Mapa riesgos'!$T$50),"")</f>
        <v/>
      </c>
      <c r="AD42" s="36" t="str">
        <f>IF(AND('Mapa riesgos'!$AD$51="Baja",'Mapa riesgos'!$AF$51="Mayor"),CONCATENATE("R7C",'Mapa riesgos'!$T$51),"")</f>
        <v/>
      </c>
      <c r="AE42" s="36" t="str">
        <f>IF(AND('Mapa riesgos'!$AD$52="Baja",'Mapa riesgos'!$AF$52="Mayor"),CONCATENATE("R7C",'Mapa riesgos'!$T$52),"")</f>
        <v/>
      </c>
      <c r="AF42" s="36" t="str">
        <f>IF(AND('Mapa riesgos'!$AD$53="Baja",'Mapa riesgos'!$AF$53="Mayor"),CONCATENATE("R7C",'Mapa riesgos'!$T$53),"")</f>
        <v/>
      </c>
      <c r="AG42" s="37" t="str">
        <f>IF(AND('Mapa riesgos'!$AD$54="Baja",'Mapa riesgos'!$AF$54="Mayor"),CONCATENATE("R7C",'Mapa riesgos'!$T$54),"")</f>
        <v/>
      </c>
      <c r="AH42" s="38" t="str">
        <f>IF(AND('Mapa riesgos'!$AD$49="Baja",'Mapa riesgos'!$AF$49="Catastrófico"),CONCATENATE("R7C",'Mapa riesgos'!$T$49),"")</f>
        <v/>
      </c>
      <c r="AI42" s="39" t="str">
        <f>IF(AND('Mapa riesgos'!$AD$50="Baja",'Mapa riesgos'!$AF$50="Catastrófico"),CONCATENATE("R7C",'Mapa riesgos'!$T$50),"")</f>
        <v/>
      </c>
      <c r="AJ42" s="39" t="str">
        <f>IF(AND('Mapa riesgos'!$AD$51="Baja",'Mapa riesgos'!$AF$51="Catastrófico"),CONCATENATE("R7C",'Mapa riesgos'!$T$51),"")</f>
        <v/>
      </c>
      <c r="AK42" s="39" t="str">
        <f>IF(AND('Mapa riesgos'!$AD$52="Baja",'Mapa riesgos'!$AF$52="Catastrófico"),CONCATENATE("R7C",'Mapa riesgos'!$T$52),"")</f>
        <v/>
      </c>
      <c r="AL42" s="39" t="str">
        <f>IF(AND('Mapa riesgos'!$AD$53="Baja",'Mapa riesgos'!$AF$53="Catastrófico"),CONCATENATE("R7C",'Mapa riesgos'!$T$53),"")</f>
        <v/>
      </c>
      <c r="AM42" s="40" t="str">
        <f>IF(AND('Mapa riesgos'!$AD$54="Baja",'Mapa riesgos'!$AF$54="Catastrófico"),CONCATENATE("R7C",'Mapa riesgos'!$T$54),"")</f>
        <v/>
      </c>
      <c r="AN42" s="66"/>
      <c r="AO42" s="538"/>
      <c r="AP42" s="539"/>
      <c r="AQ42" s="539"/>
      <c r="AR42" s="539"/>
      <c r="AS42" s="539"/>
      <c r="AT42" s="540"/>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row>
    <row r="43" spans="1:80" ht="15" customHeight="1" x14ac:dyDescent="0.25">
      <c r="A43" s="66"/>
      <c r="B43" s="466"/>
      <c r="C43" s="466"/>
      <c r="D43" s="467"/>
      <c r="E43" s="507"/>
      <c r="F43" s="508"/>
      <c r="G43" s="508"/>
      <c r="H43" s="508"/>
      <c r="I43" s="508"/>
      <c r="J43" s="59" t="str">
        <f>IF(AND('Mapa riesgos'!$AD$55="Baja",'Mapa riesgos'!$AF$55="Leve"),CONCATENATE("R8C",'Mapa riesgos'!$T$55),"")</f>
        <v/>
      </c>
      <c r="K43" s="60" t="str">
        <f>IF(AND('Mapa riesgos'!$AD$56="Baja",'Mapa riesgos'!$AF$56="Leve"),CONCATENATE("R8C",'Mapa riesgos'!$T$56),"")</f>
        <v/>
      </c>
      <c r="L43" s="60" t="str">
        <f>IF(AND('Mapa riesgos'!$AD$57="Baja",'Mapa riesgos'!$AF$57="Leve"),CONCATENATE("R8C",'Mapa riesgos'!$T$57),"")</f>
        <v/>
      </c>
      <c r="M43" s="60" t="str">
        <f>IF(AND('Mapa riesgos'!$AD$58="Baja",'Mapa riesgos'!$AF$58="Leve"),CONCATENATE("R8C",'Mapa riesgos'!$T$58),"")</f>
        <v/>
      </c>
      <c r="N43" s="60" t="str">
        <f>IF(AND('Mapa riesgos'!$AD$59="Baja",'Mapa riesgos'!$AF$59="Leve"),CONCATENATE("R8C",'Mapa riesgos'!$T$59),"")</f>
        <v/>
      </c>
      <c r="O43" s="61" t="str">
        <f>IF(AND('Mapa riesgos'!$AD$60="Baja",'Mapa riesgos'!$AF$60="Leve"),CONCATENATE("R8C",'Mapa riesgos'!$T$60),"")</f>
        <v/>
      </c>
      <c r="P43" s="50" t="str">
        <f>IF(AND('Mapa riesgos'!$AD$55="Baja",'Mapa riesgos'!$AF$55="Menor"),CONCATENATE("R8C",'Mapa riesgos'!$T$55),"")</f>
        <v/>
      </c>
      <c r="Q43" s="51" t="str">
        <f>IF(AND('Mapa riesgos'!$AD$56="Baja",'Mapa riesgos'!$AF$56="Menor"),CONCATENATE("R8C",'Mapa riesgos'!$T$56),"")</f>
        <v/>
      </c>
      <c r="R43" s="51" t="str">
        <f>IF(AND('Mapa riesgos'!$AD$57="Baja",'Mapa riesgos'!$AF$57="Menor"),CONCATENATE("R8C",'Mapa riesgos'!$T$57),"")</f>
        <v/>
      </c>
      <c r="S43" s="51" t="str">
        <f>IF(AND('Mapa riesgos'!$AD$58="Baja",'Mapa riesgos'!$AF$58="Menor"),CONCATENATE("R8C",'Mapa riesgos'!$T$58),"")</f>
        <v/>
      </c>
      <c r="T43" s="51" t="str">
        <f>IF(AND('Mapa riesgos'!$AD$59="Baja",'Mapa riesgos'!$AF$59="Menor"),CONCATENATE("R8C",'Mapa riesgos'!$T$59),"")</f>
        <v/>
      </c>
      <c r="U43" s="52" t="str">
        <f>IF(AND('Mapa riesgos'!$AD$60="Baja",'Mapa riesgos'!$AF$60="Menor"),CONCATENATE("R8C",'Mapa riesgos'!$T$60),"")</f>
        <v/>
      </c>
      <c r="V43" s="50" t="str">
        <f>IF(AND('Mapa riesgos'!$AD$55="Baja",'Mapa riesgos'!$AF$55="Moderado"),CONCATENATE("R8C",'Mapa riesgos'!$T$55),"")</f>
        <v/>
      </c>
      <c r="W43" s="51" t="str">
        <f>IF(AND('Mapa riesgos'!$AD$56="Baja",'Mapa riesgos'!$AF$56="Moderado"),CONCATENATE("R8C",'Mapa riesgos'!$T$56),"")</f>
        <v/>
      </c>
      <c r="X43" s="51" t="str">
        <f>IF(AND('Mapa riesgos'!$AD$57="Baja",'Mapa riesgos'!$AF$57="Moderado"),CONCATENATE("R8C",'Mapa riesgos'!$T$57),"")</f>
        <v/>
      </c>
      <c r="Y43" s="51" t="str">
        <f>IF(AND('Mapa riesgos'!$AD$58="Baja",'Mapa riesgos'!$AF$58="Moderado"),CONCATENATE("R8C",'Mapa riesgos'!$T$58),"")</f>
        <v/>
      </c>
      <c r="Z43" s="51" t="str">
        <f>IF(AND('Mapa riesgos'!$AD$59="Baja",'Mapa riesgos'!$AF$59="Moderado"),CONCATENATE("R8C",'Mapa riesgos'!$T$59),"")</f>
        <v/>
      </c>
      <c r="AA43" s="52" t="str">
        <f>IF(AND('Mapa riesgos'!$AD$60="Baja",'Mapa riesgos'!$AF$60="Moderado"),CONCATENATE("R8C",'Mapa riesgos'!$T$60),"")</f>
        <v/>
      </c>
      <c r="AB43" s="35" t="str">
        <f>IF(AND('Mapa riesgos'!$AD$55="Baja",'Mapa riesgos'!$AF$55="Mayor"),CONCATENATE("R8C",'Mapa riesgos'!$T$55),"")</f>
        <v/>
      </c>
      <c r="AC43" s="36" t="str">
        <f>IF(AND('Mapa riesgos'!$AD$56="Baja",'Mapa riesgos'!$AF$56="Mayor"),CONCATENATE("R8C",'Mapa riesgos'!$T$56),"")</f>
        <v/>
      </c>
      <c r="AD43" s="36" t="str">
        <f>IF(AND('Mapa riesgos'!$AD$57="Baja",'Mapa riesgos'!$AF$57="Mayor"),CONCATENATE("R8C",'Mapa riesgos'!$T$57),"")</f>
        <v/>
      </c>
      <c r="AE43" s="36" t="str">
        <f>IF(AND('Mapa riesgos'!$AD$58="Baja",'Mapa riesgos'!$AF$58="Mayor"),CONCATENATE("R8C",'Mapa riesgos'!$T$58),"")</f>
        <v/>
      </c>
      <c r="AF43" s="36" t="str">
        <f>IF(AND('Mapa riesgos'!$AD$59="Baja",'Mapa riesgos'!$AF$59="Mayor"),CONCATENATE("R8C",'Mapa riesgos'!$T$59),"")</f>
        <v/>
      </c>
      <c r="AG43" s="37" t="str">
        <f>IF(AND('Mapa riesgos'!$AD$60="Baja",'Mapa riesgos'!$AF$60="Mayor"),CONCATENATE("R8C",'Mapa riesgos'!$T$60),"")</f>
        <v/>
      </c>
      <c r="AH43" s="38" t="str">
        <f>IF(AND('Mapa riesgos'!$AD$55="Baja",'Mapa riesgos'!$AF$55="Catastrófico"),CONCATENATE("R8C",'Mapa riesgos'!$T$55),"")</f>
        <v/>
      </c>
      <c r="AI43" s="39" t="str">
        <f>IF(AND('Mapa riesgos'!$AD$56="Baja",'Mapa riesgos'!$AF$56="Catastrófico"),CONCATENATE("R8C",'Mapa riesgos'!$T$56),"")</f>
        <v/>
      </c>
      <c r="AJ43" s="39" t="str">
        <f>IF(AND('Mapa riesgos'!$AD$57="Baja",'Mapa riesgos'!$AF$57="Catastrófico"),CONCATENATE("R8C",'Mapa riesgos'!$T$57),"")</f>
        <v/>
      </c>
      <c r="AK43" s="39" t="str">
        <f>IF(AND('Mapa riesgos'!$AD$58="Baja",'Mapa riesgos'!$AF$58="Catastrófico"),CONCATENATE("R8C",'Mapa riesgos'!$T$58),"")</f>
        <v/>
      </c>
      <c r="AL43" s="39" t="str">
        <f>IF(AND('Mapa riesgos'!$AD$59="Baja",'Mapa riesgos'!$AF$59="Catastrófico"),CONCATENATE("R8C",'Mapa riesgos'!$T$59),"")</f>
        <v/>
      </c>
      <c r="AM43" s="40" t="str">
        <f>IF(AND('Mapa riesgos'!$AD$60="Baja",'Mapa riesgos'!$AF$60="Catastrófico"),CONCATENATE("R8C",'Mapa riesgos'!$T$60),"")</f>
        <v/>
      </c>
      <c r="AN43" s="66"/>
      <c r="AO43" s="538"/>
      <c r="AP43" s="539"/>
      <c r="AQ43" s="539"/>
      <c r="AR43" s="539"/>
      <c r="AS43" s="539"/>
      <c r="AT43" s="540"/>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row>
    <row r="44" spans="1:80" ht="15" customHeight="1" x14ac:dyDescent="0.25">
      <c r="A44" s="66"/>
      <c r="B44" s="466"/>
      <c r="C44" s="466"/>
      <c r="D44" s="467"/>
      <c r="E44" s="507"/>
      <c r="F44" s="508"/>
      <c r="G44" s="508"/>
      <c r="H44" s="508"/>
      <c r="I44" s="508"/>
      <c r="J44" s="59" t="str">
        <f>IF(AND('Mapa riesgos'!$AD$61="Baja",'Mapa riesgos'!$AF$61="Leve"),CONCATENATE("R9C",'Mapa riesgos'!$T$61),"")</f>
        <v/>
      </c>
      <c r="K44" s="60" t="str">
        <f>IF(AND('Mapa riesgos'!$AD$62="Baja",'Mapa riesgos'!$AF$62="Leve"),CONCATENATE("R9C",'Mapa riesgos'!$T$62),"")</f>
        <v/>
      </c>
      <c r="L44" s="60" t="str">
        <f>IF(AND('Mapa riesgos'!$AD$63="Baja",'Mapa riesgos'!$AF$63="Leve"),CONCATENATE("R9C",'Mapa riesgos'!$T$63),"")</f>
        <v/>
      </c>
      <c r="M44" s="60" t="str">
        <f>IF(AND('Mapa riesgos'!$AD$64="Baja",'Mapa riesgos'!$AF$64="Leve"),CONCATENATE("R9C",'Mapa riesgos'!$T$64),"")</f>
        <v/>
      </c>
      <c r="N44" s="60" t="str">
        <f>IF(AND('Mapa riesgos'!$AD$65="Baja",'Mapa riesgos'!$AF$65="Leve"),CONCATENATE("R9C",'Mapa riesgos'!$T$65),"")</f>
        <v/>
      </c>
      <c r="O44" s="61" t="str">
        <f>IF(AND('Mapa riesgos'!$AD$66="Baja",'Mapa riesgos'!$AF$66="Leve"),CONCATENATE("R9C",'Mapa riesgos'!$T$66),"")</f>
        <v/>
      </c>
      <c r="P44" s="50" t="str">
        <f>IF(AND('Mapa riesgos'!$AD$61="Baja",'Mapa riesgos'!$AF$61="Menor"),CONCATENATE("R9C",'Mapa riesgos'!$T$61),"")</f>
        <v/>
      </c>
      <c r="Q44" s="51" t="str">
        <f>IF(AND('Mapa riesgos'!$AD$62="Baja",'Mapa riesgos'!$AF$62="Menor"),CONCATENATE("R9C",'Mapa riesgos'!$T$62),"")</f>
        <v/>
      </c>
      <c r="R44" s="51" t="str">
        <f>IF(AND('Mapa riesgos'!$AD$63="Baja",'Mapa riesgos'!$AF$63="Menor"),CONCATENATE("R9C",'Mapa riesgos'!$T$63),"")</f>
        <v/>
      </c>
      <c r="S44" s="51" t="str">
        <f>IF(AND('Mapa riesgos'!$AD$64="Baja",'Mapa riesgos'!$AF$64="Menor"),CONCATENATE("R9C",'Mapa riesgos'!$T$64),"")</f>
        <v/>
      </c>
      <c r="T44" s="51" t="str">
        <f>IF(AND('Mapa riesgos'!$AD$65="Baja",'Mapa riesgos'!$AF$65="Menor"),CONCATENATE("R9C",'Mapa riesgos'!$T$65),"")</f>
        <v/>
      </c>
      <c r="U44" s="52" t="str">
        <f>IF(AND('Mapa riesgos'!$AD$66="Baja",'Mapa riesgos'!$AF$66="Menor"),CONCATENATE("R9C",'Mapa riesgos'!$T$66),"")</f>
        <v/>
      </c>
      <c r="V44" s="50" t="str">
        <f>IF(AND('Mapa riesgos'!$AD$61="Baja",'Mapa riesgos'!$AF$61="Moderado"),CONCATENATE("R9C",'Mapa riesgos'!$T$61),"")</f>
        <v/>
      </c>
      <c r="W44" s="51" t="str">
        <f>IF(AND('Mapa riesgos'!$AD$62="Baja",'Mapa riesgos'!$AF$62="Moderado"),CONCATENATE("R9C",'Mapa riesgos'!$T$62),"")</f>
        <v/>
      </c>
      <c r="X44" s="51" t="str">
        <f>IF(AND('Mapa riesgos'!$AD$63="Baja",'Mapa riesgos'!$AF$63="Moderado"),CONCATENATE("R9C",'Mapa riesgos'!$T$63),"")</f>
        <v/>
      </c>
      <c r="Y44" s="51" t="str">
        <f>IF(AND('Mapa riesgos'!$AD$64="Baja",'Mapa riesgos'!$AF$64="Moderado"),CONCATENATE("R9C",'Mapa riesgos'!$T$64),"")</f>
        <v/>
      </c>
      <c r="Z44" s="51" t="str">
        <f>IF(AND('Mapa riesgos'!$AD$65="Baja",'Mapa riesgos'!$AF$65="Moderado"),CONCATENATE("R9C",'Mapa riesgos'!$T$65),"")</f>
        <v/>
      </c>
      <c r="AA44" s="52" t="str">
        <f>IF(AND('Mapa riesgos'!$AD$66="Baja",'Mapa riesgos'!$AF$66="Moderado"),CONCATENATE("R9C",'Mapa riesgos'!$T$66),"")</f>
        <v/>
      </c>
      <c r="AB44" s="35" t="str">
        <f>IF(AND('Mapa riesgos'!$AD$61="Baja",'Mapa riesgos'!$AF$61="Mayor"),CONCATENATE("R9C",'Mapa riesgos'!$T$61),"")</f>
        <v/>
      </c>
      <c r="AC44" s="36" t="str">
        <f>IF(AND('Mapa riesgos'!$AD$62="Baja",'Mapa riesgos'!$AF$62="Mayor"),CONCATENATE("R9C",'Mapa riesgos'!$T$62),"")</f>
        <v/>
      </c>
      <c r="AD44" s="36" t="str">
        <f>IF(AND('Mapa riesgos'!$AD$63="Baja",'Mapa riesgos'!$AF$63="Mayor"),CONCATENATE("R9C",'Mapa riesgos'!$T$63),"")</f>
        <v/>
      </c>
      <c r="AE44" s="36" t="str">
        <f>IF(AND('Mapa riesgos'!$AD$64="Baja",'Mapa riesgos'!$AF$64="Mayor"),CONCATENATE("R9C",'Mapa riesgos'!$T$64),"")</f>
        <v/>
      </c>
      <c r="AF44" s="36" t="str">
        <f>IF(AND('Mapa riesgos'!$AD$65="Baja",'Mapa riesgos'!$AF$65="Mayor"),CONCATENATE("R9C",'Mapa riesgos'!$T$65),"")</f>
        <v/>
      </c>
      <c r="AG44" s="37" t="str">
        <f>IF(AND('Mapa riesgos'!$AD$66="Baja",'Mapa riesgos'!$AF$66="Mayor"),CONCATENATE("R9C",'Mapa riesgos'!$T$66),"")</f>
        <v/>
      </c>
      <c r="AH44" s="38" t="str">
        <f>IF(AND('Mapa riesgos'!$AD$61="Baja",'Mapa riesgos'!$AF$61="Catastrófico"),CONCATENATE("R9C",'Mapa riesgos'!$T$61),"")</f>
        <v/>
      </c>
      <c r="AI44" s="39" t="str">
        <f>IF(AND('Mapa riesgos'!$AD$62="Baja",'Mapa riesgos'!$AF$62="Catastrófico"),CONCATENATE("R9C",'Mapa riesgos'!$T$62),"")</f>
        <v/>
      </c>
      <c r="AJ44" s="39" t="str">
        <f>IF(AND('Mapa riesgos'!$AD$63="Baja",'Mapa riesgos'!$AF$63="Catastrófico"),CONCATENATE("R9C",'Mapa riesgos'!$T$63),"")</f>
        <v/>
      </c>
      <c r="AK44" s="39" t="str">
        <f>IF(AND('Mapa riesgos'!$AD$64="Baja",'Mapa riesgos'!$AF$64="Catastrófico"),CONCATENATE("R9C",'Mapa riesgos'!$T$64),"")</f>
        <v/>
      </c>
      <c r="AL44" s="39" t="str">
        <f>IF(AND('Mapa riesgos'!$AD$65="Baja",'Mapa riesgos'!$AF$65="Catastrófico"),CONCATENATE("R9C",'Mapa riesgos'!$T$65),"")</f>
        <v/>
      </c>
      <c r="AM44" s="40" t="str">
        <f>IF(AND('Mapa riesgos'!$AD$66="Baja",'Mapa riesgos'!$AF$66="Catastrófico"),CONCATENATE("R9C",'Mapa riesgos'!$T$66),"")</f>
        <v/>
      </c>
      <c r="AN44" s="66"/>
      <c r="AO44" s="538"/>
      <c r="AP44" s="539"/>
      <c r="AQ44" s="539"/>
      <c r="AR44" s="539"/>
      <c r="AS44" s="539"/>
      <c r="AT44" s="540"/>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row>
    <row r="45" spans="1:80" ht="15.75" customHeight="1" thickBot="1" x14ac:dyDescent="0.3">
      <c r="A45" s="66"/>
      <c r="B45" s="466"/>
      <c r="C45" s="466"/>
      <c r="D45" s="467"/>
      <c r="E45" s="510"/>
      <c r="F45" s="511"/>
      <c r="G45" s="511"/>
      <c r="H45" s="511"/>
      <c r="I45" s="511"/>
      <c r="J45" s="62" t="str">
        <f>IF(AND('Mapa riesgos'!$AD$67="Baja",'Mapa riesgos'!$AF$67="Leve"),CONCATENATE("R10C",'Mapa riesgos'!$T$67),"")</f>
        <v/>
      </c>
      <c r="K45" s="63" t="str">
        <f>IF(AND('Mapa riesgos'!$AD$68="Baja",'Mapa riesgos'!$AF$68="Leve"),CONCATENATE("R10C",'Mapa riesgos'!$T$68),"")</f>
        <v/>
      </c>
      <c r="L45" s="63" t="str">
        <f>IF(AND('Mapa riesgos'!$AD$69="Baja",'Mapa riesgos'!$AF$69="Leve"),CONCATENATE("R10C",'Mapa riesgos'!$T$69),"")</f>
        <v/>
      </c>
      <c r="M45" s="63" t="str">
        <f>IF(AND('Mapa riesgos'!$AD$70="Baja",'Mapa riesgos'!$AF$70="Leve"),CONCATENATE("R10C",'Mapa riesgos'!$T$70),"")</f>
        <v/>
      </c>
      <c r="N45" s="63" t="str">
        <f>IF(AND('Mapa riesgos'!$AD$71="Baja",'Mapa riesgos'!$AF$71="Leve"),CONCATENATE("R10C",'Mapa riesgos'!$T$71),"")</f>
        <v/>
      </c>
      <c r="O45" s="64" t="str">
        <f>IF(AND('Mapa riesgos'!$AD$72="Baja",'Mapa riesgos'!$AF$72="Leve"),CONCATENATE("R10C",'Mapa riesgos'!$T$72),"")</f>
        <v/>
      </c>
      <c r="P45" s="50" t="str">
        <f>IF(AND('Mapa riesgos'!$AD$67="Baja",'Mapa riesgos'!$AF$67="Menor"),CONCATENATE("R10C",'Mapa riesgos'!$T$67),"")</f>
        <v/>
      </c>
      <c r="Q45" s="51" t="str">
        <f>IF(AND('Mapa riesgos'!$AD$68="Baja",'Mapa riesgos'!$AF$68="Menor"),CONCATENATE("R10C",'Mapa riesgos'!$T$68),"")</f>
        <v/>
      </c>
      <c r="R45" s="51" t="str">
        <f>IF(AND('Mapa riesgos'!$AD$69="Baja",'Mapa riesgos'!$AF$69="Menor"),CONCATENATE("R10C",'Mapa riesgos'!$T$69),"")</f>
        <v/>
      </c>
      <c r="S45" s="51" t="str">
        <f>IF(AND('Mapa riesgos'!$AD$70="Baja",'Mapa riesgos'!$AF$70="Menor"),CONCATENATE("R10C",'Mapa riesgos'!$T$70),"")</f>
        <v/>
      </c>
      <c r="T45" s="51" t="str">
        <f>IF(AND('Mapa riesgos'!$AD$71="Baja",'Mapa riesgos'!$AF$71="Menor"),CONCATENATE("R10C",'Mapa riesgos'!$T$71),"")</f>
        <v/>
      </c>
      <c r="U45" s="52" t="str">
        <f>IF(AND('Mapa riesgos'!$AD$72="Baja",'Mapa riesgos'!$AF$72="Menor"),CONCATENATE("R10C",'Mapa riesgos'!$T$72),"")</f>
        <v/>
      </c>
      <c r="V45" s="53" t="str">
        <f>IF(AND('Mapa riesgos'!$AD$67="Baja",'Mapa riesgos'!$AF$67="Moderado"),CONCATENATE("R10C",'Mapa riesgos'!$T$67),"")</f>
        <v/>
      </c>
      <c r="W45" s="54" t="str">
        <f>IF(AND('Mapa riesgos'!$AD$68="Baja",'Mapa riesgos'!$AF$68="Moderado"),CONCATENATE("R10C",'Mapa riesgos'!$T$68),"")</f>
        <v/>
      </c>
      <c r="X45" s="54" t="str">
        <f>IF(AND('Mapa riesgos'!$AD$69="Baja",'Mapa riesgos'!$AF$69="Moderado"),CONCATENATE("R10C",'Mapa riesgos'!$T$69),"")</f>
        <v/>
      </c>
      <c r="Y45" s="54" t="str">
        <f>IF(AND('Mapa riesgos'!$AD$70="Baja",'Mapa riesgos'!$AF$70="Moderado"),CONCATENATE("R10C",'Mapa riesgos'!$T$70),"")</f>
        <v/>
      </c>
      <c r="Z45" s="54" t="str">
        <f>IF(AND('Mapa riesgos'!$AD$71="Baja",'Mapa riesgos'!$AF$71="Moderado"),CONCATENATE("R10C",'Mapa riesgos'!$T$71),"")</f>
        <v/>
      </c>
      <c r="AA45" s="55" t="str">
        <f>IF(AND('Mapa riesgos'!$AD$72="Baja",'Mapa riesgos'!$AF$72="Moderado"),CONCATENATE("R10C",'Mapa riesgos'!$T$72),"")</f>
        <v/>
      </c>
      <c r="AB45" s="41" t="str">
        <f>IF(AND('Mapa riesgos'!$AD$67="Baja",'Mapa riesgos'!$AF$67="Mayor"),CONCATENATE("R10C",'Mapa riesgos'!$T$67),"")</f>
        <v/>
      </c>
      <c r="AC45" s="42" t="str">
        <f>IF(AND('Mapa riesgos'!$AD$68="Baja",'Mapa riesgos'!$AF$68="Mayor"),CONCATENATE("R10C",'Mapa riesgos'!$T$68),"")</f>
        <v/>
      </c>
      <c r="AD45" s="42" t="str">
        <f>IF(AND('Mapa riesgos'!$AD$69="Baja",'Mapa riesgos'!$AF$69="Mayor"),CONCATENATE("R10C",'Mapa riesgos'!$T$69),"")</f>
        <v/>
      </c>
      <c r="AE45" s="42" t="str">
        <f>IF(AND('Mapa riesgos'!$AD$70="Baja",'Mapa riesgos'!$AF$70="Mayor"),CONCATENATE("R10C",'Mapa riesgos'!$T$70),"")</f>
        <v/>
      </c>
      <c r="AF45" s="42" t="str">
        <f>IF(AND('Mapa riesgos'!$AD$71="Baja",'Mapa riesgos'!$AF$71="Mayor"),CONCATENATE("R10C",'Mapa riesgos'!$T$71),"")</f>
        <v/>
      </c>
      <c r="AG45" s="43" t="str">
        <f>IF(AND('Mapa riesgos'!$AD$72="Baja",'Mapa riesgos'!$AF$72="Mayor"),CONCATENATE("R10C",'Mapa riesgos'!$T$72),"")</f>
        <v/>
      </c>
      <c r="AH45" s="44" t="str">
        <f>IF(AND('Mapa riesgos'!$AD$67="Baja",'Mapa riesgos'!$AF$67="Catastrófico"),CONCATENATE("R10C",'Mapa riesgos'!$T$67),"")</f>
        <v/>
      </c>
      <c r="AI45" s="45" t="str">
        <f>IF(AND('Mapa riesgos'!$AD$68="Baja",'Mapa riesgos'!$AF$68="Catastrófico"),CONCATENATE("R10C",'Mapa riesgos'!$T$68),"")</f>
        <v/>
      </c>
      <c r="AJ45" s="45" t="str">
        <f>IF(AND('Mapa riesgos'!$AD$69="Baja",'Mapa riesgos'!$AF$69="Catastrófico"),CONCATENATE("R10C",'Mapa riesgos'!$T$69),"")</f>
        <v/>
      </c>
      <c r="AK45" s="45" t="str">
        <f>IF(AND('Mapa riesgos'!$AD$70="Baja",'Mapa riesgos'!$AF$70="Catastrófico"),CONCATENATE("R10C",'Mapa riesgos'!$T$70),"")</f>
        <v/>
      </c>
      <c r="AL45" s="45" t="str">
        <f>IF(AND('Mapa riesgos'!$AD$71="Baja",'Mapa riesgos'!$AF$71="Catastrófico"),CONCATENATE("R10C",'Mapa riesgos'!$T$71),"")</f>
        <v/>
      </c>
      <c r="AM45" s="46" t="str">
        <f>IF(AND('Mapa riesgos'!$AD$72="Baja",'Mapa riesgos'!$AF$72="Catastrófico"),CONCATENATE("R10C",'Mapa riesgos'!$T$72),"")</f>
        <v/>
      </c>
      <c r="AN45" s="66"/>
      <c r="AO45" s="541"/>
      <c r="AP45" s="542"/>
      <c r="AQ45" s="542"/>
      <c r="AR45" s="542"/>
      <c r="AS45" s="542"/>
      <c r="AT45" s="543"/>
    </row>
    <row r="46" spans="1:80" ht="46.5" customHeight="1" x14ac:dyDescent="0.35">
      <c r="A46" s="66"/>
      <c r="B46" s="466"/>
      <c r="C46" s="466"/>
      <c r="D46" s="467"/>
      <c r="E46" s="504" t="s">
        <v>185</v>
      </c>
      <c r="F46" s="505"/>
      <c r="G46" s="505"/>
      <c r="H46" s="505"/>
      <c r="I46" s="506"/>
      <c r="J46" s="56" t="str">
        <f>IF(AND('Mapa riesgos'!$AD$13="Muy Baja",'Mapa riesgos'!$AF$13="Leve"),CONCATENATE("R1C",'Mapa riesgos'!$T$13),"")</f>
        <v/>
      </c>
      <c r="K46" s="57" t="str">
        <f>IF(AND('Mapa riesgos'!$AD$14="Muy Baja",'Mapa riesgos'!$AF$14="Leve"),CONCATENATE("R1C",'Mapa riesgos'!$T$14),"")</f>
        <v/>
      </c>
      <c r="L46" s="57" t="str">
        <f>IF(AND('Mapa riesgos'!$AD$15="Muy Baja",'Mapa riesgos'!$AF$15="Leve"),CONCATENATE("R1C",'Mapa riesgos'!$T$15),"")</f>
        <v/>
      </c>
      <c r="M46" s="57" t="str">
        <f>IF(AND('Mapa riesgos'!$AD$16="Muy Baja",'Mapa riesgos'!$AF$16="Leve"),CONCATENATE("R1C",'Mapa riesgos'!$T$16),"")</f>
        <v/>
      </c>
      <c r="N46" s="57" t="str">
        <f>IF(AND('Mapa riesgos'!$AD$17="Muy Baja",'Mapa riesgos'!$AF$17="Leve"),CONCATENATE("R1C",'Mapa riesgos'!$T$17),"")</f>
        <v/>
      </c>
      <c r="O46" s="58" t="str">
        <f>IF(AND('Mapa riesgos'!$AD$18="Muy Baja",'Mapa riesgos'!$AF$18="Leve"),CONCATENATE("R1C",'Mapa riesgos'!$T$18),"")</f>
        <v/>
      </c>
      <c r="P46" s="56" t="str">
        <f>IF(AND('Mapa riesgos'!$AD$13="Muy Baja",'Mapa riesgos'!$AF$13="Menor"),CONCATENATE("R1C",'Mapa riesgos'!$T$13),"")</f>
        <v/>
      </c>
      <c r="Q46" s="57" t="str">
        <f>IF(AND('Mapa riesgos'!$AD$14="Muy Baja",'Mapa riesgos'!$AF$14="Menor"),CONCATENATE("R1C",'Mapa riesgos'!$T$14),"")</f>
        <v/>
      </c>
      <c r="R46" s="57" t="str">
        <f>IF(AND('Mapa riesgos'!$AD$15="Muy Baja",'Mapa riesgos'!$AF$15="Menor"),CONCATENATE("R1C",'Mapa riesgos'!$T$15),"")</f>
        <v/>
      </c>
      <c r="S46" s="57" t="str">
        <f>IF(AND('Mapa riesgos'!$AD$16="Muy Baja",'Mapa riesgos'!$AF$16="Menor"),CONCATENATE("R1C",'Mapa riesgos'!$T$16),"")</f>
        <v/>
      </c>
      <c r="T46" s="57" t="str">
        <f>IF(AND('Mapa riesgos'!$AD$17="Muy Baja",'Mapa riesgos'!$AF$17="Menor"),CONCATENATE("R1C",'Mapa riesgos'!$T$17),"")</f>
        <v/>
      </c>
      <c r="U46" s="58" t="str">
        <f>IF(AND('Mapa riesgos'!$AD$18="Muy Baja",'Mapa riesgos'!$AF$18="Menor"),CONCATENATE("R1C",'Mapa riesgos'!$T$18),"")</f>
        <v/>
      </c>
      <c r="V46" s="47" t="str">
        <f>IF(AND('Mapa riesgos'!$AD$13="Muy Baja",'Mapa riesgos'!$AF$13="Moderado"),CONCATENATE("R1C",'Mapa riesgos'!$T$13),"")</f>
        <v/>
      </c>
      <c r="W46" s="65" t="str">
        <f>IF(AND('Mapa riesgos'!$AD$14="Muy Baja",'Mapa riesgos'!$AF$14="Moderado"),CONCATENATE("R1C",'Mapa riesgos'!$T$14),"")</f>
        <v/>
      </c>
      <c r="X46" s="48" t="str">
        <f>IF(AND('Mapa riesgos'!$AD$15="Muy Baja",'Mapa riesgos'!$AF$15="Moderado"),CONCATENATE("R1C",'Mapa riesgos'!$T$15),"")</f>
        <v/>
      </c>
      <c r="Y46" s="48" t="str">
        <f>IF(AND('Mapa riesgos'!$AD$16="Muy Baja",'Mapa riesgos'!$AF$16="Moderado"),CONCATENATE("R1C",'Mapa riesgos'!$T$16),"")</f>
        <v/>
      </c>
      <c r="Z46" s="48" t="str">
        <f>IF(AND('Mapa riesgos'!$AD$17="Muy Baja",'Mapa riesgos'!$AF$17="Moderado"),CONCATENATE("R1C",'Mapa riesgos'!$T$17),"")</f>
        <v/>
      </c>
      <c r="AA46" s="49" t="str">
        <f>IF(AND('Mapa riesgos'!$AD$18="Muy Baja",'Mapa riesgos'!$AF$18="Moderado"),CONCATENATE("R1C",'Mapa riesgos'!$T$18),"")</f>
        <v/>
      </c>
      <c r="AB46" s="29" t="str">
        <f>IF(AND('Mapa riesgos'!$AD$13="Muy Baja",'Mapa riesgos'!$AF$13="Mayor"),CONCATENATE("R1C",'Mapa riesgos'!$T$13),"")</f>
        <v/>
      </c>
      <c r="AC46" s="30" t="str">
        <f>IF(AND('Mapa riesgos'!$AD$14="Muy Baja",'Mapa riesgos'!$AF$14="Mayor"),CONCATENATE("R1C",'Mapa riesgos'!$T$14),"")</f>
        <v/>
      </c>
      <c r="AD46" s="30" t="str">
        <f>IF(AND('Mapa riesgos'!$AD$15="Muy Baja",'Mapa riesgos'!$AF$15="Mayor"),CONCATENATE("R1C",'Mapa riesgos'!$T$15),"")</f>
        <v/>
      </c>
      <c r="AE46" s="30" t="str">
        <f>IF(AND('Mapa riesgos'!$AD$16="Muy Baja",'Mapa riesgos'!$AF$16="Mayor"),CONCATENATE("R1C",'Mapa riesgos'!$T$16),"")</f>
        <v/>
      </c>
      <c r="AF46" s="30" t="str">
        <f>IF(AND('Mapa riesgos'!$AD$17="Muy Baja",'Mapa riesgos'!$AF$17="Mayor"),CONCATENATE("R1C",'Mapa riesgos'!$T$17),"")</f>
        <v/>
      </c>
      <c r="AG46" s="31" t="str">
        <f>IF(AND('Mapa riesgos'!$AD$18="Muy Baja",'Mapa riesgos'!$AF$18="Mayor"),CONCATENATE("R1C",'Mapa riesgos'!$T$18),"")</f>
        <v/>
      </c>
      <c r="AH46" s="32" t="str">
        <f>IF(AND('Mapa riesgos'!$AD$13="Muy Baja",'Mapa riesgos'!$AF$13="Catastrófico"),CONCATENATE("R1C",'Mapa riesgos'!$T$13),"")</f>
        <v/>
      </c>
      <c r="AI46" s="33" t="str">
        <f>IF(AND('Mapa riesgos'!$AD$14="Muy Baja",'Mapa riesgos'!$AF$14="Catastrófico"),CONCATENATE("R1C",'Mapa riesgos'!$T$14),"")</f>
        <v/>
      </c>
      <c r="AJ46" s="33" t="str">
        <f>IF(AND('Mapa riesgos'!$AD$15="Muy Baja",'Mapa riesgos'!$AF$15="Catastrófico"),CONCATENATE("R1C",'Mapa riesgos'!$T$15),"")</f>
        <v/>
      </c>
      <c r="AK46" s="33" t="str">
        <f>IF(AND('Mapa riesgos'!$AD$16="Muy Baja",'Mapa riesgos'!$AF$16="Catastrófico"),CONCATENATE("R1C",'Mapa riesgos'!$T$16),"")</f>
        <v/>
      </c>
      <c r="AL46" s="33" t="str">
        <f>IF(AND('Mapa riesgos'!$AD$17="Muy Baja",'Mapa riesgos'!$AF$17="Catastrófico"),CONCATENATE("R1C",'Mapa riesgos'!$T$17),"")</f>
        <v/>
      </c>
      <c r="AM46" s="34" t="str">
        <f>IF(AND('Mapa riesgos'!$AD$18="Muy Baja",'Mapa riesgos'!$AF$18="Catastrófico"),CONCATENATE("R1C",'Mapa riesgos'!$T$18),"")</f>
        <v/>
      </c>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ht="46.5" customHeight="1" x14ac:dyDescent="0.25">
      <c r="A47" s="66"/>
      <c r="B47" s="466"/>
      <c r="C47" s="466"/>
      <c r="D47" s="467"/>
      <c r="E47" s="523"/>
      <c r="F47" s="508"/>
      <c r="G47" s="508"/>
      <c r="H47" s="508"/>
      <c r="I47" s="509"/>
      <c r="J47" s="59" t="str">
        <f>IF(AND('Mapa riesgos'!$AD$19="Muy Baja",'Mapa riesgos'!$AF$19="Leve"),CONCATENATE("R2C",'Mapa riesgos'!$T$19),"")</f>
        <v/>
      </c>
      <c r="K47" s="60" t="str">
        <f>IF(AND('Mapa riesgos'!$AD$20="Muy Baja",'Mapa riesgos'!$AF$20="Leve"),CONCATENATE("R2C",'Mapa riesgos'!$T$20),"")</f>
        <v/>
      </c>
      <c r="L47" s="60" t="str">
        <f>IF(AND('Mapa riesgos'!$AD$21="Muy Baja",'Mapa riesgos'!$AF$21="Leve"),CONCATENATE("R2C",'Mapa riesgos'!$T$21),"")</f>
        <v/>
      </c>
      <c r="M47" s="60" t="str">
        <f>IF(AND('Mapa riesgos'!$AD$22="Muy Baja",'Mapa riesgos'!$AF$22="Leve"),CONCATENATE("R2C",'Mapa riesgos'!$T$22),"")</f>
        <v/>
      </c>
      <c r="N47" s="60" t="str">
        <f>IF(AND('Mapa riesgos'!$AD$23="Muy Baja",'Mapa riesgos'!$AF$23="Leve"),CONCATENATE("R2C",'Mapa riesgos'!$T$23),"")</f>
        <v/>
      </c>
      <c r="O47" s="61" t="str">
        <f>IF(AND('Mapa riesgos'!$AD$24="Muy Baja",'Mapa riesgos'!$AF$24="Leve"),CONCATENATE("R2C",'Mapa riesgos'!$T$24),"")</f>
        <v/>
      </c>
      <c r="P47" s="59" t="str">
        <f>IF(AND('Mapa riesgos'!$AD$19="Muy Baja",'Mapa riesgos'!$AF$19="Menor"),CONCATENATE("R2C",'Mapa riesgos'!$T$19),"")</f>
        <v/>
      </c>
      <c r="Q47" s="60" t="str">
        <f>IF(AND('Mapa riesgos'!$AD$20="Muy Baja",'Mapa riesgos'!$AF$20="Menor"),CONCATENATE("R2C",'Mapa riesgos'!$T$20),"")</f>
        <v/>
      </c>
      <c r="R47" s="60" t="str">
        <f>IF(AND('Mapa riesgos'!$AD$21="Muy Baja",'Mapa riesgos'!$AF$21="Menor"),CONCATENATE("R2C",'Mapa riesgos'!$T$21),"")</f>
        <v/>
      </c>
      <c r="S47" s="60" t="str">
        <f>IF(AND('Mapa riesgos'!$AD$22="Muy Baja",'Mapa riesgos'!$AF$22="Menor"),CONCATENATE("R2C",'Mapa riesgos'!$T$22),"")</f>
        <v/>
      </c>
      <c r="T47" s="60" t="str">
        <f>IF(AND('Mapa riesgos'!$AD$23="Muy Baja",'Mapa riesgos'!$AF$23="Menor"),CONCATENATE("R2C",'Mapa riesgos'!$T$23),"")</f>
        <v/>
      </c>
      <c r="U47" s="61" t="str">
        <f>IF(AND('Mapa riesgos'!$AD$24="Muy Baja",'Mapa riesgos'!$AF$24="Menor"),CONCATENATE("R2C",'Mapa riesgos'!$T$24),"")</f>
        <v/>
      </c>
      <c r="V47" s="50" t="str">
        <f>IF(AND('Mapa riesgos'!$AD$19="Muy Baja",'Mapa riesgos'!$AF$19="Moderado"),CONCATENATE("R2C",'Mapa riesgos'!$T$19),"")</f>
        <v/>
      </c>
      <c r="W47" s="51" t="str">
        <f>IF(AND('Mapa riesgos'!$AD$20="Muy Baja",'Mapa riesgos'!$AF$20="Moderado"),CONCATENATE("R2C",'Mapa riesgos'!$T$20),"")</f>
        <v/>
      </c>
      <c r="X47" s="51" t="str">
        <f>IF(AND('Mapa riesgos'!$AD$21="Muy Baja",'Mapa riesgos'!$AF$21="Moderado"),CONCATENATE("R2C",'Mapa riesgos'!$T$21),"")</f>
        <v/>
      </c>
      <c r="Y47" s="51" t="str">
        <f>IF(AND('Mapa riesgos'!$AD$22="Muy Baja",'Mapa riesgos'!$AF$22="Moderado"),CONCATENATE("R2C",'Mapa riesgos'!$T$22),"")</f>
        <v/>
      </c>
      <c r="Z47" s="51" t="str">
        <f>IF(AND('Mapa riesgos'!$AD$23="Muy Baja",'Mapa riesgos'!$AF$23="Moderado"),CONCATENATE("R2C",'Mapa riesgos'!$T$23),"")</f>
        <v/>
      </c>
      <c r="AA47" s="52" t="str">
        <f>IF(AND('Mapa riesgos'!$AD$24="Muy Baja",'Mapa riesgos'!$AF$24="Moderado"),CONCATENATE("R2C",'Mapa riesgos'!$T$24),"")</f>
        <v/>
      </c>
      <c r="AB47" s="35" t="str">
        <f>IF(AND('Mapa riesgos'!$AD$19="Muy Baja",'Mapa riesgos'!$AF$19="Mayor"),CONCATENATE("R2C",'Mapa riesgos'!$T$19),"")</f>
        <v/>
      </c>
      <c r="AC47" s="36" t="str">
        <f>IF(AND('Mapa riesgos'!$AD$20="Muy Baja",'Mapa riesgos'!$AF$20="Mayor"),CONCATENATE("R2C",'Mapa riesgos'!$T$20),"")</f>
        <v/>
      </c>
      <c r="AD47" s="36" t="str">
        <f>IF(AND('Mapa riesgos'!$AD$21="Muy Baja",'Mapa riesgos'!$AF$21="Mayor"),CONCATENATE("R2C",'Mapa riesgos'!$T$21),"")</f>
        <v/>
      </c>
      <c r="AE47" s="36" t="str">
        <f>IF(AND('Mapa riesgos'!$AD$22="Muy Baja",'Mapa riesgos'!$AF$22="Mayor"),CONCATENATE("R2C",'Mapa riesgos'!$T$22),"")</f>
        <v/>
      </c>
      <c r="AF47" s="36" t="str">
        <f>IF(AND('Mapa riesgos'!$AD$23="Muy Baja",'Mapa riesgos'!$AF$23="Mayor"),CONCATENATE("R2C",'Mapa riesgos'!$T$23),"")</f>
        <v/>
      </c>
      <c r="AG47" s="37" t="str">
        <f>IF(AND('Mapa riesgos'!$AD$24="Muy Baja",'Mapa riesgos'!$AF$24="Mayor"),CONCATENATE("R2C",'Mapa riesgos'!$T$24),"")</f>
        <v/>
      </c>
      <c r="AH47" s="38" t="str">
        <f>IF(AND('Mapa riesgos'!$AD$19="Muy Baja",'Mapa riesgos'!$AF$19="Catastrófico"),CONCATENATE("R2C",'Mapa riesgos'!$T$19),"")</f>
        <v/>
      </c>
      <c r="AI47" s="39" t="str">
        <f>IF(AND('Mapa riesgos'!$AD$20="Muy Baja",'Mapa riesgos'!$AF$20="Catastrófico"),CONCATENATE("R2C",'Mapa riesgos'!$T$20),"")</f>
        <v/>
      </c>
      <c r="AJ47" s="39" t="str">
        <f>IF(AND('Mapa riesgos'!$AD$21="Muy Baja",'Mapa riesgos'!$AF$21="Catastrófico"),CONCATENATE("R2C",'Mapa riesgos'!$T$21),"")</f>
        <v/>
      </c>
      <c r="AK47" s="39" t="str">
        <f>IF(AND('Mapa riesgos'!$AD$22="Muy Baja",'Mapa riesgos'!$AF$22="Catastrófico"),CONCATENATE("R2C",'Mapa riesgos'!$T$22),"")</f>
        <v/>
      </c>
      <c r="AL47" s="39" t="str">
        <f>IF(AND('Mapa riesgos'!$AD$23="Muy Baja",'Mapa riesgos'!$AF$23="Catastrófico"),CONCATENATE("R2C",'Mapa riesgos'!$T$23),"")</f>
        <v/>
      </c>
      <c r="AM47" s="40" t="str">
        <f>IF(AND('Mapa riesgos'!$AD$24="Muy Baja",'Mapa riesgos'!$AF$24="Catastrófico"),CONCATENATE("R2C",'Mapa riesgos'!$T$24),"")</f>
        <v/>
      </c>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ht="15" customHeight="1" x14ac:dyDescent="0.25">
      <c r="A48" s="66"/>
      <c r="B48" s="466"/>
      <c r="C48" s="466"/>
      <c r="D48" s="467"/>
      <c r="E48" s="523"/>
      <c r="F48" s="508"/>
      <c r="G48" s="508"/>
      <c r="H48" s="508"/>
      <c r="I48" s="509"/>
      <c r="J48" s="59" t="str">
        <f>IF(AND('Mapa riesgos'!$AD$25="Muy Baja",'Mapa riesgos'!$AF$25="Leve"),CONCATENATE("R3C",'Mapa riesgos'!$T$25),"")</f>
        <v/>
      </c>
      <c r="K48" s="60" t="str">
        <f>IF(AND('Mapa riesgos'!$AD$26="Muy Baja",'Mapa riesgos'!$AF$26="Leve"),CONCATENATE("R3C",'Mapa riesgos'!$T$26),"")</f>
        <v>R3C2</v>
      </c>
      <c r="L48" s="60" t="str">
        <f>IF(AND('Mapa riesgos'!$AD$27="Muy Baja",'Mapa riesgos'!$AF$27="Leve"),CONCATENATE("R3C",'Mapa riesgos'!$T$27),"")</f>
        <v/>
      </c>
      <c r="M48" s="60" t="str">
        <f>IF(AND('Mapa riesgos'!$AD$28="Muy Baja",'Mapa riesgos'!$AF$28="Leve"),CONCATENATE("R3C",'Mapa riesgos'!$T$28),"")</f>
        <v/>
      </c>
      <c r="N48" s="60" t="str">
        <f>IF(AND('Mapa riesgos'!$AD$29="Muy Baja",'Mapa riesgos'!$AF$29="Leve"),CONCATENATE("R3C",'Mapa riesgos'!$T$29),"")</f>
        <v/>
      </c>
      <c r="O48" s="61" t="str">
        <f>IF(AND('Mapa riesgos'!$AD$30="Muy Baja",'Mapa riesgos'!$AF$30="Leve"),CONCATENATE("R3C",'Mapa riesgos'!$T$30),"")</f>
        <v/>
      </c>
      <c r="P48" s="59" t="str">
        <f>IF(AND('Mapa riesgos'!$AD$25="Muy Baja",'Mapa riesgos'!$AF$25="Menor"),CONCATENATE("R3C",'Mapa riesgos'!$T$25),"")</f>
        <v/>
      </c>
      <c r="Q48" s="60" t="str">
        <f>IF(AND('Mapa riesgos'!$AD$26="Muy Baja",'Mapa riesgos'!$AF$26="Menor"),CONCATENATE("R3C",'Mapa riesgos'!$T$26),"")</f>
        <v/>
      </c>
      <c r="R48" s="60" t="str">
        <f>IF(AND('Mapa riesgos'!$AD$27="Muy Baja",'Mapa riesgos'!$AF$27="Menor"),CONCATENATE("R3C",'Mapa riesgos'!$T$27),"")</f>
        <v/>
      </c>
      <c r="S48" s="60" t="str">
        <f>IF(AND('Mapa riesgos'!$AD$28="Muy Baja",'Mapa riesgos'!$AF$28="Menor"),CONCATENATE("R3C",'Mapa riesgos'!$T$28),"")</f>
        <v/>
      </c>
      <c r="T48" s="60" t="str">
        <f>IF(AND('Mapa riesgos'!$AD$29="Muy Baja",'Mapa riesgos'!$AF$29="Menor"),CONCATENATE("R3C",'Mapa riesgos'!$T$29),"")</f>
        <v/>
      </c>
      <c r="U48" s="61" t="str">
        <f>IF(AND('Mapa riesgos'!$AD$30="Muy Baja",'Mapa riesgos'!$AF$30="Menor"),CONCATENATE("R3C",'Mapa riesgos'!$T$30),"")</f>
        <v/>
      </c>
      <c r="V48" s="50" t="str">
        <f>IF(AND('Mapa riesgos'!$AD$25="Muy Baja",'Mapa riesgos'!$AF$25="Moderado"),CONCATENATE("R3C",'Mapa riesgos'!$T$25),"")</f>
        <v/>
      </c>
      <c r="W48" s="51" t="str">
        <f>IF(AND('Mapa riesgos'!$AD$26="Muy Baja",'Mapa riesgos'!$AF$26="Moderado"),CONCATENATE("R3C",'Mapa riesgos'!$T$26),"")</f>
        <v/>
      </c>
      <c r="X48" s="51" t="str">
        <f>IF(AND('Mapa riesgos'!$AD$27="Muy Baja",'Mapa riesgos'!$AF$27="Moderado"),CONCATENATE("R3C",'Mapa riesgos'!$T$27),"")</f>
        <v/>
      </c>
      <c r="Y48" s="51" t="str">
        <f>IF(AND('Mapa riesgos'!$AD$28="Muy Baja",'Mapa riesgos'!$AF$28="Moderado"),CONCATENATE("R3C",'Mapa riesgos'!$T$28),"")</f>
        <v/>
      </c>
      <c r="Z48" s="51" t="str">
        <f>IF(AND('Mapa riesgos'!$AD$29="Muy Baja",'Mapa riesgos'!$AF$29="Moderado"),CONCATENATE("R3C",'Mapa riesgos'!$T$29),"")</f>
        <v/>
      </c>
      <c r="AA48" s="52" t="str">
        <f>IF(AND('Mapa riesgos'!$AD$30="Muy Baja",'Mapa riesgos'!$AF$30="Moderado"),CONCATENATE("R3C",'Mapa riesgos'!$T$30),"")</f>
        <v/>
      </c>
      <c r="AB48" s="35" t="str">
        <f>IF(AND('Mapa riesgos'!$AD$25="Muy Baja",'Mapa riesgos'!$AF$25="Mayor"),CONCATENATE("R3C",'Mapa riesgos'!$T$25),"")</f>
        <v/>
      </c>
      <c r="AC48" s="36" t="str">
        <f>IF(AND('Mapa riesgos'!$AD$26="Muy Baja",'Mapa riesgos'!$AF$26="Mayor"),CONCATENATE("R3C",'Mapa riesgos'!$T$26),"")</f>
        <v/>
      </c>
      <c r="AD48" s="36" t="str">
        <f>IF(AND('Mapa riesgos'!$AD$27="Muy Baja",'Mapa riesgos'!$AF$27="Mayor"),CONCATENATE("R3C",'Mapa riesgos'!$T$27),"")</f>
        <v/>
      </c>
      <c r="AE48" s="36" t="str">
        <f>IF(AND('Mapa riesgos'!$AD$28="Muy Baja",'Mapa riesgos'!$AF$28="Mayor"),CONCATENATE("R3C",'Mapa riesgos'!$T$28),"")</f>
        <v/>
      </c>
      <c r="AF48" s="36" t="str">
        <f>IF(AND('Mapa riesgos'!$AD$29="Muy Baja",'Mapa riesgos'!$AF$29="Mayor"),CONCATENATE("R3C",'Mapa riesgos'!$T$29),"")</f>
        <v/>
      </c>
      <c r="AG48" s="37" t="str">
        <f>IF(AND('Mapa riesgos'!$AD$30="Muy Baja",'Mapa riesgos'!$AF$30="Mayor"),CONCATENATE("R3C",'Mapa riesgos'!$T$30),"")</f>
        <v/>
      </c>
      <c r="AH48" s="38" t="str">
        <f>IF(AND('Mapa riesgos'!$AD$25="Muy Baja",'Mapa riesgos'!$AF$25="Catastrófico"),CONCATENATE("R3C",'Mapa riesgos'!$T$25),"")</f>
        <v/>
      </c>
      <c r="AI48" s="39" t="str">
        <f>IF(AND('Mapa riesgos'!$AD$26="Muy Baja",'Mapa riesgos'!$AF$26="Catastrófico"),CONCATENATE("R3C",'Mapa riesgos'!$T$26),"")</f>
        <v/>
      </c>
      <c r="AJ48" s="39" t="str">
        <f>IF(AND('Mapa riesgos'!$AD$27="Muy Baja",'Mapa riesgos'!$AF$27="Catastrófico"),CONCATENATE("R3C",'Mapa riesgos'!$T$27),"")</f>
        <v/>
      </c>
      <c r="AK48" s="39" t="str">
        <f>IF(AND('Mapa riesgos'!$AD$28="Muy Baja",'Mapa riesgos'!$AF$28="Catastrófico"),CONCATENATE("R3C",'Mapa riesgos'!$T$28),"")</f>
        <v/>
      </c>
      <c r="AL48" s="39" t="str">
        <f>IF(AND('Mapa riesgos'!$AD$29="Muy Baja",'Mapa riesgos'!$AF$29="Catastrófico"),CONCATENATE("R3C",'Mapa riesgos'!$T$29),"")</f>
        <v/>
      </c>
      <c r="AM48" s="40" t="str">
        <f>IF(AND('Mapa riesgos'!$AD$30="Muy Baja",'Mapa riesgos'!$AF$30="Catastrófico"),CONCATENATE("R3C",'Mapa riesgos'!$T$30),"")</f>
        <v/>
      </c>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ht="15" customHeight="1" x14ac:dyDescent="0.25">
      <c r="A49" s="66"/>
      <c r="B49" s="466"/>
      <c r="C49" s="466"/>
      <c r="D49" s="467"/>
      <c r="E49" s="507"/>
      <c r="F49" s="508"/>
      <c r="G49" s="508"/>
      <c r="H49" s="508"/>
      <c r="I49" s="509"/>
      <c r="J49" s="59" t="str">
        <f>IF(AND('Mapa riesgos'!$AD$31="Muy Baja",'Mapa riesgos'!$AF$31="Leve"),CONCATENATE("R4C",'Mapa riesgos'!$T$31),"")</f>
        <v/>
      </c>
      <c r="K49" s="60" t="str">
        <f>IF(AND('Mapa riesgos'!$AD$32="Muy Baja",'Mapa riesgos'!$AF$32="Leve"),CONCATENATE("R4C",'Mapa riesgos'!$T$32),"")</f>
        <v/>
      </c>
      <c r="L49" s="60" t="str">
        <f>IF(AND('Mapa riesgos'!$AD$33="Muy Baja",'Mapa riesgos'!$AF$33="Leve"),CONCATENATE("R4C",'Mapa riesgos'!$T$33),"")</f>
        <v/>
      </c>
      <c r="M49" s="60" t="str">
        <f>IF(AND('Mapa riesgos'!$AD$34="Muy Baja",'Mapa riesgos'!$AF$34="Leve"),CONCATENATE("R4C",'Mapa riesgos'!$T$34),"")</f>
        <v/>
      </c>
      <c r="N49" s="60" t="str">
        <f>IF(AND('Mapa riesgos'!$AD$35="Muy Baja",'Mapa riesgos'!$AF$35="Leve"),CONCATENATE("R4C",'Mapa riesgos'!$T$35),"")</f>
        <v/>
      </c>
      <c r="O49" s="61" t="str">
        <f>IF(AND('Mapa riesgos'!$AD$36="Muy Baja",'Mapa riesgos'!$AF$36="Leve"),CONCATENATE("R4C",'Mapa riesgos'!$T$36),"")</f>
        <v/>
      </c>
      <c r="P49" s="59" t="str">
        <f>IF(AND('Mapa riesgos'!$AD$31="Muy Baja",'Mapa riesgos'!$AF$31="Menor"),CONCATENATE("R4C",'Mapa riesgos'!$T$31),"")</f>
        <v/>
      </c>
      <c r="Q49" s="60" t="str">
        <f>IF(AND('Mapa riesgos'!$AD$32="Muy Baja",'Mapa riesgos'!$AF$32="Menor"),CONCATENATE("R4C",'Mapa riesgos'!$T$32),"")</f>
        <v/>
      </c>
      <c r="R49" s="60" t="str">
        <f>IF(AND('Mapa riesgos'!$AD$33="Muy Baja",'Mapa riesgos'!$AF$33="Menor"),CONCATENATE("R4C",'Mapa riesgos'!$T$33),"")</f>
        <v/>
      </c>
      <c r="S49" s="60" t="str">
        <f>IF(AND('Mapa riesgos'!$AD$34="Muy Baja",'Mapa riesgos'!$AF$34="Menor"),CONCATENATE("R4C",'Mapa riesgos'!$T$34),"")</f>
        <v/>
      </c>
      <c r="T49" s="60" t="str">
        <f>IF(AND('Mapa riesgos'!$AD$35="Muy Baja",'Mapa riesgos'!$AF$35="Menor"),CONCATENATE("R4C",'Mapa riesgos'!$T$35),"")</f>
        <v/>
      </c>
      <c r="U49" s="61" t="str">
        <f>IF(AND('Mapa riesgos'!$AD$36="Muy Baja",'Mapa riesgos'!$AF$36="Menor"),CONCATENATE("R4C",'Mapa riesgos'!$T$36),"")</f>
        <v/>
      </c>
      <c r="V49" s="50" t="str">
        <f>IF(AND('Mapa riesgos'!$AD$31="Muy Baja",'Mapa riesgos'!$AF$31="Moderado"),CONCATENATE("R4C",'Mapa riesgos'!$T$31),"")</f>
        <v/>
      </c>
      <c r="W49" s="51" t="str">
        <f>IF(AND('Mapa riesgos'!$AD$32="Muy Baja",'Mapa riesgos'!$AF$32="Moderado"),CONCATENATE("R4C",'Mapa riesgos'!$T$32),"")</f>
        <v/>
      </c>
      <c r="X49" s="51" t="str">
        <f>IF(AND('Mapa riesgos'!$AD$33="Muy Baja",'Mapa riesgos'!$AF$33="Moderado"),CONCATENATE("R4C",'Mapa riesgos'!$T$33),"")</f>
        <v/>
      </c>
      <c r="Y49" s="51" t="str">
        <f>IF(AND('Mapa riesgos'!$AD$34="Muy Baja",'Mapa riesgos'!$AF$34="Moderado"),CONCATENATE("R4C",'Mapa riesgos'!$T$34),"")</f>
        <v/>
      </c>
      <c r="Z49" s="51" t="str">
        <f>IF(AND('Mapa riesgos'!$AD$35="Muy Baja",'Mapa riesgos'!$AF$35="Moderado"),CONCATENATE("R4C",'Mapa riesgos'!$T$35),"")</f>
        <v/>
      </c>
      <c r="AA49" s="52" t="str">
        <f>IF(AND('Mapa riesgos'!$AD$36="Muy Baja",'Mapa riesgos'!$AF$36="Moderado"),CONCATENATE("R4C",'Mapa riesgos'!$T$36),"")</f>
        <v/>
      </c>
      <c r="AB49" s="35" t="str">
        <f>IF(AND('Mapa riesgos'!$AD$31="Muy Baja",'Mapa riesgos'!$AF$31="Mayor"),CONCATENATE("R4C",'Mapa riesgos'!$T$31),"")</f>
        <v/>
      </c>
      <c r="AC49" s="36" t="str">
        <f>IF(AND('Mapa riesgos'!$AD$32="Muy Baja",'Mapa riesgos'!$AF$32="Mayor"),CONCATENATE("R4C",'Mapa riesgos'!$T$32),"")</f>
        <v/>
      </c>
      <c r="AD49" s="36" t="str">
        <f>IF(AND('Mapa riesgos'!$AD$33="Muy Baja",'Mapa riesgos'!$AF$33="Mayor"),CONCATENATE("R4C",'Mapa riesgos'!$T$33),"")</f>
        <v/>
      </c>
      <c r="AE49" s="36" t="str">
        <f>IF(AND('Mapa riesgos'!$AD$34="Muy Baja",'Mapa riesgos'!$AF$34="Mayor"),CONCATENATE("R4C",'Mapa riesgos'!$T$34),"")</f>
        <v/>
      </c>
      <c r="AF49" s="36" t="str">
        <f>IF(AND('Mapa riesgos'!$AD$35="Muy Baja",'Mapa riesgos'!$AF$35="Mayor"),CONCATENATE("R4C",'Mapa riesgos'!$T$35),"")</f>
        <v/>
      </c>
      <c r="AG49" s="37" t="str">
        <f>IF(AND('Mapa riesgos'!$AD$36="Muy Baja",'Mapa riesgos'!$AF$36="Mayor"),CONCATENATE("R4C",'Mapa riesgos'!$T$36),"")</f>
        <v/>
      </c>
      <c r="AH49" s="38" t="str">
        <f>IF(AND('Mapa riesgos'!$AD$31="Muy Baja",'Mapa riesgos'!$AF$31="Catastrófico"),CONCATENATE("R4C",'Mapa riesgos'!$T$31),"")</f>
        <v/>
      </c>
      <c r="AI49" s="39" t="str">
        <f>IF(AND('Mapa riesgos'!$AD$32="Muy Baja",'Mapa riesgos'!$AF$32="Catastrófico"),CONCATENATE("R4C",'Mapa riesgos'!$T$32),"")</f>
        <v/>
      </c>
      <c r="AJ49" s="39" t="str">
        <f>IF(AND('Mapa riesgos'!$AD$33="Muy Baja",'Mapa riesgos'!$AF$33="Catastrófico"),CONCATENATE("R4C",'Mapa riesgos'!$T$33),"")</f>
        <v/>
      </c>
      <c r="AK49" s="39" t="str">
        <f>IF(AND('Mapa riesgos'!$AD$34="Muy Baja",'Mapa riesgos'!$AF$34="Catastrófico"),CONCATENATE("R4C",'Mapa riesgos'!$T$34),"")</f>
        <v/>
      </c>
      <c r="AL49" s="39" t="str">
        <f>IF(AND('Mapa riesgos'!$AD$35="Muy Baja",'Mapa riesgos'!$AF$35="Catastrófico"),CONCATENATE("R4C",'Mapa riesgos'!$T$35),"")</f>
        <v/>
      </c>
      <c r="AM49" s="40" t="str">
        <f>IF(AND('Mapa riesgos'!$AD$36="Muy Baja",'Mapa riesgos'!$AF$36="Catastrófico"),CONCATENATE("R4C",'Mapa riesgos'!$T$36),"")</f>
        <v/>
      </c>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ht="15" customHeight="1" x14ac:dyDescent="0.25">
      <c r="A50" s="66"/>
      <c r="B50" s="466"/>
      <c r="C50" s="466"/>
      <c r="D50" s="467"/>
      <c r="E50" s="507"/>
      <c r="F50" s="508"/>
      <c r="G50" s="508"/>
      <c r="H50" s="508"/>
      <c r="I50" s="509"/>
      <c r="J50" s="59" t="str">
        <f>IF(AND('Mapa riesgos'!$AD$37="Muy Baja",'Mapa riesgos'!$AF$37="Leve"),CONCATENATE("R5C",'Mapa riesgos'!$T$37),"")</f>
        <v/>
      </c>
      <c r="K50" s="60" t="str">
        <f>IF(AND('Mapa riesgos'!$AD$38="Muy Baja",'Mapa riesgos'!$AF$38="Leve"),CONCATENATE("R5C",'Mapa riesgos'!$T$38),"")</f>
        <v/>
      </c>
      <c r="L50" s="60" t="str">
        <f>IF(AND('Mapa riesgos'!$AD$39="Muy Baja",'Mapa riesgos'!$AF$39="Leve"),CONCATENATE("R5C",'Mapa riesgos'!$T$39),"")</f>
        <v/>
      </c>
      <c r="M50" s="60" t="str">
        <f>IF(AND('Mapa riesgos'!$AD$40="Muy Baja",'Mapa riesgos'!$AF$40="Leve"),CONCATENATE("R5C",'Mapa riesgos'!$T$40),"")</f>
        <v/>
      </c>
      <c r="N50" s="60" t="str">
        <f>IF(AND('Mapa riesgos'!$AD$41="Muy Baja",'Mapa riesgos'!$AF$41="Leve"),CONCATENATE("R5C",'Mapa riesgos'!$T$41),"")</f>
        <v/>
      </c>
      <c r="O50" s="61" t="str">
        <f>IF(AND('Mapa riesgos'!$AD$42="Muy Baja",'Mapa riesgos'!$AF$42="Leve"),CONCATENATE("R5C",'Mapa riesgos'!$T$42),"")</f>
        <v/>
      </c>
      <c r="P50" s="59" t="str">
        <f>IF(AND('Mapa riesgos'!$AD$37="Muy Baja",'Mapa riesgos'!$AF$37="Menor"),CONCATENATE("R5C",'Mapa riesgos'!$T$37),"")</f>
        <v/>
      </c>
      <c r="Q50" s="60" t="str">
        <f>IF(AND('Mapa riesgos'!$AD$38="Muy Baja",'Mapa riesgos'!$AF$38="Menor"),CONCATENATE("R5C",'Mapa riesgos'!$T$38),"")</f>
        <v/>
      </c>
      <c r="R50" s="60" t="str">
        <f>IF(AND('Mapa riesgos'!$AD$39="Muy Baja",'Mapa riesgos'!$AF$39="Menor"),CONCATENATE("R5C",'Mapa riesgos'!$T$39),"")</f>
        <v/>
      </c>
      <c r="S50" s="60" t="str">
        <f>IF(AND('Mapa riesgos'!$AD$40="Muy Baja",'Mapa riesgos'!$AF$40="Menor"),CONCATENATE("R5C",'Mapa riesgos'!$T$40),"")</f>
        <v/>
      </c>
      <c r="T50" s="60" t="str">
        <f>IF(AND('Mapa riesgos'!$AD$41="Muy Baja",'Mapa riesgos'!$AF$41="Menor"),CONCATENATE("R5C",'Mapa riesgos'!$T$41),"")</f>
        <v/>
      </c>
      <c r="U50" s="61" t="str">
        <f>IF(AND('Mapa riesgos'!$AD$42="Muy Baja",'Mapa riesgos'!$AF$42="Menor"),CONCATENATE("R5C",'Mapa riesgos'!$T$42),"")</f>
        <v/>
      </c>
      <c r="V50" s="50" t="str">
        <f>IF(AND('Mapa riesgos'!$AD$37="Muy Baja",'Mapa riesgos'!$AF$37="Moderado"),CONCATENATE("R5C",'Mapa riesgos'!$T$37),"")</f>
        <v/>
      </c>
      <c r="W50" s="51" t="str">
        <f>IF(AND('Mapa riesgos'!$AD$38="Muy Baja",'Mapa riesgos'!$AF$38="Moderado"),CONCATENATE("R5C",'Mapa riesgos'!$T$38),"")</f>
        <v/>
      </c>
      <c r="X50" s="51" t="str">
        <f>IF(AND('Mapa riesgos'!$AD$39="Muy Baja",'Mapa riesgos'!$AF$39="Moderado"),CONCATENATE("R5C",'Mapa riesgos'!$T$39),"")</f>
        <v/>
      </c>
      <c r="Y50" s="51" t="str">
        <f>IF(AND('Mapa riesgos'!$AD$40="Muy Baja",'Mapa riesgos'!$AF$40="Moderado"),CONCATENATE("R5C",'Mapa riesgos'!$T$40),"")</f>
        <v/>
      </c>
      <c r="Z50" s="51" t="str">
        <f>IF(AND('Mapa riesgos'!$AD$41="Muy Baja",'Mapa riesgos'!$AF$41="Moderado"),CONCATENATE("R5C",'Mapa riesgos'!$T$41),"")</f>
        <v/>
      </c>
      <c r="AA50" s="52" t="str">
        <f>IF(AND('Mapa riesgos'!$AD$42="Muy Baja",'Mapa riesgos'!$AF$42="Moderado"),CONCATENATE("R5C",'Mapa riesgos'!$T$42),"")</f>
        <v/>
      </c>
      <c r="AB50" s="35" t="str">
        <f>IF(AND('Mapa riesgos'!$AD$37="Muy Baja",'Mapa riesgos'!$AF$37="Mayor"),CONCATENATE("R5C",'Mapa riesgos'!$T$37),"")</f>
        <v/>
      </c>
      <c r="AC50" s="36" t="str">
        <f>IF(AND('Mapa riesgos'!$AD$38="Muy Baja",'Mapa riesgos'!$AF$38="Mayor"),CONCATENATE("R5C",'Mapa riesgos'!$T$38),"")</f>
        <v/>
      </c>
      <c r="AD50" s="36" t="str">
        <f>IF(AND('Mapa riesgos'!$AD$39="Muy Baja",'Mapa riesgos'!$AF$39="Mayor"),CONCATENATE("R5C",'Mapa riesgos'!$T$39),"")</f>
        <v/>
      </c>
      <c r="AE50" s="36" t="str">
        <f>IF(AND('Mapa riesgos'!$AD$40="Muy Baja",'Mapa riesgos'!$AF$40="Mayor"),CONCATENATE("R5C",'Mapa riesgos'!$T$40),"")</f>
        <v/>
      </c>
      <c r="AF50" s="36" t="str">
        <f>IF(AND('Mapa riesgos'!$AD$41="Muy Baja",'Mapa riesgos'!$AF$41="Mayor"),CONCATENATE("R5C",'Mapa riesgos'!$T$41),"")</f>
        <v/>
      </c>
      <c r="AG50" s="37" t="str">
        <f>IF(AND('Mapa riesgos'!$AD$42="Muy Baja",'Mapa riesgos'!$AF$42="Mayor"),CONCATENATE("R5C",'Mapa riesgos'!$T$42),"")</f>
        <v/>
      </c>
      <c r="AH50" s="38" t="str">
        <f>IF(AND('Mapa riesgos'!$AD$37="Muy Baja",'Mapa riesgos'!$AF$37="Catastrófico"),CONCATENATE("R5C",'Mapa riesgos'!$T$37),"")</f>
        <v/>
      </c>
      <c r="AI50" s="39" t="str">
        <f>IF(AND('Mapa riesgos'!$AD$38="Muy Baja",'Mapa riesgos'!$AF$38="Catastrófico"),CONCATENATE("R5C",'Mapa riesgos'!$T$38),"")</f>
        <v/>
      </c>
      <c r="AJ50" s="39" t="str">
        <f>IF(AND('Mapa riesgos'!$AD$39="Muy Baja",'Mapa riesgos'!$AF$39="Catastrófico"),CONCATENATE("R5C",'Mapa riesgos'!$T$39),"")</f>
        <v/>
      </c>
      <c r="AK50" s="39" t="str">
        <f>IF(AND('Mapa riesgos'!$AD$40="Muy Baja",'Mapa riesgos'!$AF$40="Catastrófico"),CONCATENATE("R5C",'Mapa riesgos'!$T$40),"")</f>
        <v/>
      </c>
      <c r="AL50" s="39" t="str">
        <f>IF(AND('Mapa riesgos'!$AD$41="Muy Baja",'Mapa riesgos'!$AF$41="Catastrófico"),CONCATENATE("R5C",'Mapa riesgos'!$T$41),"")</f>
        <v/>
      </c>
      <c r="AM50" s="40" t="str">
        <f>IF(AND('Mapa riesgos'!$AD$42="Muy Baja",'Mapa riesgos'!$AF$42="Catastrófico"),CONCATENATE("R5C",'Mapa riesgos'!$T$42),"")</f>
        <v/>
      </c>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 customHeight="1" x14ac:dyDescent="0.25">
      <c r="A51" s="66"/>
      <c r="B51" s="466"/>
      <c r="C51" s="466"/>
      <c r="D51" s="467"/>
      <c r="E51" s="507"/>
      <c r="F51" s="508"/>
      <c r="G51" s="508"/>
      <c r="H51" s="508"/>
      <c r="I51" s="509"/>
      <c r="J51" s="59" t="str">
        <f>IF(AND('Mapa riesgos'!$AD$43="Muy Baja",'Mapa riesgos'!$AF$43="Leve"),CONCATENATE("R6C",'Mapa riesgos'!$T$43),"")</f>
        <v/>
      </c>
      <c r="K51" s="60" t="str">
        <f>IF(AND('Mapa riesgos'!$AD$44="Muy Baja",'Mapa riesgos'!$AF$44="Leve"),CONCATENATE("R6C",'Mapa riesgos'!$T$44),"")</f>
        <v/>
      </c>
      <c r="L51" s="60" t="str">
        <f>IF(AND('Mapa riesgos'!$AD$45="Muy Baja",'Mapa riesgos'!$AF$45="Leve"),CONCATENATE("R6C",'Mapa riesgos'!$T$45),"")</f>
        <v/>
      </c>
      <c r="M51" s="60" t="str">
        <f>IF(AND('Mapa riesgos'!$AD$46="Muy Baja",'Mapa riesgos'!$AF$46="Leve"),CONCATENATE("R6C",'Mapa riesgos'!$T$46),"")</f>
        <v/>
      </c>
      <c r="N51" s="60" t="str">
        <f>IF(AND('Mapa riesgos'!$AD$47="Muy Baja",'Mapa riesgos'!$AF$47="Leve"),CONCATENATE("R6C",'Mapa riesgos'!$T$47),"")</f>
        <v/>
      </c>
      <c r="O51" s="61" t="str">
        <f>IF(AND('Mapa riesgos'!$AD$48="Muy Baja",'Mapa riesgos'!$AF$48="Leve"),CONCATENATE("R6C",'Mapa riesgos'!$T$48),"")</f>
        <v/>
      </c>
      <c r="P51" s="59" t="str">
        <f>IF(AND('Mapa riesgos'!$AD$43="Muy Baja",'Mapa riesgos'!$AF$43="Menor"),CONCATENATE("R6C",'Mapa riesgos'!$T$43),"")</f>
        <v/>
      </c>
      <c r="Q51" s="60" t="str">
        <f>IF(AND('Mapa riesgos'!$AD$44="Muy Baja",'Mapa riesgos'!$AF$44="Menor"),CONCATENATE("R6C",'Mapa riesgos'!$T$44),"")</f>
        <v/>
      </c>
      <c r="R51" s="60" t="str">
        <f>IF(AND('Mapa riesgos'!$AD$45="Muy Baja",'Mapa riesgos'!$AF$45="Menor"),CONCATENATE("R6C",'Mapa riesgos'!$T$45),"")</f>
        <v/>
      </c>
      <c r="S51" s="60" t="str">
        <f>IF(AND('Mapa riesgos'!$AD$46="Muy Baja",'Mapa riesgos'!$AF$46="Menor"),CONCATENATE("R6C",'Mapa riesgos'!$T$46),"")</f>
        <v/>
      </c>
      <c r="T51" s="60" t="str">
        <f>IF(AND('Mapa riesgos'!$AD$47="Muy Baja",'Mapa riesgos'!$AF$47="Menor"),CONCATENATE("R6C",'Mapa riesgos'!$T$47),"")</f>
        <v/>
      </c>
      <c r="U51" s="61" t="str">
        <f>IF(AND('Mapa riesgos'!$AD$48="Muy Baja",'Mapa riesgos'!$AF$48="Menor"),CONCATENATE("R6C",'Mapa riesgos'!$T$48),"")</f>
        <v/>
      </c>
      <c r="V51" s="50" t="str">
        <f>IF(AND('Mapa riesgos'!$AD$43="Muy Baja",'Mapa riesgos'!$AF$43="Moderado"),CONCATENATE("R6C",'Mapa riesgos'!$T$43),"")</f>
        <v/>
      </c>
      <c r="W51" s="51" t="str">
        <f>IF(AND('Mapa riesgos'!$AD$44="Muy Baja",'Mapa riesgos'!$AF$44="Moderado"),CONCATENATE("R6C",'Mapa riesgos'!$T$44),"")</f>
        <v/>
      </c>
      <c r="X51" s="51" t="str">
        <f>IF(AND('Mapa riesgos'!$AD$45="Muy Baja",'Mapa riesgos'!$AF$45="Moderado"),CONCATENATE("R6C",'Mapa riesgos'!$T$45),"")</f>
        <v/>
      </c>
      <c r="Y51" s="51" t="str">
        <f>IF(AND('Mapa riesgos'!$AD$46="Muy Baja",'Mapa riesgos'!$AF$46="Moderado"),CONCATENATE("R6C",'Mapa riesgos'!$T$46),"")</f>
        <v/>
      </c>
      <c r="Z51" s="51" t="str">
        <f>IF(AND('Mapa riesgos'!$AD$47="Muy Baja",'Mapa riesgos'!$AF$47="Moderado"),CONCATENATE("R6C",'Mapa riesgos'!$T$47),"")</f>
        <v/>
      </c>
      <c r="AA51" s="52" t="str">
        <f>IF(AND('Mapa riesgos'!$AD$48="Muy Baja",'Mapa riesgos'!$AF$48="Moderado"),CONCATENATE("R6C",'Mapa riesgos'!$T$48),"")</f>
        <v/>
      </c>
      <c r="AB51" s="35" t="str">
        <f>IF(AND('Mapa riesgos'!$AD$43="Muy Baja",'Mapa riesgos'!$AF$43="Mayor"),CONCATENATE("R6C",'Mapa riesgos'!$T$43),"")</f>
        <v/>
      </c>
      <c r="AC51" s="36" t="str">
        <f>IF(AND('Mapa riesgos'!$AD$44="Muy Baja",'Mapa riesgos'!$AF$44="Mayor"),CONCATENATE("R6C",'Mapa riesgos'!$T$44),"")</f>
        <v/>
      </c>
      <c r="AD51" s="36" t="str">
        <f>IF(AND('Mapa riesgos'!$AD$45="Muy Baja",'Mapa riesgos'!$AF$45="Mayor"),CONCATENATE("R6C",'Mapa riesgos'!$T$45),"")</f>
        <v/>
      </c>
      <c r="AE51" s="36" t="str">
        <f>IF(AND('Mapa riesgos'!$AD$46="Muy Baja",'Mapa riesgos'!$AF$46="Mayor"),CONCATENATE("R6C",'Mapa riesgos'!$T$46),"")</f>
        <v/>
      </c>
      <c r="AF51" s="36" t="str">
        <f>IF(AND('Mapa riesgos'!$AD$47="Muy Baja",'Mapa riesgos'!$AF$47="Mayor"),CONCATENATE("R6C",'Mapa riesgos'!$T$47),"")</f>
        <v/>
      </c>
      <c r="AG51" s="37" t="str">
        <f>IF(AND('Mapa riesgos'!$AD$48="Muy Baja",'Mapa riesgos'!$AF$48="Mayor"),CONCATENATE("R6C",'Mapa riesgos'!$T$48),"")</f>
        <v/>
      </c>
      <c r="AH51" s="38" t="str">
        <f>IF(AND('Mapa riesgos'!$AD$43="Muy Baja",'Mapa riesgos'!$AF$43="Catastrófico"),CONCATENATE("R6C",'Mapa riesgos'!$T$43),"")</f>
        <v/>
      </c>
      <c r="AI51" s="39" t="str">
        <f>IF(AND('Mapa riesgos'!$AD$44="Muy Baja",'Mapa riesgos'!$AF$44="Catastrófico"),CONCATENATE("R6C",'Mapa riesgos'!$T$44),"")</f>
        <v/>
      </c>
      <c r="AJ51" s="39" t="str">
        <f>IF(AND('Mapa riesgos'!$AD$45="Muy Baja",'Mapa riesgos'!$AF$45="Catastrófico"),CONCATENATE("R6C",'Mapa riesgos'!$T$45),"")</f>
        <v/>
      </c>
      <c r="AK51" s="39" t="str">
        <f>IF(AND('Mapa riesgos'!$AD$46="Muy Baja",'Mapa riesgos'!$AF$46="Catastrófico"),CONCATENATE("R6C",'Mapa riesgos'!$T$46),"")</f>
        <v/>
      </c>
      <c r="AL51" s="39" t="str">
        <f>IF(AND('Mapa riesgos'!$AD$47="Muy Baja",'Mapa riesgos'!$AF$47="Catastrófico"),CONCATENATE("R6C",'Mapa riesgos'!$T$47),"")</f>
        <v/>
      </c>
      <c r="AM51" s="40" t="str">
        <f>IF(AND('Mapa riesgos'!$AD$48="Muy Baja",'Mapa riesgos'!$AF$48="Catastrófico"),CONCATENATE("R6C",'Mapa riesgos'!$T$48),"")</f>
        <v/>
      </c>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ht="15" customHeight="1" x14ac:dyDescent="0.25">
      <c r="A52" s="66"/>
      <c r="B52" s="466"/>
      <c r="C52" s="466"/>
      <c r="D52" s="467"/>
      <c r="E52" s="507"/>
      <c r="F52" s="508"/>
      <c r="G52" s="508"/>
      <c r="H52" s="508"/>
      <c r="I52" s="509"/>
      <c r="J52" s="59" t="str">
        <f>IF(AND('Mapa riesgos'!$AD$49="Muy Baja",'Mapa riesgos'!$AF$49="Leve"),CONCATENATE("R7C",'Mapa riesgos'!$T$49),"")</f>
        <v/>
      </c>
      <c r="K52" s="60" t="str">
        <f>IF(AND('Mapa riesgos'!$AD$50="Muy Baja",'Mapa riesgos'!$AF$50="Leve"),CONCATENATE("R7C",'Mapa riesgos'!$T$50),"")</f>
        <v/>
      </c>
      <c r="L52" s="60" t="str">
        <f>IF(AND('Mapa riesgos'!$AD$51="Muy Baja",'Mapa riesgos'!$AF$51="Leve"),CONCATENATE("R7C",'Mapa riesgos'!$T$51),"")</f>
        <v/>
      </c>
      <c r="M52" s="60" t="str">
        <f>IF(AND('Mapa riesgos'!$AD$52="Muy Baja",'Mapa riesgos'!$AF$52="Leve"),CONCATENATE("R7C",'Mapa riesgos'!$T$52),"")</f>
        <v/>
      </c>
      <c r="N52" s="60" t="str">
        <f>IF(AND('Mapa riesgos'!$AD$53="Muy Baja",'Mapa riesgos'!$AF$53="Leve"),CONCATENATE("R7C",'Mapa riesgos'!$T$53),"")</f>
        <v/>
      </c>
      <c r="O52" s="61" t="str">
        <f>IF(AND('Mapa riesgos'!$AD$54="Muy Baja",'Mapa riesgos'!$AF$54="Leve"),CONCATENATE("R7C",'Mapa riesgos'!$T$54),"")</f>
        <v/>
      </c>
      <c r="P52" s="59" t="str">
        <f>IF(AND('Mapa riesgos'!$AD$49="Muy Baja",'Mapa riesgos'!$AF$49="Menor"),CONCATENATE("R7C",'Mapa riesgos'!$T$49),"")</f>
        <v/>
      </c>
      <c r="Q52" s="60" t="str">
        <f>IF(AND('Mapa riesgos'!$AD$50="Muy Baja",'Mapa riesgos'!$AF$50="Menor"),CONCATENATE("R7C",'Mapa riesgos'!$T$50),"")</f>
        <v/>
      </c>
      <c r="R52" s="60" t="str">
        <f>IF(AND('Mapa riesgos'!$AD$51="Muy Baja",'Mapa riesgos'!$AF$51="Menor"),CONCATENATE("R7C",'Mapa riesgos'!$T$51),"")</f>
        <v/>
      </c>
      <c r="S52" s="60" t="str">
        <f>IF(AND('Mapa riesgos'!$AD$52="Muy Baja",'Mapa riesgos'!$AF$52="Menor"),CONCATENATE("R7C",'Mapa riesgos'!$T$52),"")</f>
        <v/>
      </c>
      <c r="T52" s="60" t="str">
        <f>IF(AND('Mapa riesgos'!$AD$53="Muy Baja",'Mapa riesgos'!$AF$53="Menor"),CONCATENATE("R7C",'Mapa riesgos'!$T$53),"")</f>
        <v/>
      </c>
      <c r="U52" s="61" t="str">
        <f>IF(AND('Mapa riesgos'!$AD$54="Muy Baja",'Mapa riesgos'!$AF$54="Menor"),CONCATENATE("R7C",'Mapa riesgos'!$T$54),"")</f>
        <v/>
      </c>
      <c r="V52" s="50" t="str">
        <f>IF(AND('Mapa riesgos'!$AD$49="Muy Baja",'Mapa riesgos'!$AF$49="Moderado"),CONCATENATE("R7C",'Mapa riesgos'!$T$49),"")</f>
        <v/>
      </c>
      <c r="W52" s="51" t="str">
        <f>IF(AND('Mapa riesgos'!$AD$50="Muy Baja",'Mapa riesgos'!$AF$50="Moderado"),CONCATENATE("R7C",'Mapa riesgos'!$T$50),"")</f>
        <v/>
      </c>
      <c r="X52" s="51" t="str">
        <f>IF(AND('Mapa riesgos'!$AD$51="Muy Baja",'Mapa riesgos'!$AF$51="Moderado"),CONCATENATE("R7C",'Mapa riesgos'!$T$51),"")</f>
        <v/>
      </c>
      <c r="Y52" s="51" t="str">
        <f>IF(AND('Mapa riesgos'!$AD$52="Muy Baja",'Mapa riesgos'!$AF$52="Moderado"),CONCATENATE("R7C",'Mapa riesgos'!$T$52),"")</f>
        <v/>
      </c>
      <c r="Z52" s="51" t="str">
        <f>IF(AND('Mapa riesgos'!$AD$53="Muy Baja",'Mapa riesgos'!$AF$53="Moderado"),CONCATENATE("R7C",'Mapa riesgos'!$T$53),"")</f>
        <v/>
      </c>
      <c r="AA52" s="52" t="str">
        <f>IF(AND('Mapa riesgos'!$AD$54="Muy Baja",'Mapa riesgos'!$AF$54="Moderado"),CONCATENATE("R7C",'Mapa riesgos'!$T$54),"")</f>
        <v/>
      </c>
      <c r="AB52" s="35" t="str">
        <f>IF(AND('Mapa riesgos'!$AD$49="Muy Baja",'Mapa riesgos'!$AF$49="Mayor"),CONCATENATE("R7C",'Mapa riesgos'!$T$49),"")</f>
        <v/>
      </c>
      <c r="AC52" s="36" t="str">
        <f>IF(AND('Mapa riesgos'!$AD$50="Muy Baja",'Mapa riesgos'!$AF$50="Mayor"),CONCATENATE("R7C",'Mapa riesgos'!$T$50),"")</f>
        <v/>
      </c>
      <c r="AD52" s="36" t="str">
        <f>IF(AND('Mapa riesgos'!$AD$51="Muy Baja",'Mapa riesgos'!$AF$51="Mayor"),CONCATENATE("R7C",'Mapa riesgos'!$T$51),"")</f>
        <v/>
      </c>
      <c r="AE52" s="36" t="str">
        <f>IF(AND('Mapa riesgos'!$AD$52="Muy Baja",'Mapa riesgos'!$AF$52="Mayor"),CONCATENATE("R7C",'Mapa riesgos'!$T$52),"")</f>
        <v/>
      </c>
      <c r="AF52" s="36" t="str">
        <f>IF(AND('Mapa riesgos'!$AD$53="Muy Baja",'Mapa riesgos'!$AF$53="Mayor"),CONCATENATE("R7C",'Mapa riesgos'!$T$53),"")</f>
        <v/>
      </c>
      <c r="AG52" s="37" t="str">
        <f>IF(AND('Mapa riesgos'!$AD$54="Muy Baja",'Mapa riesgos'!$AF$54="Mayor"),CONCATENATE("R7C",'Mapa riesgos'!$T$54),"")</f>
        <v/>
      </c>
      <c r="AH52" s="38" t="str">
        <f>IF(AND('Mapa riesgos'!$AD$49="Muy Baja",'Mapa riesgos'!$AF$49="Catastrófico"),CONCATENATE("R7C",'Mapa riesgos'!$T$49),"")</f>
        <v/>
      </c>
      <c r="AI52" s="39" t="str">
        <f>IF(AND('Mapa riesgos'!$AD$50="Muy Baja",'Mapa riesgos'!$AF$50="Catastrófico"),CONCATENATE("R7C",'Mapa riesgos'!$T$50),"")</f>
        <v/>
      </c>
      <c r="AJ52" s="39" t="str">
        <f>IF(AND('Mapa riesgos'!$AD$51="Muy Baja",'Mapa riesgos'!$AF$51="Catastrófico"),CONCATENATE("R7C",'Mapa riesgos'!$T$51),"")</f>
        <v/>
      </c>
      <c r="AK52" s="39" t="str">
        <f>IF(AND('Mapa riesgos'!$AD$52="Muy Baja",'Mapa riesgos'!$AF$52="Catastrófico"),CONCATENATE("R7C",'Mapa riesgos'!$T$52),"")</f>
        <v/>
      </c>
      <c r="AL52" s="39" t="str">
        <f>IF(AND('Mapa riesgos'!$AD$53="Muy Baja",'Mapa riesgos'!$AF$53="Catastrófico"),CONCATENATE("R7C",'Mapa riesgos'!$T$53),"")</f>
        <v/>
      </c>
      <c r="AM52" s="40" t="str">
        <f>IF(AND('Mapa riesgos'!$AD$54="Muy Baja",'Mapa riesgos'!$AF$54="Catastrófico"),CONCATENATE("R7C",'Mapa riesgos'!$T$54),"")</f>
        <v/>
      </c>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25">
      <c r="A53" s="66"/>
      <c r="B53" s="466"/>
      <c r="C53" s="466"/>
      <c r="D53" s="467"/>
      <c r="E53" s="507"/>
      <c r="F53" s="508"/>
      <c r="G53" s="508"/>
      <c r="H53" s="508"/>
      <c r="I53" s="509"/>
      <c r="J53" s="59" t="str">
        <f>IF(AND('Mapa riesgos'!$AD$55="Muy Baja",'Mapa riesgos'!$AF$55="Leve"),CONCATENATE("R8C",'Mapa riesgos'!$T$55),"")</f>
        <v/>
      </c>
      <c r="K53" s="60" t="str">
        <f>IF(AND('Mapa riesgos'!$AD$56="Muy Baja",'Mapa riesgos'!$AF$56="Leve"),CONCATENATE("R8C",'Mapa riesgos'!$T$56),"")</f>
        <v/>
      </c>
      <c r="L53" s="60" t="str">
        <f>IF(AND('Mapa riesgos'!$AD$57="Muy Baja",'Mapa riesgos'!$AF$57="Leve"),CONCATENATE("R8C",'Mapa riesgos'!$T$57),"")</f>
        <v/>
      </c>
      <c r="M53" s="60" t="str">
        <f>IF(AND('Mapa riesgos'!$AD$58="Muy Baja",'Mapa riesgos'!$AF$58="Leve"),CONCATENATE("R8C",'Mapa riesgos'!$T$58),"")</f>
        <v/>
      </c>
      <c r="N53" s="60" t="str">
        <f>IF(AND('Mapa riesgos'!$AD$59="Muy Baja",'Mapa riesgos'!$AF$59="Leve"),CONCATENATE("R8C",'Mapa riesgos'!$T$59),"")</f>
        <v/>
      </c>
      <c r="O53" s="61" t="str">
        <f>IF(AND('Mapa riesgos'!$AD$60="Muy Baja",'Mapa riesgos'!$AF$60="Leve"),CONCATENATE("R8C",'Mapa riesgos'!$T$60),"")</f>
        <v/>
      </c>
      <c r="P53" s="59" t="str">
        <f>IF(AND('Mapa riesgos'!$AD$55="Muy Baja",'Mapa riesgos'!$AF$55="Menor"),CONCATENATE("R8C",'Mapa riesgos'!$T$55),"")</f>
        <v/>
      </c>
      <c r="Q53" s="60" t="str">
        <f>IF(AND('Mapa riesgos'!$AD$56="Muy Baja",'Mapa riesgos'!$AF$56="Menor"),CONCATENATE("R8C",'Mapa riesgos'!$T$56),"")</f>
        <v/>
      </c>
      <c r="R53" s="60" t="str">
        <f>IF(AND('Mapa riesgos'!$AD$57="Muy Baja",'Mapa riesgos'!$AF$57="Menor"),CONCATENATE("R8C",'Mapa riesgos'!$T$57),"")</f>
        <v/>
      </c>
      <c r="S53" s="60" t="str">
        <f>IF(AND('Mapa riesgos'!$AD$58="Muy Baja",'Mapa riesgos'!$AF$58="Menor"),CONCATENATE("R8C",'Mapa riesgos'!$T$58),"")</f>
        <v/>
      </c>
      <c r="T53" s="60" t="str">
        <f>IF(AND('Mapa riesgos'!$AD$59="Muy Baja",'Mapa riesgos'!$AF$59="Menor"),CONCATENATE("R8C",'Mapa riesgos'!$T$59),"")</f>
        <v/>
      </c>
      <c r="U53" s="61" t="str">
        <f>IF(AND('Mapa riesgos'!$AD$60="Muy Baja",'Mapa riesgos'!$AF$60="Menor"),CONCATENATE("R8C",'Mapa riesgos'!$T$60),"")</f>
        <v/>
      </c>
      <c r="V53" s="50" t="str">
        <f>IF(AND('Mapa riesgos'!$AD$55="Muy Baja",'Mapa riesgos'!$AF$55="Moderado"),CONCATENATE("R8C",'Mapa riesgos'!$T$55),"")</f>
        <v/>
      </c>
      <c r="W53" s="51" t="str">
        <f>IF(AND('Mapa riesgos'!$AD$56="Muy Baja",'Mapa riesgos'!$AF$56="Moderado"),CONCATENATE("R8C",'Mapa riesgos'!$T$56),"")</f>
        <v/>
      </c>
      <c r="X53" s="51" t="str">
        <f>IF(AND('Mapa riesgos'!$AD$57="Muy Baja",'Mapa riesgos'!$AF$57="Moderado"),CONCATENATE("R8C",'Mapa riesgos'!$T$57),"")</f>
        <v/>
      </c>
      <c r="Y53" s="51" t="str">
        <f>IF(AND('Mapa riesgos'!$AD$58="Muy Baja",'Mapa riesgos'!$AF$58="Moderado"),CONCATENATE("R8C",'Mapa riesgos'!$T$58),"")</f>
        <v/>
      </c>
      <c r="Z53" s="51" t="str">
        <f>IF(AND('Mapa riesgos'!$AD$59="Muy Baja",'Mapa riesgos'!$AF$59="Moderado"),CONCATENATE("R8C",'Mapa riesgos'!$T$59),"")</f>
        <v/>
      </c>
      <c r="AA53" s="52" t="str">
        <f>IF(AND('Mapa riesgos'!$AD$60="Muy Baja",'Mapa riesgos'!$AF$60="Moderado"),CONCATENATE("R8C",'Mapa riesgos'!$T$60),"")</f>
        <v/>
      </c>
      <c r="AB53" s="35" t="str">
        <f>IF(AND('Mapa riesgos'!$AD$55="Muy Baja",'Mapa riesgos'!$AF$55="Mayor"),CONCATENATE("R8C",'Mapa riesgos'!$T$55),"")</f>
        <v/>
      </c>
      <c r="AC53" s="36" t="str">
        <f>IF(AND('Mapa riesgos'!$AD$56="Muy Baja",'Mapa riesgos'!$AF$56="Mayor"),CONCATENATE("R8C",'Mapa riesgos'!$T$56),"")</f>
        <v/>
      </c>
      <c r="AD53" s="36" t="str">
        <f>IF(AND('Mapa riesgos'!$AD$57="Muy Baja",'Mapa riesgos'!$AF$57="Mayor"),CONCATENATE("R8C",'Mapa riesgos'!$T$57),"")</f>
        <v/>
      </c>
      <c r="AE53" s="36" t="str">
        <f>IF(AND('Mapa riesgos'!$AD$58="Muy Baja",'Mapa riesgos'!$AF$58="Mayor"),CONCATENATE("R8C",'Mapa riesgos'!$T$58),"")</f>
        <v/>
      </c>
      <c r="AF53" s="36" t="str">
        <f>IF(AND('Mapa riesgos'!$AD$59="Muy Baja",'Mapa riesgos'!$AF$59="Mayor"),CONCATENATE("R8C",'Mapa riesgos'!$T$59),"")</f>
        <v/>
      </c>
      <c r="AG53" s="37" t="str">
        <f>IF(AND('Mapa riesgos'!$AD$60="Muy Baja",'Mapa riesgos'!$AF$60="Mayor"),CONCATENATE("R8C",'Mapa riesgos'!$T$60),"")</f>
        <v/>
      </c>
      <c r="AH53" s="38" t="str">
        <f>IF(AND('Mapa riesgos'!$AD$55="Muy Baja",'Mapa riesgos'!$AF$55="Catastrófico"),CONCATENATE("R8C",'Mapa riesgos'!$T$55),"")</f>
        <v/>
      </c>
      <c r="AI53" s="39" t="str">
        <f>IF(AND('Mapa riesgos'!$AD$56="Muy Baja",'Mapa riesgos'!$AF$56="Catastrófico"),CONCATENATE("R8C",'Mapa riesgos'!$T$56),"")</f>
        <v/>
      </c>
      <c r="AJ53" s="39" t="str">
        <f>IF(AND('Mapa riesgos'!$AD$57="Muy Baja",'Mapa riesgos'!$AF$57="Catastrófico"),CONCATENATE("R8C",'Mapa riesgos'!$T$57),"")</f>
        <v/>
      </c>
      <c r="AK53" s="39" t="str">
        <f>IF(AND('Mapa riesgos'!$AD$58="Muy Baja",'Mapa riesgos'!$AF$58="Catastrófico"),CONCATENATE("R8C",'Mapa riesgos'!$T$58),"")</f>
        <v/>
      </c>
      <c r="AL53" s="39" t="str">
        <f>IF(AND('Mapa riesgos'!$AD$59="Muy Baja",'Mapa riesgos'!$AF$59="Catastrófico"),CONCATENATE("R8C",'Mapa riesgos'!$T$59),"")</f>
        <v/>
      </c>
      <c r="AM53" s="40" t="str">
        <f>IF(AND('Mapa riesgos'!$AD$60="Muy Baja",'Mapa riesgos'!$AF$60="Catastrófico"),CONCATENATE("R8C",'Mapa riesgos'!$T$60),"")</f>
        <v/>
      </c>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25">
      <c r="A54" s="66"/>
      <c r="B54" s="466"/>
      <c r="C54" s="466"/>
      <c r="D54" s="467"/>
      <c r="E54" s="507"/>
      <c r="F54" s="508"/>
      <c r="G54" s="508"/>
      <c r="H54" s="508"/>
      <c r="I54" s="509"/>
      <c r="J54" s="59" t="str">
        <f>IF(AND('Mapa riesgos'!$AD$61="Muy Baja",'Mapa riesgos'!$AF$61="Leve"),CONCATENATE("R9C",'Mapa riesgos'!$T$61),"")</f>
        <v/>
      </c>
      <c r="K54" s="60" t="str">
        <f>IF(AND('Mapa riesgos'!$AD$62="Muy Baja",'Mapa riesgos'!$AF$62="Leve"),CONCATENATE("R9C",'Mapa riesgos'!$T$62),"")</f>
        <v/>
      </c>
      <c r="L54" s="60" t="str">
        <f>IF(AND('Mapa riesgos'!$AD$63="Muy Baja",'Mapa riesgos'!$AF$63="Leve"),CONCATENATE("R9C",'Mapa riesgos'!$T$63),"")</f>
        <v/>
      </c>
      <c r="M54" s="60" t="str">
        <f>IF(AND('Mapa riesgos'!$AD$64="Muy Baja",'Mapa riesgos'!$AF$64="Leve"),CONCATENATE("R9C",'Mapa riesgos'!$T$64),"")</f>
        <v/>
      </c>
      <c r="N54" s="60" t="str">
        <f>IF(AND('Mapa riesgos'!$AD$65="Muy Baja",'Mapa riesgos'!$AF$65="Leve"),CONCATENATE("R9C",'Mapa riesgos'!$T$65),"")</f>
        <v/>
      </c>
      <c r="O54" s="61" t="str">
        <f>IF(AND('Mapa riesgos'!$AD$66="Muy Baja",'Mapa riesgos'!$AF$66="Leve"),CONCATENATE("R9C",'Mapa riesgos'!$T$66),"")</f>
        <v/>
      </c>
      <c r="P54" s="59" t="str">
        <f>IF(AND('Mapa riesgos'!$AD$61="Muy Baja",'Mapa riesgos'!$AF$61="Menor"),CONCATENATE("R9C",'Mapa riesgos'!$T$61),"")</f>
        <v/>
      </c>
      <c r="Q54" s="60" t="str">
        <f>IF(AND('Mapa riesgos'!$AD$62="Muy Baja",'Mapa riesgos'!$AF$62="Menor"),CONCATENATE("R9C",'Mapa riesgos'!$T$62),"")</f>
        <v/>
      </c>
      <c r="R54" s="60" t="str">
        <f>IF(AND('Mapa riesgos'!$AD$63="Muy Baja",'Mapa riesgos'!$AF$63="Menor"),CONCATENATE("R9C",'Mapa riesgos'!$T$63),"")</f>
        <v/>
      </c>
      <c r="S54" s="60" t="str">
        <f>IF(AND('Mapa riesgos'!$AD$64="Muy Baja",'Mapa riesgos'!$AF$64="Menor"),CONCATENATE("R9C",'Mapa riesgos'!$T$64),"")</f>
        <v/>
      </c>
      <c r="T54" s="60" t="str">
        <f>IF(AND('Mapa riesgos'!$AD$65="Muy Baja",'Mapa riesgos'!$AF$65="Menor"),CONCATENATE("R9C",'Mapa riesgos'!$T$65),"")</f>
        <v/>
      </c>
      <c r="U54" s="61" t="str">
        <f>IF(AND('Mapa riesgos'!$AD$66="Muy Baja",'Mapa riesgos'!$AF$66="Menor"),CONCATENATE("R9C",'Mapa riesgos'!$T$66),"")</f>
        <v/>
      </c>
      <c r="V54" s="50" t="str">
        <f>IF(AND('Mapa riesgos'!$AD$61="Muy Baja",'Mapa riesgos'!$AF$61="Moderado"),CONCATENATE("R9C",'Mapa riesgos'!$T$61),"")</f>
        <v/>
      </c>
      <c r="W54" s="51" t="str">
        <f>IF(AND('Mapa riesgos'!$AD$62="Muy Baja",'Mapa riesgos'!$AF$62="Moderado"),CONCATENATE("R9C",'Mapa riesgos'!$T$62),"")</f>
        <v/>
      </c>
      <c r="X54" s="51" t="str">
        <f>IF(AND('Mapa riesgos'!$AD$63="Muy Baja",'Mapa riesgos'!$AF$63="Moderado"),CONCATENATE("R9C",'Mapa riesgos'!$T$63),"")</f>
        <v/>
      </c>
      <c r="Y54" s="51" t="str">
        <f>IF(AND('Mapa riesgos'!$AD$64="Muy Baja",'Mapa riesgos'!$AF$64="Moderado"),CONCATENATE("R9C",'Mapa riesgos'!$T$64),"")</f>
        <v/>
      </c>
      <c r="Z54" s="51" t="str">
        <f>IF(AND('Mapa riesgos'!$AD$65="Muy Baja",'Mapa riesgos'!$AF$65="Moderado"),CONCATENATE("R9C",'Mapa riesgos'!$T$65),"")</f>
        <v/>
      </c>
      <c r="AA54" s="52" t="str">
        <f>IF(AND('Mapa riesgos'!$AD$66="Muy Baja",'Mapa riesgos'!$AF$66="Moderado"),CONCATENATE("R9C",'Mapa riesgos'!$T$66),"")</f>
        <v/>
      </c>
      <c r="AB54" s="35" t="str">
        <f>IF(AND('Mapa riesgos'!$AD$61="Muy Baja",'Mapa riesgos'!$AF$61="Mayor"),CONCATENATE("R9C",'Mapa riesgos'!$T$61),"")</f>
        <v/>
      </c>
      <c r="AC54" s="36" t="str">
        <f>IF(AND('Mapa riesgos'!$AD$62="Muy Baja",'Mapa riesgos'!$AF$62="Mayor"),CONCATENATE("R9C",'Mapa riesgos'!$T$62),"")</f>
        <v/>
      </c>
      <c r="AD54" s="36" t="str">
        <f>IF(AND('Mapa riesgos'!$AD$63="Muy Baja",'Mapa riesgos'!$AF$63="Mayor"),CONCATENATE("R9C",'Mapa riesgos'!$T$63),"")</f>
        <v/>
      </c>
      <c r="AE54" s="36" t="str">
        <f>IF(AND('Mapa riesgos'!$AD$64="Muy Baja",'Mapa riesgos'!$AF$64="Mayor"),CONCATENATE("R9C",'Mapa riesgos'!$T$64),"")</f>
        <v/>
      </c>
      <c r="AF54" s="36" t="str">
        <f>IF(AND('Mapa riesgos'!$AD$65="Muy Baja",'Mapa riesgos'!$AF$65="Mayor"),CONCATENATE("R9C",'Mapa riesgos'!$T$65),"")</f>
        <v/>
      </c>
      <c r="AG54" s="37" t="str">
        <f>IF(AND('Mapa riesgos'!$AD$66="Muy Baja",'Mapa riesgos'!$AF$66="Mayor"),CONCATENATE("R9C",'Mapa riesgos'!$T$66),"")</f>
        <v/>
      </c>
      <c r="AH54" s="38" t="str">
        <f>IF(AND('Mapa riesgos'!$AD$61="Muy Baja",'Mapa riesgos'!$AF$61="Catastrófico"),CONCATENATE("R9C",'Mapa riesgos'!$T$61),"")</f>
        <v/>
      </c>
      <c r="AI54" s="39" t="str">
        <f>IF(AND('Mapa riesgos'!$AD$62="Muy Baja",'Mapa riesgos'!$AF$62="Catastrófico"),CONCATENATE("R9C",'Mapa riesgos'!$T$62),"")</f>
        <v/>
      </c>
      <c r="AJ54" s="39" t="str">
        <f>IF(AND('Mapa riesgos'!$AD$63="Muy Baja",'Mapa riesgos'!$AF$63="Catastrófico"),CONCATENATE("R9C",'Mapa riesgos'!$T$63),"")</f>
        <v/>
      </c>
      <c r="AK54" s="39" t="str">
        <f>IF(AND('Mapa riesgos'!$AD$64="Muy Baja",'Mapa riesgos'!$AF$64="Catastrófico"),CONCATENATE("R9C",'Mapa riesgos'!$T$64),"")</f>
        <v/>
      </c>
      <c r="AL54" s="39" t="str">
        <f>IF(AND('Mapa riesgos'!$AD$65="Muy Baja",'Mapa riesgos'!$AF$65="Catastrófico"),CONCATENATE("R9C",'Mapa riesgos'!$T$65),"")</f>
        <v/>
      </c>
      <c r="AM54" s="40" t="str">
        <f>IF(AND('Mapa riesgos'!$AD$66="Muy Baja",'Mapa riesgos'!$AF$66="Catastrófico"),CONCATENATE("R9C",'Mapa riesgos'!$T$66),"")</f>
        <v/>
      </c>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ht="15.75" customHeight="1" thickBot="1" x14ac:dyDescent="0.3">
      <c r="A55" s="66"/>
      <c r="B55" s="466"/>
      <c r="C55" s="466"/>
      <c r="D55" s="467"/>
      <c r="E55" s="510"/>
      <c r="F55" s="511"/>
      <c r="G55" s="511"/>
      <c r="H55" s="511"/>
      <c r="I55" s="512"/>
      <c r="J55" s="62" t="str">
        <f>IF(AND('Mapa riesgos'!$AD$67="Muy Baja",'Mapa riesgos'!$AF$67="Leve"),CONCATENATE("R10C",'Mapa riesgos'!$T$67),"")</f>
        <v/>
      </c>
      <c r="K55" s="63" t="str">
        <f>IF(AND('Mapa riesgos'!$AD$68="Muy Baja",'Mapa riesgos'!$AF$68="Leve"),CONCATENATE("R10C",'Mapa riesgos'!$T$68),"")</f>
        <v/>
      </c>
      <c r="L55" s="63" t="str">
        <f>IF(AND('Mapa riesgos'!$AD$69="Muy Baja",'Mapa riesgos'!$AF$69="Leve"),CONCATENATE("R10C",'Mapa riesgos'!$T$69),"")</f>
        <v/>
      </c>
      <c r="M55" s="63" t="str">
        <f>IF(AND('Mapa riesgos'!$AD$70="Muy Baja",'Mapa riesgos'!$AF$70="Leve"),CONCATENATE("R10C",'Mapa riesgos'!$T$70),"")</f>
        <v/>
      </c>
      <c r="N55" s="63" t="str">
        <f>IF(AND('Mapa riesgos'!$AD$71="Muy Baja",'Mapa riesgos'!$AF$71="Leve"),CONCATENATE("R10C",'Mapa riesgos'!$T$71),"")</f>
        <v/>
      </c>
      <c r="O55" s="64" t="str">
        <f>IF(AND('Mapa riesgos'!$AD$72="Muy Baja",'Mapa riesgos'!$AF$72="Leve"),CONCATENATE("R10C",'Mapa riesgos'!$T$72),"")</f>
        <v/>
      </c>
      <c r="P55" s="62" t="str">
        <f>IF(AND('Mapa riesgos'!$AD$67="Muy Baja",'Mapa riesgos'!$AF$67="Menor"),CONCATENATE("R10C",'Mapa riesgos'!$T$67),"")</f>
        <v/>
      </c>
      <c r="Q55" s="63" t="str">
        <f>IF(AND('Mapa riesgos'!$AD$68="Muy Baja",'Mapa riesgos'!$AF$68="Menor"),CONCATENATE("R10C",'Mapa riesgos'!$T$68),"")</f>
        <v/>
      </c>
      <c r="R55" s="63" t="str">
        <f>IF(AND('Mapa riesgos'!$AD$69="Muy Baja",'Mapa riesgos'!$AF$69="Menor"),CONCATENATE("R10C",'Mapa riesgos'!$T$69),"")</f>
        <v/>
      </c>
      <c r="S55" s="63" t="str">
        <f>IF(AND('Mapa riesgos'!$AD$70="Muy Baja",'Mapa riesgos'!$AF$70="Menor"),CONCATENATE("R10C",'Mapa riesgos'!$T$70),"")</f>
        <v/>
      </c>
      <c r="T55" s="63" t="str">
        <f>IF(AND('Mapa riesgos'!$AD$71="Muy Baja",'Mapa riesgos'!$AF$71="Menor"),CONCATENATE("R10C",'Mapa riesgos'!$T$71),"")</f>
        <v/>
      </c>
      <c r="U55" s="64" t="str">
        <f>IF(AND('Mapa riesgos'!$AD$72="Muy Baja",'Mapa riesgos'!$AF$72="Menor"),CONCATENATE("R10C",'Mapa riesgos'!$T$72),"")</f>
        <v/>
      </c>
      <c r="V55" s="53" t="str">
        <f>IF(AND('Mapa riesgos'!$AD$67="Muy Baja",'Mapa riesgos'!$AF$67="Moderado"),CONCATENATE("R10C",'Mapa riesgos'!$T$67),"")</f>
        <v/>
      </c>
      <c r="W55" s="54" t="str">
        <f>IF(AND('Mapa riesgos'!$AD$68="Muy Baja",'Mapa riesgos'!$AF$68="Moderado"),CONCATENATE("R10C",'Mapa riesgos'!$T$68),"")</f>
        <v/>
      </c>
      <c r="X55" s="54" t="str">
        <f>IF(AND('Mapa riesgos'!$AD$69="Muy Baja",'Mapa riesgos'!$AF$69="Moderado"),CONCATENATE("R10C",'Mapa riesgos'!$T$69),"")</f>
        <v/>
      </c>
      <c r="Y55" s="54" t="str">
        <f>IF(AND('Mapa riesgos'!$AD$70="Muy Baja",'Mapa riesgos'!$AF$70="Moderado"),CONCATENATE("R10C",'Mapa riesgos'!$T$70),"")</f>
        <v/>
      </c>
      <c r="Z55" s="54" t="str">
        <f>IF(AND('Mapa riesgos'!$AD$71="Muy Baja",'Mapa riesgos'!$AF$71="Moderado"),CONCATENATE("R10C",'Mapa riesgos'!$T$71),"")</f>
        <v/>
      </c>
      <c r="AA55" s="55" t="str">
        <f>IF(AND('Mapa riesgos'!$AD$72="Muy Baja",'Mapa riesgos'!$AF$72="Moderado"),CONCATENATE("R10C",'Mapa riesgos'!$T$72),"")</f>
        <v/>
      </c>
      <c r="AB55" s="41" t="str">
        <f>IF(AND('Mapa riesgos'!$AD$67="Muy Baja",'Mapa riesgos'!$AF$67="Mayor"),CONCATENATE("R10C",'Mapa riesgos'!$T$67),"")</f>
        <v/>
      </c>
      <c r="AC55" s="42" t="str">
        <f>IF(AND('Mapa riesgos'!$AD$68="Muy Baja",'Mapa riesgos'!$AF$68="Mayor"),CONCATENATE("R10C",'Mapa riesgos'!$T$68),"")</f>
        <v/>
      </c>
      <c r="AD55" s="42" t="str">
        <f>IF(AND('Mapa riesgos'!$AD$69="Muy Baja",'Mapa riesgos'!$AF$69="Mayor"),CONCATENATE("R10C",'Mapa riesgos'!$T$69),"")</f>
        <v/>
      </c>
      <c r="AE55" s="42" t="str">
        <f>IF(AND('Mapa riesgos'!$AD$70="Muy Baja",'Mapa riesgos'!$AF$70="Mayor"),CONCATENATE("R10C",'Mapa riesgos'!$T$70),"")</f>
        <v/>
      </c>
      <c r="AF55" s="42" t="str">
        <f>IF(AND('Mapa riesgos'!$AD$71="Muy Baja",'Mapa riesgos'!$AF$71="Mayor"),CONCATENATE("R10C",'Mapa riesgos'!$T$71),"")</f>
        <v/>
      </c>
      <c r="AG55" s="43" t="str">
        <f>IF(AND('Mapa riesgos'!$AD$72="Muy Baja",'Mapa riesgos'!$AF$72="Mayor"),CONCATENATE("R10C",'Mapa riesgos'!$T$72),"")</f>
        <v/>
      </c>
      <c r="AH55" s="44" t="str">
        <f>IF(AND('Mapa riesgos'!$AD$67="Muy Baja",'Mapa riesgos'!$AF$67="Catastrófico"),CONCATENATE("R10C",'Mapa riesgos'!$T$67),"")</f>
        <v/>
      </c>
      <c r="AI55" s="45" t="str">
        <f>IF(AND('Mapa riesgos'!$AD$68="Muy Baja",'Mapa riesgos'!$AF$68="Catastrófico"),CONCATENATE("R10C",'Mapa riesgos'!$T$68),"")</f>
        <v/>
      </c>
      <c r="AJ55" s="45" t="str">
        <f>IF(AND('Mapa riesgos'!$AD$69="Muy Baja",'Mapa riesgos'!$AF$69="Catastrófico"),CONCATENATE("R10C",'Mapa riesgos'!$T$69),"")</f>
        <v/>
      </c>
      <c r="AK55" s="45" t="str">
        <f>IF(AND('Mapa riesgos'!$AD$70="Muy Baja",'Mapa riesgos'!$AF$70="Catastrófico"),CONCATENATE("R10C",'Mapa riesgos'!$T$70),"")</f>
        <v/>
      </c>
      <c r="AL55" s="45" t="str">
        <f>IF(AND('Mapa riesgos'!$AD$71="Muy Baja",'Mapa riesgos'!$AF$71="Catastrófico"),CONCATENATE("R10C",'Mapa riesgos'!$T$71),"")</f>
        <v/>
      </c>
      <c r="AM55" s="46" t="str">
        <f>IF(AND('Mapa riesgos'!$AD$72="Muy Baja",'Mapa riesgos'!$AF$72="Catastrófico"),CONCATENATE("R10C",'Mapa riesgos'!$T$72),"")</f>
        <v/>
      </c>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25">
      <c r="A56" s="66"/>
      <c r="B56" s="66"/>
      <c r="C56" s="66"/>
      <c r="D56" s="66"/>
      <c r="E56" s="66"/>
      <c r="F56" s="66"/>
      <c r="G56" s="66"/>
      <c r="H56" s="66"/>
      <c r="I56" s="66"/>
      <c r="J56" s="504" t="s">
        <v>186</v>
      </c>
      <c r="K56" s="505"/>
      <c r="L56" s="505"/>
      <c r="M56" s="505"/>
      <c r="N56" s="505"/>
      <c r="O56" s="506"/>
      <c r="P56" s="504" t="s">
        <v>187</v>
      </c>
      <c r="Q56" s="505"/>
      <c r="R56" s="505"/>
      <c r="S56" s="505"/>
      <c r="T56" s="505"/>
      <c r="U56" s="506"/>
      <c r="V56" s="504" t="s">
        <v>188</v>
      </c>
      <c r="W56" s="505"/>
      <c r="X56" s="505"/>
      <c r="Y56" s="505"/>
      <c r="Z56" s="505"/>
      <c r="AA56" s="506"/>
      <c r="AB56" s="504" t="s">
        <v>189</v>
      </c>
      <c r="AC56" s="513"/>
      <c r="AD56" s="505"/>
      <c r="AE56" s="505"/>
      <c r="AF56" s="505"/>
      <c r="AG56" s="506"/>
      <c r="AH56" s="504" t="s">
        <v>190</v>
      </c>
      <c r="AI56" s="505"/>
      <c r="AJ56" s="505"/>
      <c r="AK56" s="505"/>
      <c r="AL56" s="505"/>
      <c r="AM56" s="506"/>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25">
      <c r="A57" s="66"/>
      <c r="B57" s="66"/>
      <c r="C57" s="66"/>
      <c r="D57" s="66"/>
      <c r="E57" s="66"/>
      <c r="F57" s="66"/>
      <c r="G57" s="66"/>
      <c r="H57" s="66"/>
      <c r="I57" s="66"/>
      <c r="J57" s="507"/>
      <c r="K57" s="508"/>
      <c r="L57" s="508"/>
      <c r="M57" s="508"/>
      <c r="N57" s="508"/>
      <c r="O57" s="509"/>
      <c r="P57" s="507"/>
      <c r="Q57" s="508"/>
      <c r="R57" s="508"/>
      <c r="S57" s="508"/>
      <c r="T57" s="508"/>
      <c r="U57" s="509"/>
      <c r="V57" s="507"/>
      <c r="W57" s="508"/>
      <c r="X57" s="508"/>
      <c r="Y57" s="508"/>
      <c r="Z57" s="508"/>
      <c r="AA57" s="509"/>
      <c r="AB57" s="507"/>
      <c r="AC57" s="508"/>
      <c r="AD57" s="508"/>
      <c r="AE57" s="508"/>
      <c r="AF57" s="508"/>
      <c r="AG57" s="509"/>
      <c r="AH57" s="507"/>
      <c r="AI57" s="508"/>
      <c r="AJ57" s="508"/>
      <c r="AK57" s="508"/>
      <c r="AL57" s="508"/>
      <c r="AM57" s="509"/>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25">
      <c r="A58" s="66"/>
      <c r="B58" s="66"/>
      <c r="C58" s="66"/>
      <c r="D58" s="66"/>
      <c r="E58" s="66"/>
      <c r="F58" s="66"/>
      <c r="G58" s="66"/>
      <c r="H58" s="66"/>
      <c r="I58" s="66"/>
      <c r="J58" s="507"/>
      <c r="K58" s="508"/>
      <c r="L58" s="508"/>
      <c r="M58" s="508"/>
      <c r="N58" s="508"/>
      <c r="O58" s="509"/>
      <c r="P58" s="507"/>
      <c r="Q58" s="508"/>
      <c r="R58" s="508"/>
      <c r="S58" s="508"/>
      <c r="T58" s="508"/>
      <c r="U58" s="509"/>
      <c r="V58" s="507"/>
      <c r="W58" s="508"/>
      <c r="X58" s="508"/>
      <c r="Y58" s="508"/>
      <c r="Z58" s="508"/>
      <c r="AA58" s="509"/>
      <c r="AB58" s="507"/>
      <c r="AC58" s="508"/>
      <c r="AD58" s="508"/>
      <c r="AE58" s="508"/>
      <c r="AF58" s="508"/>
      <c r="AG58" s="509"/>
      <c r="AH58" s="507"/>
      <c r="AI58" s="508"/>
      <c r="AJ58" s="508"/>
      <c r="AK58" s="508"/>
      <c r="AL58" s="508"/>
      <c r="AM58" s="509"/>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25">
      <c r="A59" s="66"/>
      <c r="B59" s="66"/>
      <c r="C59" s="66"/>
      <c r="D59" s="66"/>
      <c r="E59" s="66"/>
      <c r="F59" s="66"/>
      <c r="G59" s="66"/>
      <c r="H59" s="66"/>
      <c r="I59" s="66"/>
      <c r="J59" s="507"/>
      <c r="K59" s="508"/>
      <c r="L59" s="508"/>
      <c r="M59" s="508"/>
      <c r="N59" s="508"/>
      <c r="O59" s="509"/>
      <c r="P59" s="507"/>
      <c r="Q59" s="508"/>
      <c r="R59" s="508"/>
      <c r="S59" s="508"/>
      <c r="T59" s="508"/>
      <c r="U59" s="509"/>
      <c r="V59" s="507"/>
      <c r="W59" s="508"/>
      <c r="X59" s="508"/>
      <c r="Y59" s="508"/>
      <c r="Z59" s="508"/>
      <c r="AA59" s="509"/>
      <c r="AB59" s="507"/>
      <c r="AC59" s="508"/>
      <c r="AD59" s="508"/>
      <c r="AE59" s="508"/>
      <c r="AF59" s="508"/>
      <c r="AG59" s="509"/>
      <c r="AH59" s="507"/>
      <c r="AI59" s="508"/>
      <c r="AJ59" s="508"/>
      <c r="AK59" s="508"/>
      <c r="AL59" s="508"/>
      <c r="AM59" s="509"/>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25">
      <c r="A60" s="66"/>
      <c r="B60" s="66"/>
      <c r="C60" s="66"/>
      <c r="D60" s="66"/>
      <c r="E60" s="66"/>
      <c r="F60" s="66"/>
      <c r="G60" s="66"/>
      <c r="H60" s="66"/>
      <c r="I60" s="66"/>
      <c r="J60" s="507"/>
      <c r="K60" s="508"/>
      <c r="L60" s="508"/>
      <c r="M60" s="508"/>
      <c r="N60" s="508"/>
      <c r="O60" s="509"/>
      <c r="P60" s="507"/>
      <c r="Q60" s="508"/>
      <c r="R60" s="508"/>
      <c r="S60" s="508"/>
      <c r="T60" s="508"/>
      <c r="U60" s="509"/>
      <c r="V60" s="507"/>
      <c r="W60" s="508"/>
      <c r="X60" s="508"/>
      <c r="Y60" s="508"/>
      <c r="Z60" s="508"/>
      <c r="AA60" s="509"/>
      <c r="AB60" s="507"/>
      <c r="AC60" s="508"/>
      <c r="AD60" s="508"/>
      <c r="AE60" s="508"/>
      <c r="AF60" s="508"/>
      <c r="AG60" s="509"/>
      <c r="AH60" s="507"/>
      <c r="AI60" s="508"/>
      <c r="AJ60" s="508"/>
      <c r="AK60" s="508"/>
      <c r="AL60" s="508"/>
      <c r="AM60" s="509"/>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ht="15.75" thickBot="1" x14ac:dyDescent="0.3">
      <c r="A61" s="66"/>
      <c r="B61" s="66"/>
      <c r="C61" s="66"/>
      <c r="D61" s="66"/>
      <c r="E61" s="66"/>
      <c r="F61" s="66"/>
      <c r="G61" s="66"/>
      <c r="H61" s="66"/>
      <c r="I61" s="66"/>
      <c r="J61" s="510"/>
      <c r="K61" s="511"/>
      <c r="L61" s="511"/>
      <c r="M61" s="511"/>
      <c r="N61" s="511"/>
      <c r="O61" s="512"/>
      <c r="P61" s="510"/>
      <c r="Q61" s="511"/>
      <c r="R61" s="511"/>
      <c r="S61" s="511"/>
      <c r="T61" s="511"/>
      <c r="U61" s="512"/>
      <c r="V61" s="510"/>
      <c r="W61" s="511"/>
      <c r="X61" s="511"/>
      <c r="Y61" s="511"/>
      <c r="Z61" s="511"/>
      <c r="AA61" s="512"/>
      <c r="AB61" s="510"/>
      <c r="AC61" s="511"/>
      <c r="AD61" s="511"/>
      <c r="AE61" s="511"/>
      <c r="AF61" s="511"/>
      <c r="AG61" s="512"/>
      <c r="AH61" s="510"/>
      <c r="AI61" s="511"/>
      <c r="AJ61" s="511"/>
      <c r="AK61" s="511"/>
      <c r="AL61" s="511"/>
      <c r="AM61" s="512"/>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2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row>
    <row r="63" spans="1:80" ht="15" customHeight="1" x14ac:dyDescent="0.25">
      <c r="A63" s="66"/>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66"/>
      <c r="AV63" s="66"/>
      <c r="AW63" s="66"/>
      <c r="AX63" s="66"/>
      <c r="AY63" s="66"/>
      <c r="AZ63" s="66"/>
      <c r="BA63" s="66"/>
      <c r="BB63" s="66"/>
      <c r="BC63" s="66"/>
      <c r="BD63" s="66"/>
      <c r="BE63" s="66"/>
      <c r="BF63" s="66"/>
      <c r="BG63" s="66"/>
      <c r="BH63" s="66"/>
    </row>
    <row r="64" spans="1:80" ht="15" customHeight="1" x14ac:dyDescent="0.25">
      <c r="A64" s="66"/>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66"/>
      <c r="AV64" s="66"/>
      <c r="AW64" s="66"/>
      <c r="AX64" s="66"/>
      <c r="AY64" s="66"/>
      <c r="AZ64" s="66"/>
      <c r="BA64" s="66"/>
      <c r="BB64" s="66"/>
      <c r="BC64" s="66"/>
      <c r="BD64" s="66"/>
      <c r="BE64" s="66"/>
      <c r="BF64" s="66"/>
      <c r="BG64" s="66"/>
      <c r="BH64" s="66"/>
    </row>
    <row r="65" spans="1:60" x14ac:dyDescent="0.2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row>
    <row r="66" spans="1:60" x14ac:dyDescent="0.2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row>
    <row r="67" spans="1:60" x14ac:dyDescent="0.25">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row>
    <row r="68" spans="1:60" x14ac:dyDescent="0.2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row>
    <row r="69" spans="1:60" x14ac:dyDescent="0.25">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row>
    <row r="70" spans="1:60"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row>
    <row r="71" spans="1:60"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row>
    <row r="72" spans="1:60"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row>
    <row r="73" spans="1:60"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row>
    <row r="74" spans="1:60" x14ac:dyDescent="0.2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row>
    <row r="75" spans="1:60"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row>
    <row r="76" spans="1:60" x14ac:dyDescent="0.2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row>
    <row r="77" spans="1:60" x14ac:dyDescent="0.2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row>
    <row r="78" spans="1:60" x14ac:dyDescent="0.2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row>
    <row r="79" spans="1:60" x14ac:dyDescent="0.2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row>
    <row r="80" spans="1:60"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row>
    <row r="81" spans="1:60" x14ac:dyDescent="0.2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row>
    <row r="82" spans="1:60" x14ac:dyDescent="0.2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row>
    <row r="83" spans="1:60" x14ac:dyDescent="0.2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row>
    <row r="84" spans="1:60" x14ac:dyDescent="0.2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row>
    <row r="85" spans="1:60" x14ac:dyDescent="0.2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row>
    <row r="86" spans="1:60" x14ac:dyDescent="0.2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row>
    <row r="87" spans="1:60"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row>
    <row r="88" spans="1:60" x14ac:dyDescent="0.2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row>
    <row r="89" spans="1:60" x14ac:dyDescent="0.2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row>
    <row r="90" spans="1:60" x14ac:dyDescent="0.2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row>
    <row r="91" spans="1:60" x14ac:dyDescent="0.2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row>
    <row r="92" spans="1:60" x14ac:dyDescent="0.2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row>
    <row r="93" spans="1:60" x14ac:dyDescent="0.2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row>
    <row r="94" spans="1:60" x14ac:dyDescent="0.2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row>
    <row r="95" spans="1:60" x14ac:dyDescent="0.2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row>
    <row r="96" spans="1:60" x14ac:dyDescent="0.2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row>
    <row r="97" spans="1:60" x14ac:dyDescent="0.2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row>
    <row r="98" spans="1:60"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row>
    <row r="99" spans="1:60" x14ac:dyDescent="0.2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row>
    <row r="100" spans="1:60" x14ac:dyDescent="0.2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row>
    <row r="101" spans="1:60" x14ac:dyDescent="0.2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row>
    <row r="102" spans="1:60" x14ac:dyDescent="0.2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row>
    <row r="103" spans="1:60"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row>
    <row r="104" spans="1:60" x14ac:dyDescent="0.2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row>
    <row r="105" spans="1:60" x14ac:dyDescent="0.2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row>
    <row r="106" spans="1:60" x14ac:dyDescent="0.2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row>
    <row r="107" spans="1:60" x14ac:dyDescent="0.25">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row>
    <row r="108" spans="1:60" x14ac:dyDescent="0.25">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row>
    <row r="109" spans="1:60" x14ac:dyDescent="0.25">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row>
    <row r="110" spans="1:60" x14ac:dyDescent="0.2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row>
    <row r="111" spans="1:60" x14ac:dyDescent="0.2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row>
    <row r="112" spans="1:60" x14ac:dyDescent="0.2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row>
    <row r="113" spans="1:60" x14ac:dyDescent="0.2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row>
    <row r="114" spans="1:60" x14ac:dyDescent="0.2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row>
    <row r="115" spans="1:60" x14ac:dyDescent="0.2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row>
    <row r="116" spans="1:60" x14ac:dyDescent="0.2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row>
    <row r="117" spans="1:60" x14ac:dyDescent="0.2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row>
    <row r="118" spans="1:60" x14ac:dyDescent="0.2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row>
    <row r="119" spans="1:60" x14ac:dyDescent="0.2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row>
    <row r="120" spans="1:60" x14ac:dyDescent="0.2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row>
    <row r="121" spans="1:60" x14ac:dyDescent="0.2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row>
    <row r="122" spans="1:60" x14ac:dyDescent="0.25">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row>
    <row r="123" spans="1:60" x14ac:dyDescent="0.25">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row>
    <row r="124" spans="1:60" x14ac:dyDescent="0.25">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row>
    <row r="125" spans="1:60" x14ac:dyDescent="0.25">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row>
    <row r="126" spans="1:60" x14ac:dyDescent="0.25">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row>
    <row r="127" spans="1:60" x14ac:dyDescent="0.25">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row>
    <row r="128" spans="1:60" x14ac:dyDescent="0.25">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row>
    <row r="129" spans="1:60" x14ac:dyDescent="0.25">
      <c r="A129" s="66"/>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row>
    <row r="130" spans="1:60" x14ac:dyDescent="0.25">
      <c r="A130" s="66"/>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row>
    <row r="131" spans="1:60" x14ac:dyDescent="0.25">
      <c r="A131" s="66"/>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row>
    <row r="132" spans="1:60" x14ac:dyDescent="0.25">
      <c r="A132" s="66"/>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row>
    <row r="133" spans="1:60" x14ac:dyDescent="0.25">
      <c r="A133" s="66"/>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row>
    <row r="134" spans="1:60" x14ac:dyDescent="0.25">
      <c r="A134" s="66"/>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row>
    <row r="135" spans="1:60" x14ac:dyDescent="0.25">
      <c r="A135" s="66"/>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row>
    <row r="136" spans="1:60" x14ac:dyDescent="0.25">
      <c r="A136" s="66"/>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row>
    <row r="137" spans="1:60" x14ac:dyDescent="0.25">
      <c r="A137" s="66"/>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c r="AC137" s="66"/>
      <c r="AD137" s="66"/>
      <c r="AE137" s="66"/>
      <c r="AF137" s="66"/>
      <c r="AG137" s="66"/>
      <c r="AH137" s="66"/>
      <c r="AI137" s="66"/>
      <c r="AJ137" s="66"/>
      <c r="AK137" s="66"/>
      <c r="AL137" s="66"/>
      <c r="AM137" s="66"/>
      <c r="AN137" s="66"/>
      <c r="AO137" s="66"/>
      <c r="AP137" s="66"/>
      <c r="AQ137" s="66"/>
      <c r="AR137" s="66"/>
      <c r="AS137" s="66"/>
      <c r="AT137" s="66"/>
      <c r="AU137" s="66"/>
      <c r="AV137" s="66"/>
      <c r="AW137" s="66"/>
      <c r="AX137" s="66"/>
      <c r="AY137" s="66"/>
      <c r="AZ137" s="66"/>
      <c r="BA137" s="66"/>
      <c r="BB137" s="66"/>
      <c r="BC137" s="66"/>
      <c r="BD137" s="66"/>
      <c r="BE137" s="66"/>
      <c r="BF137" s="66"/>
      <c r="BG137" s="66"/>
      <c r="BH137" s="66"/>
    </row>
    <row r="138" spans="1:60" x14ac:dyDescent="0.25">
      <c r="A138" s="66"/>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c r="AC138" s="66"/>
      <c r="AD138" s="66"/>
      <c r="AE138" s="66"/>
      <c r="AF138" s="66"/>
      <c r="AG138" s="66"/>
      <c r="AH138" s="66"/>
      <c r="AI138" s="66"/>
      <c r="AJ138" s="66"/>
      <c r="AK138" s="66"/>
      <c r="AL138" s="66"/>
      <c r="AM138" s="66"/>
      <c r="AN138" s="66"/>
      <c r="AO138" s="66"/>
      <c r="AP138" s="66"/>
      <c r="AQ138" s="66"/>
      <c r="AR138" s="66"/>
      <c r="AS138" s="66"/>
      <c r="AT138" s="66"/>
      <c r="AU138" s="66"/>
      <c r="AV138" s="66"/>
      <c r="AW138" s="66"/>
      <c r="AX138" s="66"/>
      <c r="AY138" s="66"/>
      <c r="AZ138" s="66"/>
      <c r="BA138" s="66"/>
      <c r="BB138" s="66"/>
      <c r="BC138" s="66"/>
      <c r="BD138" s="66"/>
      <c r="BE138" s="66"/>
      <c r="BF138" s="66"/>
      <c r="BG138" s="66"/>
      <c r="BH138" s="66"/>
    </row>
    <row r="139" spans="1:60" x14ac:dyDescent="0.25">
      <c r="A139" s="66"/>
      <c r="B139" s="66"/>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c r="AC139" s="66"/>
      <c r="AD139" s="66"/>
      <c r="AE139" s="66"/>
      <c r="AF139" s="66"/>
      <c r="AG139" s="66"/>
      <c r="AH139" s="66"/>
      <c r="AI139" s="66"/>
      <c r="AJ139" s="66"/>
      <c r="AK139" s="66"/>
      <c r="AL139" s="66"/>
      <c r="AM139" s="66"/>
      <c r="AN139" s="66"/>
      <c r="AO139" s="66"/>
      <c r="AP139" s="66"/>
      <c r="AQ139" s="66"/>
      <c r="AR139" s="66"/>
      <c r="AS139" s="66"/>
      <c r="AT139" s="66"/>
      <c r="AU139" s="66"/>
      <c r="AV139" s="66"/>
      <c r="AW139" s="66"/>
      <c r="AX139" s="66"/>
      <c r="AY139" s="66"/>
      <c r="AZ139" s="66"/>
      <c r="BA139" s="66"/>
      <c r="BB139" s="66"/>
      <c r="BC139" s="66"/>
      <c r="BD139" s="66"/>
      <c r="BE139" s="66"/>
      <c r="BF139" s="66"/>
      <c r="BG139" s="66"/>
      <c r="BH139" s="66"/>
    </row>
    <row r="140" spans="1:60" x14ac:dyDescent="0.25">
      <c r="A140" s="66"/>
      <c r="B140" s="66"/>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c r="AC140" s="66"/>
      <c r="AD140" s="66"/>
      <c r="AE140" s="66"/>
      <c r="AF140" s="66"/>
      <c r="AG140" s="66"/>
      <c r="AH140" s="66"/>
      <c r="AI140" s="66"/>
      <c r="AJ140" s="66"/>
      <c r="AK140" s="66"/>
      <c r="AL140" s="66"/>
      <c r="AM140" s="66"/>
      <c r="AN140" s="66"/>
      <c r="AO140" s="66"/>
      <c r="AP140" s="66"/>
      <c r="AQ140" s="66"/>
      <c r="AR140" s="66"/>
      <c r="AS140" s="66"/>
      <c r="AT140" s="66"/>
      <c r="AU140" s="66"/>
      <c r="AV140" s="66"/>
      <c r="AW140" s="66"/>
      <c r="AX140" s="66"/>
      <c r="AY140" s="66"/>
      <c r="AZ140" s="66"/>
      <c r="BA140" s="66"/>
      <c r="BB140" s="66"/>
      <c r="BC140" s="66"/>
      <c r="BD140" s="66"/>
      <c r="BE140" s="66"/>
      <c r="BF140" s="66"/>
      <c r="BG140" s="66"/>
      <c r="BH140" s="66"/>
    </row>
    <row r="141" spans="1:60" x14ac:dyDescent="0.25">
      <c r="A141" s="66"/>
      <c r="B141" s="66"/>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c r="AC141" s="66"/>
      <c r="AD141" s="66"/>
      <c r="AE141" s="66"/>
      <c r="AF141" s="66"/>
      <c r="AG141" s="66"/>
      <c r="AH141" s="66"/>
      <c r="AI141" s="66"/>
      <c r="AJ141" s="66"/>
      <c r="AK141" s="66"/>
      <c r="AL141" s="66"/>
      <c r="AM141" s="66"/>
      <c r="AN141" s="66"/>
      <c r="AO141" s="66"/>
      <c r="AP141" s="66"/>
      <c r="AQ141" s="66"/>
      <c r="AR141" s="66"/>
      <c r="AS141" s="66"/>
      <c r="AT141" s="66"/>
      <c r="AU141" s="66"/>
      <c r="AV141" s="66"/>
      <c r="AW141" s="66"/>
      <c r="AX141" s="66"/>
      <c r="AY141" s="66"/>
      <c r="AZ141" s="66"/>
      <c r="BA141" s="66"/>
      <c r="BB141" s="66"/>
      <c r="BC141" s="66"/>
      <c r="BD141" s="66"/>
      <c r="BE141" s="66"/>
      <c r="BF141" s="66"/>
      <c r="BG141" s="66"/>
      <c r="BH141" s="66"/>
    </row>
    <row r="142" spans="1:60" x14ac:dyDescent="0.25">
      <c r="A142" s="66"/>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c r="AC142" s="66"/>
      <c r="AD142" s="66"/>
      <c r="AE142" s="66"/>
      <c r="AF142" s="66"/>
      <c r="AG142" s="66"/>
      <c r="AH142" s="66"/>
      <c r="AI142" s="66"/>
      <c r="AJ142" s="66"/>
      <c r="AK142" s="66"/>
      <c r="AL142" s="66"/>
      <c r="AM142" s="66"/>
      <c r="AN142" s="66"/>
      <c r="AO142" s="66"/>
      <c r="AP142" s="66"/>
      <c r="AQ142" s="66"/>
      <c r="AR142" s="66"/>
      <c r="AS142" s="66"/>
      <c r="AT142" s="66"/>
      <c r="AU142" s="66"/>
      <c r="AV142" s="66"/>
      <c r="AW142" s="66"/>
      <c r="AX142" s="66"/>
      <c r="AY142" s="66"/>
      <c r="AZ142" s="66"/>
      <c r="BA142" s="66"/>
      <c r="BB142" s="66"/>
      <c r="BC142" s="66"/>
      <c r="BD142" s="66"/>
      <c r="BE142" s="66"/>
      <c r="BF142" s="66"/>
      <c r="BG142" s="66"/>
      <c r="BH142" s="66"/>
    </row>
    <row r="143" spans="1:60" x14ac:dyDescent="0.25">
      <c r="A143" s="66"/>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c r="AC143" s="66"/>
      <c r="AD143" s="66"/>
      <c r="AE143" s="66"/>
      <c r="AF143" s="66"/>
      <c r="AG143" s="66"/>
      <c r="AH143" s="66"/>
      <c r="AI143" s="66"/>
      <c r="AJ143" s="66"/>
      <c r="AK143" s="66"/>
      <c r="AL143" s="66"/>
      <c r="AM143" s="66"/>
      <c r="AN143" s="66"/>
      <c r="AO143" s="66"/>
      <c r="AP143" s="66"/>
      <c r="AQ143" s="66"/>
      <c r="AR143" s="66"/>
      <c r="AS143" s="66"/>
      <c r="AT143" s="66"/>
      <c r="AU143" s="66"/>
      <c r="AV143" s="66"/>
      <c r="AW143" s="66"/>
      <c r="AX143" s="66"/>
      <c r="AY143" s="66"/>
      <c r="AZ143" s="66"/>
      <c r="BA143" s="66"/>
      <c r="BB143" s="66"/>
      <c r="BC143" s="66"/>
      <c r="BD143" s="66"/>
      <c r="BE143" s="66"/>
      <c r="BF143" s="66"/>
      <c r="BG143" s="66"/>
      <c r="BH143" s="66"/>
    </row>
    <row r="144" spans="1:60" x14ac:dyDescent="0.25">
      <c r="A144" s="66"/>
      <c r="B144" s="66"/>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c r="BB144" s="66"/>
      <c r="BC144" s="66"/>
      <c r="BD144" s="66"/>
      <c r="BE144" s="66"/>
      <c r="BF144" s="66"/>
      <c r="BG144" s="66"/>
      <c r="BH144" s="66"/>
    </row>
    <row r="145" spans="1:60" x14ac:dyDescent="0.25">
      <c r="A145" s="66"/>
      <c r="B145" s="66"/>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c r="AC145" s="66"/>
      <c r="AD145" s="66"/>
      <c r="AE145" s="66"/>
      <c r="AF145" s="66"/>
      <c r="AG145" s="66"/>
      <c r="AH145" s="66"/>
      <c r="AI145" s="66"/>
      <c r="AJ145" s="66"/>
      <c r="AK145" s="66"/>
      <c r="AL145" s="66"/>
      <c r="AM145" s="66"/>
      <c r="AN145" s="66"/>
      <c r="AO145" s="66"/>
      <c r="AP145" s="66"/>
      <c r="AQ145" s="66"/>
      <c r="AR145" s="66"/>
      <c r="AS145" s="66"/>
      <c r="AT145" s="66"/>
      <c r="AU145" s="66"/>
      <c r="AV145" s="66"/>
      <c r="AW145" s="66"/>
      <c r="AX145" s="66"/>
      <c r="AY145" s="66"/>
      <c r="AZ145" s="66"/>
      <c r="BA145" s="66"/>
      <c r="BB145" s="66"/>
      <c r="BC145" s="66"/>
      <c r="BD145" s="66"/>
      <c r="BE145" s="66"/>
      <c r="BF145" s="66"/>
      <c r="BG145" s="66"/>
      <c r="BH145" s="66"/>
    </row>
    <row r="146" spans="1:60" x14ac:dyDescent="0.25">
      <c r="A146" s="66"/>
      <c r="B146" s="66"/>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c r="AC146" s="66"/>
      <c r="AD146" s="66"/>
      <c r="AE146" s="66"/>
      <c r="AF146" s="66"/>
      <c r="AG146" s="66"/>
      <c r="AH146" s="66"/>
      <c r="AI146" s="66"/>
      <c r="AJ146" s="66"/>
      <c r="AK146" s="66"/>
      <c r="AL146" s="66"/>
      <c r="AM146" s="66"/>
      <c r="AN146" s="66"/>
      <c r="AO146" s="66"/>
      <c r="AP146" s="66"/>
      <c r="AQ146" s="66"/>
      <c r="AR146" s="66"/>
      <c r="AS146" s="66"/>
      <c r="AT146" s="66"/>
      <c r="AU146" s="66"/>
      <c r="AV146" s="66"/>
      <c r="AW146" s="66"/>
      <c r="AX146" s="66"/>
      <c r="AY146" s="66"/>
      <c r="AZ146" s="66"/>
      <c r="BA146" s="66"/>
      <c r="BB146" s="66"/>
      <c r="BC146" s="66"/>
      <c r="BD146" s="66"/>
      <c r="BE146" s="66"/>
      <c r="BF146" s="66"/>
      <c r="BG146" s="66"/>
      <c r="BH146" s="66"/>
    </row>
    <row r="147" spans="1:60" x14ac:dyDescent="0.25">
      <c r="A147" s="66"/>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c r="AC147" s="66"/>
      <c r="AD147" s="66"/>
      <c r="AE147" s="66"/>
      <c r="AF147" s="66"/>
      <c r="AG147" s="66"/>
      <c r="AH147" s="66"/>
      <c r="AI147" s="66"/>
      <c r="AJ147" s="66"/>
      <c r="AK147" s="66"/>
      <c r="AL147" s="66"/>
      <c r="AM147" s="66"/>
      <c r="AN147" s="66"/>
      <c r="AO147" s="66"/>
      <c r="AP147" s="66"/>
      <c r="AQ147" s="66"/>
      <c r="AR147" s="66"/>
      <c r="AS147" s="66"/>
      <c r="AT147" s="66"/>
      <c r="AU147" s="66"/>
      <c r="AV147" s="66"/>
      <c r="AW147" s="66"/>
      <c r="AX147" s="66"/>
      <c r="AY147" s="66"/>
      <c r="AZ147" s="66"/>
      <c r="BA147" s="66"/>
      <c r="BB147" s="66"/>
      <c r="BC147" s="66"/>
      <c r="BD147" s="66"/>
      <c r="BE147" s="66"/>
      <c r="BF147" s="66"/>
      <c r="BG147" s="66"/>
      <c r="BH147" s="66"/>
    </row>
    <row r="148" spans="1:60" x14ac:dyDescent="0.25">
      <c r="A148" s="66"/>
      <c r="B148" s="66"/>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c r="AC148" s="66"/>
      <c r="AD148" s="66"/>
      <c r="AE148" s="66"/>
      <c r="AF148" s="66"/>
      <c r="AG148" s="66"/>
      <c r="AH148" s="66"/>
      <c r="AI148" s="66"/>
      <c r="AJ148" s="66"/>
      <c r="AK148" s="66"/>
      <c r="AL148" s="66"/>
      <c r="AM148" s="66"/>
      <c r="AN148" s="66"/>
      <c r="AO148" s="66"/>
      <c r="AP148" s="66"/>
      <c r="AQ148" s="66"/>
      <c r="AR148" s="66"/>
      <c r="AS148" s="66"/>
      <c r="AT148" s="66"/>
      <c r="AU148" s="66"/>
      <c r="AV148" s="66"/>
      <c r="AW148" s="66"/>
      <c r="AX148" s="66"/>
      <c r="AY148" s="66"/>
      <c r="AZ148" s="66"/>
      <c r="BA148" s="66"/>
      <c r="BB148" s="66"/>
      <c r="BC148" s="66"/>
      <c r="BD148" s="66"/>
      <c r="BE148" s="66"/>
      <c r="BF148" s="66"/>
      <c r="BG148" s="66"/>
      <c r="BH148" s="66"/>
    </row>
    <row r="149" spans="1:60" x14ac:dyDescent="0.25">
      <c r="A149" s="66"/>
      <c r="B149" s="66"/>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c r="AC149" s="66"/>
      <c r="AD149" s="66"/>
      <c r="AE149" s="66"/>
      <c r="AF149" s="66"/>
      <c r="AG149" s="66"/>
      <c r="AH149" s="66"/>
      <c r="AI149" s="66"/>
      <c r="AJ149" s="66"/>
      <c r="AK149" s="66"/>
      <c r="AL149" s="66"/>
      <c r="AM149" s="66"/>
      <c r="AN149" s="66"/>
      <c r="AO149" s="66"/>
      <c r="AP149" s="66"/>
      <c r="AQ149" s="66"/>
      <c r="AR149" s="66"/>
      <c r="AS149" s="66"/>
      <c r="AT149" s="66"/>
      <c r="AU149" s="66"/>
      <c r="AV149" s="66"/>
      <c r="AW149" s="66"/>
      <c r="AX149" s="66"/>
      <c r="AY149" s="66"/>
      <c r="AZ149" s="66"/>
      <c r="BA149" s="66"/>
      <c r="BB149" s="66"/>
      <c r="BC149" s="66"/>
      <c r="BD149" s="66"/>
      <c r="BE149" s="66"/>
      <c r="BF149" s="66"/>
      <c r="BG149" s="66"/>
      <c r="BH149" s="66"/>
    </row>
    <row r="150" spans="1:60" x14ac:dyDescent="0.25">
      <c r="A150" s="66"/>
      <c r="B150" s="66"/>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c r="AC150" s="66"/>
      <c r="AD150" s="66"/>
      <c r="AE150" s="66"/>
      <c r="AF150" s="66"/>
      <c r="AG150" s="66"/>
      <c r="AH150" s="66"/>
      <c r="AI150" s="66"/>
      <c r="AJ150" s="66"/>
      <c r="AK150" s="66"/>
      <c r="AL150" s="66"/>
      <c r="AM150" s="66"/>
      <c r="AN150" s="66"/>
      <c r="AO150" s="66"/>
      <c r="AP150" s="66"/>
      <c r="AQ150" s="66"/>
      <c r="AR150" s="66"/>
      <c r="AS150" s="66"/>
      <c r="AT150" s="66"/>
      <c r="AU150" s="66"/>
      <c r="AV150" s="66"/>
      <c r="AW150" s="66"/>
      <c r="AX150" s="66"/>
      <c r="AY150" s="66"/>
      <c r="AZ150" s="66"/>
      <c r="BA150" s="66"/>
      <c r="BB150" s="66"/>
      <c r="BC150" s="66"/>
      <c r="BD150" s="66"/>
      <c r="BE150" s="66"/>
      <c r="BF150" s="66"/>
      <c r="BG150" s="66"/>
      <c r="BH150" s="66"/>
    </row>
    <row r="151" spans="1:60" x14ac:dyDescent="0.25">
      <c r="A151" s="66"/>
      <c r="B151" s="66"/>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c r="AC151" s="66"/>
      <c r="AD151" s="66"/>
      <c r="AE151" s="66"/>
      <c r="AF151" s="66"/>
      <c r="AG151" s="66"/>
      <c r="AH151" s="66"/>
      <c r="AI151" s="66"/>
      <c r="AJ151" s="66"/>
      <c r="AK151" s="66"/>
      <c r="AL151" s="66"/>
      <c r="AM151" s="66"/>
      <c r="AN151" s="66"/>
      <c r="AO151" s="66"/>
      <c r="AP151" s="66"/>
      <c r="AQ151" s="66"/>
      <c r="AR151" s="66"/>
      <c r="AS151" s="66"/>
      <c r="AT151" s="66"/>
      <c r="AU151" s="66"/>
      <c r="AV151" s="66"/>
      <c r="AW151" s="66"/>
      <c r="AX151" s="66"/>
      <c r="AY151" s="66"/>
      <c r="AZ151" s="66"/>
      <c r="BA151" s="66"/>
      <c r="BB151" s="66"/>
      <c r="BC151" s="66"/>
      <c r="BD151" s="66"/>
      <c r="BE151" s="66"/>
      <c r="BF151" s="66"/>
      <c r="BG151" s="66"/>
      <c r="BH151" s="66"/>
    </row>
    <row r="152" spans="1:60" x14ac:dyDescent="0.25">
      <c r="A152" s="66"/>
      <c r="B152" s="66"/>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c r="AC152" s="66"/>
      <c r="AD152" s="66"/>
      <c r="AE152" s="66"/>
      <c r="AF152" s="66"/>
      <c r="AG152" s="66"/>
      <c r="AH152" s="66"/>
      <c r="AI152" s="66"/>
      <c r="AJ152" s="66"/>
      <c r="AK152" s="66"/>
      <c r="AL152" s="66"/>
      <c r="AM152" s="66"/>
      <c r="AN152" s="66"/>
      <c r="AO152" s="66"/>
      <c r="AP152" s="66"/>
      <c r="AQ152" s="66"/>
      <c r="AR152" s="66"/>
      <c r="AS152" s="66"/>
      <c r="AT152" s="66"/>
      <c r="AU152" s="66"/>
      <c r="AV152" s="66"/>
      <c r="AW152" s="66"/>
      <c r="AX152" s="66"/>
      <c r="AY152" s="66"/>
      <c r="AZ152" s="66"/>
      <c r="BA152" s="66"/>
      <c r="BB152" s="66"/>
      <c r="BC152" s="66"/>
      <c r="BD152" s="66"/>
      <c r="BE152" s="66"/>
      <c r="BF152" s="66"/>
      <c r="BG152" s="66"/>
      <c r="BH152" s="66"/>
    </row>
    <row r="153" spans="1:60" x14ac:dyDescent="0.25">
      <c r="A153" s="66"/>
      <c r="B153" s="66"/>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c r="AC153" s="66"/>
      <c r="AD153" s="66"/>
      <c r="AE153" s="66"/>
      <c r="AF153" s="66"/>
      <c r="AG153" s="66"/>
      <c r="AH153" s="66"/>
      <c r="AI153" s="66"/>
      <c r="AJ153" s="66"/>
      <c r="AK153" s="66"/>
      <c r="AL153" s="66"/>
      <c r="AM153" s="66"/>
      <c r="AN153" s="66"/>
      <c r="AO153" s="66"/>
      <c r="AP153" s="66"/>
      <c r="AQ153" s="66"/>
      <c r="AR153" s="66"/>
      <c r="AS153" s="66"/>
      <c r="AT153" s="66"/>
      <c r="AU153" s="66"/>
      <c r="AV153" s="66"/>
      <c r="AW153" s="66"/>
      <c r="AX153" s="66"/>
      <c r="AY153" s="66"/>
      <c r="AZ153" s="66"/>
      <c r="BA153" s="66"/>
      <c r="BB153" s="66"/>
      <c r="BC153" s="66"/>
      <c r="BD153" s="66"/>
      <c r="BE153" s="66"/>
      <c r="BF153" s="66"/>
      <c r="BG153" s="66"/>
      <c r="BH153" s="66"/>
    </row>
    <row r="154" spans="1:60" x14ac:dyDescent="0.25">
      <c r="A154" s="66"/>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66"/>
      <c r="AY154" s="66"/>
      <c r="AZ154" s="66"/>
      <c r="BA154" s="66"/>
      <c r="BB154" s="66"/>
      <c r="BC154" s="66"/>
      <c r="BD154" s="66"/>
      <c r="BE154" s="66"/>
      <c r="BF154" s="66"/>
      <c r="BG154" s="66"/>
      <c r="BH154" s="66"/>
    </row>
    <row r="155" spans="1:60" x14ac:dyDescent="0.25">
      <c r="A155" s="66"/>
      <c r="B155" s="66"/>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c r="AX155" s="66"/>
      <c r="AY155" s="66"/>
      <c r="AZ155" s="66"/>
      <c r="BA155" s="66"/>
      <c r="BB155" s="66"/>
      <c r="BC155" s="66"/>
      <c r="BD155" s="66"/>
      <c r="BE155" s="66"/>
      <c r="BF155" s="66"/>
      <c r="BG155" s="66"/>
      <c r="BH155" s="66"/>
    </row>
    <row r="156" spans="1:60" x14ac:dyDescent="0.25">
      <c r="A156" s="66"/>
      <c r="B156" s="66"/>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c r="AC156" s="66"/>
      <c r="AD156" s="66"/>
      <c r="AE156" s="66"/>
      <c r="AF156" s="66"/>
      <c r="AG156" s="66"/>
      <c r="AH156" s="66"/>
      <c r="AI156" s="66"/>
      <c r="AJ156" s="66"/>
      <c r="AK156" s="66"/>
      <c r="AL156" s="66"/>
      <c r="AM156" s="66"/>
      <c r="AN156" s="66"/>
      <c r="AO156" s="66"/>
      <c r="AP156" s="66"/>
      <c r="AQ156" s="66"/>
      <c r="AR156" s="66"/>
      <c r="AS156" s="66"/>
      <c r="AT156" s="66"/>
      <c r="AU156" s="66"/>
      <c r="AV156" s="66"/>
      <c r="AW156" s="66"/>
      <c r="AX156" s="66"/>
      <c r="AY156" s="66"/>
      <c r="AZ156" s="66"/>
      <c r="BA156" s="66"/>
      <c r="BB156" s="66"/>
      <c r="BC156" s="66"/>
      <c r="BD156" s="66"/>
      <c r="BE156" s="66"/>
      <c r="BF156" s="66"/>
      <c r="BG156" s="66"/>
      <c r="BH156" s="66"/>
    </row>
    <row r="157" spans="1:60" x14ac:dyDescent="0.25">
      <c r="A157" s="66"/>
      <c r="B157" s="66"/>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c r="AC157" s="66"/>
      <c r="AD157" s="66"/>
      <c r="AE157" s="66"/>
      <c r="AF157" s="66"/>
      <c r="AG157" s="66"/>
      <c r="AH157" s="66"/>
      <c r="AI157" s="66"/>
      <c r="AJ157" s="66"/>
      <c r="AK157" s="66"/>
      <c r="AL157" s="66"/>
      <c r="AM157" s="66"/>
      <c r="AN157" s="66"/>
      <c r="AO157" s="66"/>
      <c r="AP157" s="66"/>
      <c r="AQ157" s="66"/>
      <c r="AR157" s="66"/>
      <c r="AS157" s="66"/>
      <c r="AT157" s="66"/>
      <c r="AU157" s="66"/>
      <c r="AV157" s="66"/>
      <c r="AW157" s="66"/>
      <c r="AX157" s="66"/>
      <c r="AY157" s="66"/>
      <c r="AZ157" s="66"/>
      <c r="BA157" s="66"/>
      <c r="BB157" s="66"/>
      <c r="BC157" s="66"/>
      <c r="BD157" s="66"/>
      <c r="BE157" s="66"/>
      <c r="BF157" s="66"/>
      <c r="BG157" s="66"/>
      <c r="BH157" s="66"/>
    </row>
    <row r="158" spans="1:60" x14ac:dyDescent="0.25">
      <c r="A158" s="66"/>
      <c r="B158" s="66"/>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c r="AC158" s="66"/>
      <c r="AD158" s="66"/>
      <c r="AE158" s="66"/>
      <c r="AF158" s="66"/>
      <c r="AG158" s="66"/>
      <c r="AH158" s="66"/>
      <c r="AI158" s="66"/>
      <c r="AJ158" s="66"/>
      <c r="AK158" s="66"/>
      <c r="AL158" s="66"/>
      <c r="AM158" s="66"/>
      <c r="AN158" s="66"/>
      <c r="AO158" s="66"/>
      <c r="AP158" s="66"/>
      <c r="AQ158" s="66"/>
      <c r="AR158" s="66"/>
      <c r="AS158" s="66"/>
      <c r="AT158" s="66"/>
      <c r="AU158" s="66"/>
      <c r="AV158" s="66"/>
      <c r="AW158" s="66"/>
      <c r="AX158" s="66"/>
      <c r="AY158" s="66"/>
      <c r="AZ158" s="66"/>
      <c r="BA158" s="66"/>
      <c r="BB158" s="66"/>
      <c r="BC158" s="66"/>
      <c r="BD158" s="66"/>
      <c r="BE158" s="66"/>
      <c r="BF158" s="66"/>
      <c r="BG158" s="66"/>
      <c r="BH158" s="66"/>
    </row>
    <row r="159" spans="1:60" x14ac:dyDescent="0.25">
      <c r="A159" s="66"/>
      <c r="B159" s="66"/>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c r="AC159" s="66"/>
      <c r="AD159" s="66"/>
      <c r="AE159" s="66"/>
      <c r="AF159" s="66"/>
      <c r="AG159" s="66"/>
      <c r="AH159" s="66"/>
      <c r="AI159" s="66"/>
      <c r="AJ159" s="66"/>
      <c r="AK159" s="66"/>
      <c r="AL159" s="66"/>
      <c r="AM159" s="66"/>
      <c r="AN159" s="66"/>
      <c r="AO159" s="66"/>
      <c r="AP159" s="66"/>
      <c r="AQ159" s="66"/>
      <c r="AR159" s="66"/>
      <c r="AS159" s="66"/>
      <c r="AT159" s="66"/>
      <c r="AU159" s="66"/>
      <c r="AV159" s="66"/>
      <c r="AW159" s="66"/>
      <c r="AX159" s="66"/>
      <c r="AY159" s="66"/>
      <c r="AZ159" s="66"/>
      <c r="BA159" s="66"/>
      <c r="BB159" s="66"/>
      <c r="BC159" s="66"/>
      <c r="BD159" s="66"/>
      <c r="BE159" s="66"/>
      <c r="BF159" s="66"/>
      <c r="BG159" s="66"/>
      <c r="BH159" s="66"/>
    </row>
    <row r="160" spans="1:60" x14ac:dyDescent="0.25">
      <c r="A160" s="66"/>
      <c r="B160" s="66"/>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c r="AC160" s="66"/>
      <c r="AD160" s="66"/>
      <c r="AE160" s="66"/>
      <c r="AF160" s="66"/>
      <c r="AG160" s="66"/>
      <c r="AH160" s="66"/>
      <c r="AI160" s="66"/>
      <c r="AJ160" s="66"/>
      <c r="AK160" s="66"/>
      <c r="AL160" s="66"/>
      <c r="AM160" s="66"/>
      <c r="AN160" s="66"/>
      <c r="AO160" s="66"/>
      <c r="AP160" s="66"/>
      <c r="AQ160" s="66"/>
      <c r="AR160" s="66"/>
      <c r="AS160" s="66"/>
      <c r="AT160" s="66"/>
      <c r="AU160" s="66"/>
      <c r="AV160" s="66"/>
      <c r="AW160" s="66"/>
      <c r="AX160" s="66"/>
      <c r="AY160" s="66"/>
      <c r="AZ160" s="66"/>
      <c r="BA160" s="66"/>
      <c r="BB160" s="66"/>
      <c r="BC160" s="66"/>
      <c r="BD160" s="66"/>
      <c r="BE160" s="66"/>
      <c r="BF160" s="66"/>
      <c r="BG160" s="66"/>
      <c r="BH160" s="66"/>
    </row>
    <row r="161" spans="1:60" x14ac:dyDescent="0.25">
      <c r="A161" s="66"/>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66"/>
      <c r="AD161" s="66"/>
      <c r="AE161" s="66"/>
      <c r="AF161" s="66"/>
      <c r="AG161" s="66"/>
      <c r="AH161" s="66"/>
      <c r="AI161" s="66"/>
      <c r="AJ161" s="66"/>
      <c r="AK161" s="66"/>
      <c r="AL161" s="66"/>
      <c r="AM161" s="66"/>
      <c r="AN161" s="66"/>
      <c r="AO161" s="66"/>
      <c r="AP161" s="66"/>
      <c r="AQ161" s="66"/>
      <c r="AR161" s="66"/>
      <c r="AS161" s="66"/>
      <c r="AT161" s="66"/>
      <c r="AU161" s="66"/>
      <c r="AV161" s="66"/>
      <c r="AW161" s="66"/>
      <c r="AX161" s="66"/>
      <c r="AY161" s="66"/>
      <c r="AZ161" s="66"/>
      <c r="BA161" s="66"/>
      <c r="BB161" s="66"/>
      <c r="BC161" s="66"/>
      <c r="BD161" s="66"/>
      <c r="BE161" s="66"/>
      <c r="BF161" s="66"/>
      <c r="BG161" s="66"/>
      <c r="BH161" s="66"/>
    </row>
    <row r="162" spans="1:60" x14ac:dyDescent="0.25">
      <c r="A162" s="66"/>
      <c r="B162" s="66"/>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c r="AC162" s="66"/>
      <c r="AD162" s="66"/>
      <c r="AE162" s="66"/>
      <c r="AF162" s="66"/>
      <c r="AG162" s="66"/>
      <c r="AH162" s="66"/>
      <c r="AI162" s="66"/>
      <c r="AJ162" s="66"/>
      <c r="AK162" s="66"/>
      <c r="AL162" s="66"/>
      <c r="AM162" s="66"/>
      <c r="AN162" s="66"/>
      <c r="AO162" s="66"/>
      <c r="AP162" s="66"/>
      <c r="AQ162" s="66"/>
      <c r="AR162" s="66"/>
      <c r="AS162" s="66"/>
      <c r="AT162" s="66"/>
      <c r="AU162" s="66"/>
      <c r="AV162" s="66"/>
      <c r="AW162" s="66"/>
      <c r="AX162" s="66"/>
      <c r="AY162" s="66"/>
      <c r="AZ162" s="66"/>
      <c r="BA162" s="66"/>
      <c r="BB162" s="66"/>
      <c r="BC162" s="66"/>
      <c r="BD162" s="66"/>
      <c r="BE162" s="66"/>
      <c r="BF162" s="66"/>
      <c r="BG162" s="66"/>
      <c r="BH162" s="66"/>
    </row>
    <row r="163" spans="1:60" x14ac:dyDescent="0.25">
      <c r="A163" s="66"/>
      <c r="B163" s="66"/>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c r="AC163" s="66"/>
      <c r="AD163" s="66"/>
      <c r="AE163" s="66"/>
      <c r="AF163" s="66"/>
      <c r="AG163" s="66"/>
      <c r="AH163" s="66"/>
      <c r="AI163" s="66"/>
      <c r="AJ163" s="66"/>
      <c r="AK163" s="66"/>
      <c r="AL163" s="66"/>
      <c r="AM163" s="66"/>
      <c r="AN163" s="66"/>
      <c r="AO163" s="66"/>
      <c r="AP163" s="66"/>
      <c r="AQ163" s="66"/>
      <c r="AR163" s="66"/>
      <c r="AS163" s="66"/>
      <c r="AT163" s="66"/>
      <c r="AU163" s="66"/>
      <c r="AV163" s="66"/>
      <c r="AW163" s="66"/>
      <c r="AX163" s="66"/>
      <c r="AY163" s="66"/>
      <c r="AZ163" s="66"/>
      <c r="BA163" s="66"/>
      <c r="BB163" s="66"/>
      <c r="BC163" s="66"/>
      <c r="BD163" s="66"/>
      <c r="BE163" s="66"/>
      <c r="BF163" s="66"/>
      <c r="BG163" s="66"/>
      <c r="BH163" s="66"/>
    </row>
    <row r="164" spans="1:60" x14ac:dyDescent="0.25">
      <c r="A164" s="66"/>
      <c r="B164" s="66"/>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c r="AC164" s="66"/>
      <c r="AD164" s="66"/>
      <c r="AE164" s="66"/>
      <c r="AF164" s="66"/>
      <c r="AG164" s="66"/>
      <c r="AH164" s="66"/>
      <c r="AI164" s="66"/>
      <c r="AJ164" s="66"/>
      <c r="AK164" s="66"/>
      <c r="AL164" s="66"/>
      <c r="AM164" s="66"/>
      <c r="AN164" s="66"/>
      <c r="AO164" s="66"/>
      <c r="AP164" s="66"/>
      <c r="AQ164" s="66"/>
      <c r="AR164" s="66"/>
      <c r="AS164" s="66"/>
      <c r="AT164" s="66"/>
      <c r="AU164" s="66"/>
      <c r="AV164" s="66"/>
      <c r="AW164" s="66"/>
      <c r="AX164" s="66"/>
      <c r="AY164" s="66"/>
      <c r="AZ164" s="66"/>
      <c r="BA164" s="66"/>
      <c r="BB164" s="66"/>
      <c r="BC164" s="66"/>
      <c r="BD164" s="66"/>
      <c r="BE164" s="66"/>
      <c r="BF164" s="66"/>
      <c r="BG164" s="66"/>
      <c r="BH164" s="66"/>
    </row>
    <row r="165" spans="1:60" x14ac:dyDescent="0.25">
      <c r="A165" s="66"/>
      <c r="B165" s="66"/>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c r="AC165" s="66"/>
      <c r="AD165" s="66"/>
      <c r="AE165" s="66"/>
      <c r="AF165" s="66"/>
      <c r="AG165" s="66"/>
      <c r="AH165" s="66"/>
      <c r="AI165" s="66"/>
      <c r="AJ165" s="66"/>
      <c r="AK165" s="66"/>
      <c r="AL165" s="66"/>
      <c r="AM165" s="66"/>
      <c r="AN165" s="66"/>
      <c r="AO165" s="66"/>
      <c r="AP165" s="66"/>
      <c r="AQ165" s="66"/>
      <c r="AR165" s="66"/>
      <c r="AS165" s="66"/>
      <c r="AT165" s="66"/>
      <c r="AU165" s="66"/>
      <c r="AV165" s="66"/>
      <c r="AW165" s="66"/>
      <c r="AX165" s="66"/>
      <c r="AY165" s="66"/>
      <c r="AZ165" s="66"/>
      <c r="BA165" s="66"/>
      <c r="BB165" s="66"/>
      <c r="BC165" s="66"/>
      <c r="BD165" s="66"/>
      <c r="BE165" s="66"/>
      <c r="BF165" s="66"/>
      <c r="BG165" s="66"/>
      <c r="BH165" s="66"/>
    </row>
    <row r="166" spans="1:60" x14ac:dyDescent="0.25">
      <c r="A166" s="66"/>
      <c r="B166" s="66"/>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c r="AC166" s="66"/>
      <c r="AD166" s="66"/>
      <c r="AE166" s="66"/>
      <c r="AF166" s="66"/>
      <c r="AG166" s="66"/>
      <c r="AH166" s="66"/>
      <c r="AI166" s="66"/>
      <c r="AJ166" s="66"/>
      <c r="AK166" s="66"/>
      <c r="AL166" s="66"/>
      <c r="AM166" s="66"/>
      <c r="AN166" s="66"/>
      <c r="AO166" s="66"/>
      <c r="AP166" s="66"/>
      <c r="AQ166" s="66"/>
      <c r="AR166" s="66"/>
      <c r="AS166" s="66"/>
      <c r="AT166" s="66"/>
      <c r="AU166" s="66"/>
      <c r="AV166" s="66"/>
      <c r="AW166" s="66"/>
      <c r="AX166" s="66"/>
      <c r="AY166" s="66"/>
      <c r="AZ166" s="66"/>
      <c r="BA166" s="66"/>
      <c r="BB166" s="66"/>
      <c r="BC166" s="66"/>
      <c r="BD166" s="66"/>
      <c r="BE166" s="66"/>
      <c r="BF166" s="66"/>
      <c r="BG166" s="66"/>
      <c r="BH166" s="66"/>
    </row>
    <row r="167" spans="1:60" x14ac:dyDescent="0.25">
      <c r="A167" s="66"/>
      <c r="B167" s="66"/>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c r="AC167" s="66"/>
      <c r="AD167" s="66"/>
      <c r="AE167" s="66"/>
      <c r="AF167" s="66"/>
      <c r="AG167" s="66"/>
      <c r="AH167" s="66"/>
      <c r="AI167" s="66"/>
      <c r="AJ167" s="66"/>
      <c r="AK167" s="66"/>
      <c r="AL167" s="66"/>
      <c r="AM167" s="66"/>
      <c r="AN167" s="66"/>
      <c r="AO167" s="66"/>
      <c r="AP167" s="66"/>
      <c r="AQ167" s="66"/>
      <c r="AR167" s="66"/>
      <c r="AS167" s="66"/>
      <c r="AT167" s="66"/>
      <c r="AU167" s="66"/>
      <c r="AV167" s="66"/>
      <c r="AW167" s="66"/>
      <c r="AX167" s="66"/>
      <c r="AY167" s="66"/>
      <c r="AZ167" s="66"/>
      <c r="BA167" s="66"/>
      <c r="BB167" s="66"/>
      <c r="BC167" s="66"/>
      <c r="BD167" s="66"/>
      <c r="BE167" s="66"/>
      <c r="BF167" s="66"/>
      <c r="BG167" s="66"/>
      <c r="BH167" s="66"/>
    </row>
    <row r="168" spans="1:60" x14ac:dyDescent="0.25">
      <c r="A168" s="66"/>
      <c r="B168" s="66"/>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c r="AC168" s="66"/>
      <c r="AD168" s="66"/>
      <c r="AE168" s="66"/>
      <c r="AF168" s="66"/>
      <c r="AG168" s="66"/>
      <c r="AH168" s="66"/>
      <c r="AI168" s="66"/>
      <c r="AJ168" s="66"/>
      <c r="AK168" s="66"/>
      <c r="AL168" s="66"/>
      <c r="AM168" s="66"/>
      <c r="AN168" s="66"/>
      <c r="AO168" s="66"/>
      <c r="AP168" s="66"/>
      <c r="AQ168" s="66"/>
      <c r="AR168" s="66"/>
      <c r="AS168" s="66"/>
      <c r="AT168" s="66"/>
      <c r="AU168" s="66"/>
      <c r="AV168" s="66"/>
      <c r="AW168" s="66"/>
      <c r="AX168" s="66"/>
      <c r="AY168" s="66"/>
      <c r="AZ168" s="66"/>
      <c r="BA168" s="66"/>
      <c r="BB168" s="66"/>
      <c r="BC168" s="66"/>
      <c r="BD168" s="66"/>
      <c r="BE168" s="66"/>
      <c r="BF168" s="66"/>
      <c r="BG168" s="66"/>
      <c r="BH168" s="66"/>
    </row>
    <row r="169" spans="1:60" x14ac:dyDescent="0.25">
      <c r="A169" s="66"/>
      <c r="B169" s="66"/>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c r="AB169" s="66"/>
      <c r="AC169" s="66"/>
      <c r="AD169" s="66"/>
      <c r="AE169" s="66"/>
      <c r="AF169" s="66"/>
      <c r="AG169" s="66"/>
      <c r="AH169" s="66"/>
      <c r="AI169" s="66"/>
      <c r="AJ169" s="66"/>
      <c r="AK169" s="66"/>
      <c r="AL169" s="66"/>
      <c r="AM169" s="66"/>
      <c r="AN169" s="66"/>
      <c r="AO169" s="66"/>
      <c r="AP169" s="66"/>
      <c r="AQ169" s="66"/>
      <c r="AR169" s="66"/>
      <c r="AS169" s="66"/>
      <c r="AT169" s="66"/>
      <c r="AU169" s="66"/>
      <c r="AV169" s="66"/>
      <c r="AW169" s="66"/>
      <c r="AX169" s="66"/>
      <c r="AY169" s="66"/>
      <c r="AZ169" s="66"/>
      <c r="BA169" s="66"/>
      <c r="BB169" s="66"/>
      <c r="BC169" s="66"/>
      <c r="BD169" s="66"/>
      <c r="BE169" s="66"/>
      <c r="BF169" s="66"/>
      <c r="BG169" s="66"/>
      <c r="BH169" s="66"/>
    </row>
    <row r="170" spans="1:60" x14ac:dyDescent="0.25">
      <c r="A170" s="66"/>
      <c r="B170" s="66"/>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c r="AC170" s="66"/>
      <c r="AD170" s="66"/>
      <c r="AE170" s="66"/>
      <c r="AF170" s="66"/>
      <c r="AG170" s="66"/>
      <c r="AH170" s="66"/>
      <c r="AI170" s="66"/>
      <c r="AJ170" s="66"/>
      <c r="AK170" s="66"/>
      <c r="AL170" s="66"/>
      <c r="AM170" s="66"/>
      <c r="AN170" s="66"/>
      <c r="AO170" s="66"/>
      <c r="AP170" s="66"/>
      <c r="AQ170" s="66"/>
      <c r="AR170" s="66"/>
      <c r="AS170" s="66"/>
      <c r="AT170" s="66"/>
      <c r="AU170" s="66"/>
      <c r="AV170" s="66"/>
      <c r="AW170" s="66"/>
      <c r="AX170" s="66"/>
      <c r="AY170" s="66"/>
      <c r="AZ170" s="66"/>
      <c r="BA170" s="66"/>
      <c r="BB170" s="66"/>
      <c r="BC170" s="66"/>
      <c r="BD170" s="66"/>
      <c r="BE170" s="66"/>
      <c r="BF170" s="66"/>
      <c r="BG170" s="66"/>
      <c r="BH170" s="66"/>
    </row>
    <row r="171" spans="1:60" x14ac:dyDescent="0.25">
      <c r="A171" s="66"/>
      <c r="B171" s="66"/>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c r="AC171" s="66"/>
      <c r="AD171" s="66"/>
      <c r="AE171" s="66"/>
      <c r="AF171" s="66"/>
      <c r="AG171" s="66"/>
      <c r="AH171" s="66"/>
      <c r="AI171" s="66"/>
      <c r="AJ171" s="66"/>
      <c r="AK171" s="66"/>
      <c r="AL171" s="66"/>
      <c r="AM171" s="66"/>
      <c r="AN171" s="66"/>
      <c r="AO171" s="66"/>
      <c r="AP171" s="66"/>
      <c r="AQ171" s="66"/>
      <c r="AR171" s="66"/>
      <c r="AS171" s="66"/>
      <c r="AT171" s="66"/>
      <c r="AU171" s="66"/>
      <c r="AV171" s="66"/>
      <c r="AW171" s="66"/>
      <c r="AX171" s="66"/>
      <c r="AY171" s="66"/>
      <c r="AZ171" s="66"/>
      <c r="BA171" s="66"/>
      <c r="BB171" s="66"/>
      <c r="BC171" s="66"/>
      <c r="BD171" s="66"/>
      <c r="BE171" s="66"/>
      <c r="BF171" s="66"/>
      <c r="BG171" s="66"/>
      <c r="BH171" s="66"/>
    </row>
    <row r="172" spans="1:60" x14ac:dyDescent="0.25">
      <c r="A172" s="66"/>
      <c r="B172" s="66"/>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c r="AC172" s="66"/>
      <c r="AD172" s="66"/>
      <c r="AE172" s="66"/>
      <c r="AF172" s="66"/>
      <c r="AG172" s="66"/>
      <c r="AH172" s="66"/>
      <c r="AI172" s="66"/>
      <c r="AJ172" s="66"/>
      <c r="AK172" s="66"/>
      <c r="AL172" s="66"/>
      <c r="AM172" s="66"/>
      <c r="AN172" s="66"/>
      <c r="AO172" s="66"/>
      <c r="AP172" s="66"/>
      <c r="AQ172" s="66"/>
      <c r="AR172" s="66"/>
      <c r="AS172" s="66"/>
      <c r="AT172" s="66"/>
      <c r="AU172" s="66"/>
      <c r="AV172" s="66"/>
      <c r="AW172" s="66"/>
      <c r="AX172" s="66"/>
      <c r="AY172" s="66"/>
      <c r="AZ172" s="66"/>
      <c r="BA172" s="66"/>
      <c r="BB172" s="66"/>
      <c r="BC172" s="66"/>
      <c r="BD172" s="66"/>
      <c r="BE172" s="66"/>
      <c r="BF172" s="66"/>
      <c r="BG172" s="66"/>
      <c r="BH172" s="66"/>
    </row>
    <row r="173" spans="1:60" x14ac:dyDescent="0.25">
      <c r="A173" s="66"/>
      <c r="B173" s="66"/>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c r="AC173" s="66"/>
      <c r="AD173" s="66"/>
      <c r="AE173" s="66"/>
      <c r="AF173" s="66"/>
      <c r="AG173" s="66"/>
      <c r="AH173" s="66"/>
      <c r="AI173" s="66"/>
      <c r="AJ173" s="66"/>
      <c r="AK173" s="66"/>
      <c r="AL173" s="66"/>
      <c r="AM173" s="66"/>
      <c r="AN173" s="66"/>
      <c r="AO173" s="66"/>
      <c r="AP173" s="66"/>
      <c r="AQ173" s="66"/>
      <c r="AR173" s="66"/>
      <c r="AS173" s="66"/>
      <c r="AT173" s="66"/>
      <c r="AU173" s="66"/>
      <c r="AV173" s="66"/>
      <c r="AW173" s="66"/>
      <c r="AX173" s="66"/>
      <c r="AY173" s="66"/>
      <c r="AZ173" s="66"/>
      <c r="BA173" s="66"/>
      <c r="BB173" s="66"/>
      <c r="BC173" s="66"/>
      <c r="BD173" s="66"/>
      <c r="BE173" s="66"/>
      <c r="BF173" s="66"/>
      <c r="BG173" s="66"/>
      <c r="BH173" s="66"/>
    </row>
    <row r="174" spans="1:60" x14ac:dyDescent="0.25">
      <c r="A174" s="66"/>
      <c r="B174" s="66"/>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c r="AC174" s="66"/>
      <c r="AD174" s="66"/>
      <c r="AE174" s="66"/>
      <c r="AF174" s="66"/>
      <c r="AG174" s="66"/>
      <c r="AH174" s="66"/>
      <c r="AI174" s="66"/>
      <c r="AJ174" s="66"/>
      <c r="AK174" s="66"/>
      <c r="AL174" s="66"/>
      <c r="AM174" s="66"/>
      <c r="AN174" s="66"/>
      <c r="AO174" s="66"/>
      <c r="AP174" s="66"/>
      <c r="AQ174" s="66"/>
      <c r="AR174" s="66"/>
      <c r="AS174" s="66"/>
      <c r="AT174" s="66"/>
      <c r="AU174" s="66"/>
      <c r="AV174" s="66"/>
      <c r="AW174" s="66"/>
      <c r="AX174" s="66"/>
      <c r="AY174" s="66"/>
      <c r="AZ174" s="66"/>
      <c r="BA174" s="66"/>
      <c r="BB174" s="66"/>
      <c r="BC174" s="66"/>
      <c r="BD174" s="66"/>
      <c r="BE174" s="66"/>
      <c r="BF174" s="66"/>
      <c r="BG174" s="66"/>
      <c r="BH174" s="66"/>
    </row>
    <row r="175" spans="1:60" x14ac:dyDescent="0.25">
      <c r="A175" s="66"/>
      <c r="B175" s="66"/>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c r="AC175" s="66"/>
      <c r="AD175" s="66"/>
      <c r="AE175" s="66"/>
      <c r="AF175" s="66"/>
      <c r="AG175" s="66"/>
      <c r="AH175" s="66"/>
      <c r="AI175" s="66"/>
      <c r="AJ175" s="66"/>
      <c r="AK175" s="66"/>
      <c r="AL175" s="66"/>
      <c r="AM175" s="66"/>
      <c r="AN175" s="66"/>
      <c r="AO175" s="66"/>
      <c r="AP175" s="66"/>
      <c r="AQ175" s="66"/>
      <c r="AR175" s="66"/>
      <c r="AS175" s="66"/>
      <c r="AT175" s="66"/>
      <c r="AU175" s="66"/>
      <c r="AV175" s="66"/>
      <c r="AW175" s="66"/>
      <c r="AX175" s="66"/>
      <c r="AY175" s="66"/>
      <c r="AZ175" s="66"/>
      <c r="BA175" s="66"/>
      <c r="BB175" s="66"/>
      <c r="BC175" s="66"/>
      <c r="BD175" s="66"/>
      <c r="BE175" s="66"/>
      <c r="BF175" s="66"/>
      <c r="BG175" s="66"/>
      <c r="BH175" s="66"/>
    </row>
    <row r="176" spans="1:60" x14ac:dyDescent="0.25">
      <c r="A176" s="66"/>
      <c r="B176" s="66"/>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c r="AC176" s="66"/>
      <c r="AD176" s="66"/>
      <c r="AE176" s="66"/>
      <c r="AF176" s="66"/>
      <c r="AG176" s="66"/>
      <c r="AH176" s="66"/>
      <c r="AI176" s="66"/>
      <c r="AJ176" s="66"/>
      <c r="AK176" s="66"/>
      <c r="AL176" s="66"/>
      <c r="AM176" s="66"/>
      <c r="AN176" s="66"/>
      <c r="AO176" s="66"/>
      <c r="AP176" s="66"/>
      <c r="AQ176" s="66"/>
      <c r="AR176" s="66"/>
      <c r="AS176" s="66"/>
      <c r="AT176" s="66"/>
      <c r="AU176" s="66"/>
      <c r="AV176" s="66"/>
      <c r="AW176" s="66"/>
      <c r="AX176" s="66"/>
      <c r="AY176" s="66"/>
      <c r="AZ176" s="66"/>
      <c r="BA176" s="66"/>
      <c r="BB176" s="66"/>
      <c r="BC176" s="66"/>
      <c r="BD176" s="66"/>
      <c r="BE176" s="66"/>
      <c r="BF176" s="66"/>
      <c r="BG176" s="66"/>
      <c r="BH176" s="66"/>
    </row>
    <row r="177" spans="1:60" x14ac:dyDescent="0.25">
      <c r="A177" s="66"/>
      <c r="B177" s="66"/>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c r="AC177" s="66"/>
      <c r="AD177" s="66"/>
      <c r="AE177" s="66"/>
      <c r="AF177" s="66"/>
      <c r="AG177" s="66"/>
      <c r="AH177" s="66"/>
      <c r="AI177" s="66"/>
      <c r="AJ177" s="66"/>
      <c r="AK177" s="66"/>
      <c r="AL177" s="66"/>
      <c r="AM177" s="66"/>
      <c r="AN177" s="66"/>
      <c r="AO177" s="66"/>
      <c r="AP177" s="66"/>
      <c r="AQ177" s="66"/>
      <c r="AR177" s="66"/>
      <c r="AS177" s="66"/>
      <c r="AT177" s="66"/>
      <c r="AU177" s="66"/>
      <c r="AV177" s="66"/>
      <c r="AW177" s="66"/>
      <c r="AX177" s="66"/>
      <c r="AY177" s="66"/>
      <c r="AZ177" s="66"/>
      <c r="BA177" s="66"/>
      <c r="BB177" s="66"/>
      <c r="BC177" s="66"/>
      <c r="BD177" s="66"/>
      <c r="BE177" s="66"/>
      <c r="BF177" s="66"/>
      <c r="BG177" s="66"/>
      <c r="BH177" s="66"/>
    </row>
    <row r="178" spans="1:60" x14ac:dyDescent="0.25">
      <c r="A178" s="66"/>
      <c r="B178" s="66"/>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c r="AC178" s="66"/>
      <c r="AD178" s="66"/>
      <c r="AE178" s="66"/>
      <c r="AF178" s="66"/>
      <c r="AG178" s="66"/>
      <c r="AH178" s="66"/>
      <c r="AI178" s="66"/>
      <c r="AJ178" s="66"/>
      <c r="AK178" s="66"/>
      <c r="AL178" s="66"/>
      <c r="AM178" s="66"/>
      <c r="AN178" s="66"/>
      <c r="AO178" s="66"/>
      <c r="AP178" s="66"/>
      <c r="AQ178" s="66"/>
      <c r="AR178" s="66"/>
      <c r="AS178" s="66"/>
      <c r="AT178" s="66"/>
      <c r="AU178" s="66"/>
      <c r="AV178" s="66"/>
      <c r="AW178" s="66"/>
      <c r="AX178" s="66"/>
      <c r="AY178" s="66"/>
      <c r="AZ178" s="66"/>
      <c r="BA178" s="66"/>
      <c r="BB178" s="66"/>
      <c r="BC178" s="66"/>
      <c r="BD178" s="66"/>
      <c r="BE178" s="66"/>
      <c r="BF178" s="66"/>
      <c r="BG178" s="66"/>
      <c r="BH178" s="66"/>
    </row>
    <row r="179" spans="1:60" x14ac:dyDescent="0.25">
      <c r="A179" s="66"/>
      <c r="B179" s="66"/>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c r="AC179" s="66"/>
      <c r="AD179" s="66"/>
      <c r="AE179" s="66"/>
      <c r="AF179" s="66"/>
      <c r="AG179" s="66"/>
      <c r="AH179" s="66"/>
      <c r="AI179" s="66"/>
      <c r="AJ179" s="66"/>
      <c r="AK179" s="66"/>
      <c r="AL179" s="66"/>
      <c r="AM179" s="66"/>
      <c r="AN179" s="66"/>
      <c r="AO179" s="66"/>
      <c r="AP179" s="66"/>
      <c r="AQ179" s="66"/>
      <c r="AR179" s="66"/>
      <c r="AS179" s="66"/>
      <c r="AT179" s="66"/>
      <c r="AU179" s="66"/>
      <c r="AV179" s="66"/>
      <c r="AW179" s="66"/>
      <c r="AX179" s="66"/>
      <c r="AY179" s="66"/>
      <c r="AZ179" s="66"/>
      <c r="BA179" s="66"/>
      <c r="BB179" s="66"/>
      <c r="BC179" s="66"/>
      <c r="BD179" s="66"/>
      <c r="BE179" s="66"/>
      <c r="BF179" s="66"/>
      <c r="BG179" s="66"/>
      <c r="BH179" s="66"/>
    </row>
    <row r="180" spans="1:60" x14ac:dyDescent="0.25">
      <c r="A180" s="66"/>
      <c r="B180" s="66"/>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c r="AC180" s="66"/>
      <c r="AD180" s="66"/>
      <c r="AE180" s="66"/>
      <c r="AF180" s="66"/>
      <c r="AG180" s="66"/>
      <c r="AH180" s="66"/>
      <c r="AI180" s="66"/>
      <c r="AJ180" s="66"/>
      <c r="AK180" s="66"/>
      <c r="AL180" s="66"/>
      <c r="AM180" s="66"/>
      <c r="AN180" s="66"/>
      <c r="AO180" s="66"/>
      <c r="AP180" s="66"/>
      <c r="AQ180" s="66"/>
      <c r="AR180" s="66"/>
      <c r="AS180" s="66"/>
      <c r="AT180" s="66"/>
      <c r="AU180" s="66"/>
      <c r="AV180" s="66"/>
      <c r="AW180" s="66"/>
      <c r="AX180" s="66"/>
      <c r="AY180" s="66"/>
      <c r="AZ180" s="66"/>
      <c r="BA180" s="66"/>
      <c r="BB180" s="66"/>
      <c r="BC180" s="66"/>
      <c r="BD180" s="66"/>
      <c r="BE180" s="66"/>
      <c r="BF180" s="66"/>
      <c r="BG180" s="66"/>
      <c r="BH180" s="66"/>
    </row>
    <row r="181" spans="1:60" x14ac:dyDescent="0.25">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c r="AC181" s="66"/>
      <c r="AD181" s="66"/>
      <c r="AE181" s="66"/>
      <c r="AF181" s="66"/>
      <c r="AG181" s="66"/>
      <c r="AH181" s="66"/>
      <c r="AI181" s="66"/>
      <c r="AJ181" s="66"/>
      <c r="AK181" s="66"/>
      <c r="AL181" s="66"/>
      <c r="AM181" s="66"/>
      <c r="AN181" s="66"/>
      <c r="AO181" s="66"/>
      <c r="AP181" s="66"/>
      <c r="AQ181" s="66"/>
      <c r="AR181" s="66"/>
      <c r="AS181" s="66"/>
      <c r="AT181" s="66"/>
      <c r="AU181" s="66"/>
      <c r="AV181" s="66"/>
      <c r="AW181" s="66"/>
      <c r="AX181" s="66"/>
      <c r="AY181" s="66"/>
      <c r="AZ181" s="66"/>
      <c r="BA181" s="66"/>
      <c r="BB181" s="66"/>
      <c r="BC181" s="66"/>
      <c r="BD181" s="66"/>
      <c r="BE181" s="66"/>
      <c r="BF181" s="66"/>
      <c r="BG181" s="66"/>
      <c r="BH181" s="66"/>
    </row>
    <row r="182" spans="1:60" x14ac:dyDescent="0.25">
      <c r="A182" s="66"/>
      <c r="B182" s="66"/>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c r="AC182" s="66"/>
      <c r="AD182" s="66"/>
      <c r="AE182" s="66"/>
      <c r="AF182" s="66"/>
      <c r="AG182" s="66"/>
      <c r="AH182" s="66"/>
      <c r="AI182" s="66"/>
      <c r="AJ182" s="66"/>
      <c r="AK182" s="66"/>
      <c r="AL182" s="66"/>
      <c r="AM182" s="66"/>
      <c r="AN182" s="66"/>
      <c r="AO182" s="66"/>
      <c r="AP182" s="66"/>
      <c r="AQ182" s="66"/>
      <c r="AR182" s="66"/>
      <c r="AS182" s="66"/>
      <c r="AT182" s="66"/>
      <c r="AU182" s="66"/>
      <c r="AV182" s="66"/>
      <c r="AW182" s="66"/>
      <c r="AX182" s="66"/>
      <c r="AY182" s="66"/>
      <c r="AZ182" s="66"/>
      <c r="BA182" s="66"/>
      <c r="BB182" s="66"/>
      <c r="BC182" s="66"/>
      <c r="BD182" s="66"/>
      <c r="BE182" s="66"/>
      <c r="BF182" s="66"/>
      <c r="BG182" s="66"/>
      <c r="BH182" s="66"/>
    </row>
    <row r="183" spans="1:60" x14ac:dyDescent="0.25">
      <c r="A183" s="66"/>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c r="AC183" s="66"/>
      <c r="AD183" s="66"/>
      <c r="AE183" s="66"/>
      <c r="AF183" s="66"/>
      <c r="AG183" s="66"/>
      <c r="AH183" s="66"/>
      <c r="AI183" s="66"/>
      <c r="AJ183" s="66"/>
      <c r="AK183" s="66"/>
      <c r="AL183" s="66"/>
      <c r="AM183" s="66"/>
      <c r="AN183" s="66"/>
      <c r="AO183" s="66"/>
      <c r="AP183" s="66"/>
      <c r="AQ183" s="66"/>
      <c r="AR183" s="66"/>
      <c r="AS183" s="66"/>
      <c r="AT183" s="66"/>
      <c r="AU183" s="66"/>
      <c r="AV183" s="66"/>
      <c r="AW183" s="66"/>
      <c r="AX183" s="66"/>
      <c r="AY183" s="66"/>
      <c r="AZ183" s="66"/>
      <c r="BA183" s="66"/>
      <c r="BB183" s="66"/>
      <c r="BC183" s="66"/>
      <c r="BD183" s="66"/>
      <c r="BE183" s="66"/>
      <c r="BF183" s="66"/>
      <c r="BG183" s="66"/>
      <c r="BH183" s="66"/>
    </row>
    <row r="184" spans="1:60" x14ac:dyDescent="0.25">
      <c r="A184" s="66"/>
      <c r="B184" s="66"/>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c r="AC184" s="66"/>
      <c r="AD184" s="66"/>
      <c r="AE184" s="66"/>
      <c r="AF184" s="66"/>
      <c r="AG184" s="66"/>
      <c r="AH184" s="66"/>
      <c r="AI184" s="66"/>
      <c r="AJ184" s="66"/>
      <c r="AK184" s="66"/>
      <c r="AL184" s="66"/>
      <c r="AM184" s="66"/>
      <c r="AN184" s="66"/>
      <c r="AO184" s="66"/>
      <c r="AP184" s="66"/>
      <c r="AQ184" s="66"/>
      <c r="AR184" s="66"/>
      <c r="AS184" s="66"/>
      <c r="AT184" s="66"/>
      <c r="AU184" s="66"/>
      <c r="AV184" s="66"/>
      <c r="AW184" s="66"/>
      <c r="AX184" s="66"/>
      <c r="AY184" s="66"/>
      <c r="AZ184" s="66"/>
      <c r="BA184" s="66"/>
      <c r="BB184" s="66"/>
      <c r="BC184" s="66"/>
      <c r="BD184" s="66"/>
      <c r="BE184" s="66"/>
      <c r="BF184" s="66"/>
      <c r="BG184" s="66"/>
      <c r="BH184" s="66"/>
    </row>
    <row r="185" spans="1:60" x14ac:dyDescent="0.25">
      <c r="A185" s="66"/>
      <c r="B185" s="66"/>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c r="AC185" s="66"/>
      <c r="AD185" s="66"/>
      <c r="AE185" s="66"/>
      <c r="AF185" s="66"/>
      <c r="AG185" s="66"/>
      <c r="AH185" s="66"/>
      <c r="AI185" s="66"/>
      <c r="AJ185" s="66"/>
      <c r="AK185" s="66"/>
      <c r="AL185" s="66"/>
      <c r="AM185" s="66"/>
      <c r="AN185" s="66"/>
      <c r="AO185" s="66"/>
      <c r="AP185" s="66"/>
      <c r="AQ185" s="66"/>
      <c r="AR185" s="66"/>
      <c r="AS185" s="66"/>
      <c r="AT185" s="66"/>
      <c r="AU185" s="66"/>
      <c r="AV185" s="66"/>
      <c r="AW185" s="66"/>
      <c r="AX185" s="66"/>
      <c r="AY185" s="66"/>
      <c r="AZ185" s="66"/>
      <c r="BA185" s="66"/>
      <c r="BB185" s="66"/>
      <c r="BC185" s="66"/>
      <c r="BD185" s="66"/>
      <c r="BE185" s="66"/>
      <c r="BF185" s="66"/>
      <c r="BG185" s="66"/>
      <c r="BH185" s="66"/>
    </row>
    <row r="186" spans="1:60" x14ac:dyDescent="0.25">
      <c r="A186" s="66"/>
      <c r="B186" s="66"/>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c r="AC186" s="66"/>
      <c r="AD186" s="66"/>
      <c r="AE186" s="66"/>
      <c r="AF186" s="66"/>
      <c r="AG186" s="66"/>
      <c r="AH186" s="66"/>
      <c r="AI186" s="66"/>
      <c r="AJ186" s="66"/>
      <c r="AK186" s="66"/>
      <c r="AL186" s="66"/>
      <c r="AM186" s="66"/>
      <c r="AN186" s="66"/>
      <c r="AO186" s="66"/>
      <c r="AP186" s="66"/>
      <c r="AQ186" s="66"/>
      <c r="AR186" s="66"/>
      <c r="AS186" s="66"/>
      <c r="AT186" s="66"/>
      <c r="AU186" s="66"/>
      <c r="AV186" s="66"/>
      <c r="AW186" s="66"/>
      <c r="AX186" s="66"/>
      <c r="AY186" s="66"/>
      <c r="AZ186" s="66"/>
      <c r="BA186" s="66"/>
      <c r="BB186" s="66"/>
      <c r="BC186" s="66"/>
      <c r="BD186" s="66"/>
      <c r="BE186" s="66"/>
      <c r="BF186" s="66"/>
      <c r="BG186" s="66"/>
      <c r="BH186" s="66"/>
    </row>
    <row r="187" spans="1:60" x14ac:dyDescent="0.25">
      <c r="A187" s="66"/>
      <c r="B187" s="66"/>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c r="AC187" s="66"/>
      <c r="AD187" s="66"/>
      <c r="AE187" s="66"/>
      <c r="AF187" s="66"/>
      <c r="AG187" s="66"/>
      <c r="AH187" s="66"/>
      <c r="AI187" s="66"/>
      <c r="AJ187" s="66"/>
      <c r="AK187" s="66"/>
      <c r="AL187" s="66"/>
      <c r="AM187" s="66"/>
      <c r="AN187" s="66"/>
      <c r="AO187" s="66"/>
      <c r="AP187" s="66"/>
      <c r="AQ187" s="66"/>
      <c r="AR187" s="66"/>
      <c r="AS187" s="66"/>
      <c r="AT187" s="66"/>
      <c r="AU187" s="66"/>
      <c r="AV187" s="66"/>
      <c r="AW187" s="66"/>
      <c r="AX187" s="66"/>
      <c r="AY187" s="66"/>
      <c r="AZ187" s="66"/>
      <c r="BA187" s="66"/>
      <c r="BB187" s="66"/>
      <c r="BC187" s="66"/>
      <c r="BD187" s="66"/>
      <c r="BE187" s="66"/>
      <c r="BF187" s="66"/>
      <c r="BG187" s="66"/>
      <c r="BH187" s="66"/>
    </row>
    <row r="188" spans="1:60" x14ac:dyDescent="0.25">
      <c r="A188" s="66"/>
      <c r="B188" s="66"/>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c r="AC188" s="66"/>
      <c r="AD188" s="66"/>
      <c r="AE188" s="66"/>
      <c r="AF188" s="66"/>
      <c r="AG188" s="66"/>
      <c r="AH188" s="66"/>
      <c r="AI188" s="66"/>
      <c r="AJ188" s="66"/>
      <c r="AK188" s="66"/>
      <c r="AL188" s="66"/>
      <c r="AM188" s="66"/>
      <c r="AN188" s="66"/>
      <c r="AO188" s="66"/>
      <c r="AP188" s="66"/>
      <c r="AQ188" s="66"/>
      <c r="AR188" s="66"/>
      <c r="AS188" s="66"/>
      <c r="AT188" s="66"/>
      <c r="AU188" s="66"/>
      <c r="AV188" s="66"/>
      <c r="AW188" s="66"/>
      <c r="AX188" s="66"/>
      <c r="AY188" s="66"/>
      <c r="AZ188" s="66"/>
      <c r="BA188" s="66"/>
      <c r="BB188" s="66"/>
      <c r="BC188" s="66"/>
      <c r="BD188" s="66"/>
      <c r="BE188" s="66"/>
      <c r="BF188" s="66"/>
      <c r="BG188" s="66"/>
      <c r="BH188" s="66"/>
    </row>
    <row r="189" spans="1:60" x14ac:dyDescent="0.25">
      <c r="A189" s="66"/>
      <c r="B189" s="66"/>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c r="AC189" s="66"/>
      <c r="AD189" s="66"/>
      <c r="AE189" s="66"/>
      <c r="AF189" s="66"/>
      <c r="AG189" s="66"/>
      <c r="AH189" s="66"/>
      <c r="AI189" s="66"/>
      <c r="AJ189" s="66"/>
      <c r="AK189" s="66"/>
      <c r="AL189" s="66"/>
      <c r="AM189" s="66"/>
      <c r="AN189" s="66"/>
      <c r="AO189" s="66"/>
      <c r="AP189" s="66"/>
      <c r="AQ189" s="66"/>
      <c r="AR189" s="66"/>
      <c r="AS189" s="66"/>
      <c r="AT189" s="66"/>
      <c r="AU189" s="66"/>
      <c r="AV189" s="66"/>
      <c r="AW189" s="66"/>
      <c r="AX189" s="66"/>
      <c r="AY189" s="66"/>
      <c r="AZ189" s="66"/>
      <c r="BA189" s="66"/>
      <c r="BB189" s="66"/>
      <c r="BC189" s="66"/>
      <c r="BD189" s="66"/>
      <c r="BE189" s="66"/>
      <c r="BF189" s="66"/>
      <c r="BG189" s="66"/>
      <c r="BH189" s="66"/>
    </row>
    <row r="190" spans="1:60" x14ac:dyDescent="0.25">
      <c r="A190" s="66"/>
      <c r="B190" s="66"/>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c r="AC190" s="66"/>
      <c r="AD190" s="66"/>
      <c r="AE190" s="66"/>
      <c r="AF190" s="66"/>
      <c r="AG190" s="66"/>
      <c r="AH190" s="66"/>
      <c r="AI190" s="66"/>
      <c r="AJ190" s="66"/>
      <c r="AK190" s="66"/>
      <c r="AL190" s="66"/>
      <c r="AM190" s="66"/>
      <c r="AN190" s="66"/>
      <c r="AO190" s="66"/>
      <c r="AP190" s="66"/>
      <c r="AQ190" s="66"/>
      <c r="AR190" s="66"/>
      <c r="AS190" s="66"/>
      <c r="AT190" s="66"/>
      <c r="AU190" s="66"/>
      <c r="AV190" s="66"/>
      <c r="AW190" s="66"/>
      <c r="AX190" s="66"/>
      <c r="AY190" s="66"/>
      <c r="AZ190" s="66"/>
      <c r="BA190" s="66"/>
      <c r="BB190" s="66"/>
      <c r="BC190" s="66"/>
      <c r="BD190" s="66"/>
      <c r="BE190" s="66"/>
      <c r="BF190" s="66"/>
      <c r="BG190" s="66"/>
      <c r="BH190" s="66"/>
    </row>
    <row r="191" spans="1:60" x14ac:dyDescent="0.25">
      <c r="A191" s="66"/>
      <c r="J191" s="66"/>
      <c r="K191" s="66"/>
      <c r="L191" s="66"/>
      <c r="M191" s="66"/>
      <c r="N191" s="66"/>
      <c r="O191" s="66"/>
      <c r="P191" s="66"/>
      <c r="Q191" s="66"/>
      <c r="R191" s="66"/>
      <c r="S191" s="66"/>
      <c r="T191" s="66"/>
      <c r="U191" s="66"/>
      <c r="V191" s="66"/>
      <c r="W191" s="66"/>
      <c r="X191" s="66"/>
      <c r="Y191" s="66"/>
      <c r="Z191" s="66"/>
      <c r="AA191" s="66"/>
      <c r="AB191" s="66"/>
      <c r="AC191" s="66"/>
      <c r="AD191" s="66"/>
      <c r="AE191" s="66"/>
      <c r="AF191" s="66"/>
      <c r="AG191" s="66"/>
      <c r="AH191" s="66"/>
      <c r="AI191" s="66"/>
      <c r="AJ191" s="66"/>
      <c r="AK191" s="66"/>
      <c r="AL191" s="66"/>
      <c r="AM191" s="66"/>
      <c r="AN191" s="66"/>
      <c r="AO191" s="66"/>
      <c r="AP191" s="66"/>
      <c r="AQ191" s="66"/>
      <c r="AR191" s="66"/>
      <c r="AS191" s="66"/>
      <c r="AT191" s="66"/>
      <c r="AU191" s="66"/>
      <c r="AV191" s="66"/>
      <c r="AW191" s="66"/>
      <c r="AX191" s="66"/>
      <c r="AY191" s="66"/>
      <c r="AZ191" s="66"/>
      <c r="BA191" s="66"/>
      <c r="BB191" s="66"/>
      <c r="BC191" s="66"/>
      <c r="BD191" s="66"/>
      <c r="BE191" s="66"/>
      <c r="BF191" s="66"/>
      <c r="BG191" s="66"/>
      <c r="BH191" s="66"/>
    </row>
    <row r="192" spans="1:60" x14ac:dyDescent="0.25">
      <c r="A192" s="66"/>
      <c r="J192" s="66"/>
      <c r="K192" s="66"/>
      <c r="L192" s="66"/>
      <c r="M192" s="66"/>
      <c r="N192" s="66"/>
      <c r="O192" s="66"/>
      <c r="P192" s="66"/>
      <c r="Q192" s="66"/>
      <c r="R192" s="66"/>
      <c r="S192" s="66"/>
      <c r="T192" s="66"/>
      <c r="U192" s="66"/>
      <c r="V192" s="66"/>
      <c r="W192" s="66"/>
      <c r="X192" s="66"/>
      <c r="Y192" s="66"/>
      <c r="Z192" s="66"/>
      <c r="AA192" s="66"/>
      <c r="AB192" s="66"/>
      <c r="AC192" s="66"/>
      <c r="AD192" s="66"/>
      <c r="AE192" s="66"/>
      <c r="AF192" s="66"/>
      <c r="AG192" s="66"/>
      <c r="AH192" s="66"/>
      <c r="AI192" s="66"/>
      <c r="AJ192" s="66"/>
      <c r="AK192" s="66"/>
      <c r="AL192" s="66"/>
      <c r="AM192" s="66"/>
      <c r="AN192" s="66"/>
      <c r="AO192" s="66"/>
      <c r="AP192" s="66"/>
      <c r="AQ192" s="66"/>
      <c r="AR192" s="66"/>
      <c r="AS192" s="66"/>
      <c r="AT192" s="66"/>
      <c r="AU192" s="66"/>
      <c r="AV192" s="66"/>
      <c r="AW192" s="66"/>
      <c r="AX192" s="66"/>
      <c r="AY192" s="66"/>
      <c r="AZ192" s="66"/>
      <c r="BA192" s="66"/>
      <c r="BB192" s="66"/>
      <c r="BC192" s="66"/>
      <c r="BD192" s="66"/>
      <c r="BE192" s="66"/>
      <c r="BF192" s="66"/>
      <c r="BG192" s="66"/>
      <c r="BH192" s="66"/>
    </row>
    <row r="193" spans="1:60" x14ac:dyDescent="0.25">
      <c r="A193" s="66"/>
      <c r="J193" s="66"/>
      <c r="K193" s="66"/>
      <c r="L193" s="66"/>
      <c r="M193" s="66"/>
      <c r="N193" s="66"/>
      <c r="O193" s="66"/>
      <c r="P193" s="66"/>
      <c r="Q193" s="66"/>
      <c r="R193" s="66"/>
      <c r="S193" s="66"/>
      <c r="T193" s="66"/>
      <c r="U193" s="66"/>
      <c r="V193" s="66"/>
      <c r="W193" s="66"/>
      <c r="X193" s="66"/>
      <c r="Y193" s="66"/>
      <c r="Z193" s="66"/>
      <c r="AA193" s="66"/>
      <c r="AB193" s="66"/>
      <c r="AC193" s="66"/>
      <c r="AD193" s="66"/>
      <c r="AE193" s="66"/>
      <c r="AF193" s="66"/>
      <c r="AG193" s="66"/>
      <c r="AH193" s="66"/>
      <c r="AI193" s="66"/>
      <c r="AJ193" s="66"/>
      <c r="AK193" s="66"/>
      <c r="AL193" s="66"/>
      <c r="AM193" s="66"/>
      <c r="AN193" s="66"/>
      <c r="AO193" s="66"/>
      <c r="AP193" s="66"/>
      <c r="AQ193" s="66"/>
      <c r="AR193" s="66"/>
      <c r="AS193" s="66"/>
      <c r="AT193" s="66"/>
      <c r="AU193" s="66"/>
      <c r="AV193" s="66"/>
      <c r="AW193" s="66"/>
      <c r="AX193" s="66"/>
      <c r="AY193" s="66"/>
      <c r="AZ193" s="66"/>
      <c r="BA193" s="66"/>
      <c r="BB193" s="66"/>
      <c r="BC193" s="66"/>
      <c r="BD193" s="66"/>
      <c r="BE193" s="66"/>
      <c r="BF193" s="66"/>
      <c r="BG193" s="66"/>
      <c r="BH193" s="66"/>
    </row>
    <row r="194" spans="1:60" x14ac:dyDescent="0.25">
      <c r="A194" s="66"/>
      <c r="J194" s="66"/>
      <c r="K194" s="66"/>
      <c r="L194" s="66"/>
      <c r="M194" s="66"/>
      <c r="N194" s="66"/>
      <c r="O194" s="66"/>
      <c r="P194" s="66"/>
      <c r="Q194" s="66"/>
      <c r="R194" s="66"/>
      <c r="S194" s="66"/>
      <c r="T194" s="66"/>
      <c r="U194" s="66"/>
      <c r="V194" s="66"/>
      <c r="W194" s="66"/>
      <c r="X194" s="66"/>
      <c r="Y194" s="66"/>
      <c r="Z194" s="66"/>
      <c r="AA194" s="66"/>
      <c r="AB194" s="66"/>
      <c r="AC194" s="66"/>
      <c r="AD194" s="66"/>
      <c r="AE194" s="66"/>
      <c r="AF194" s="66"/>
      <c r="AG194" s="66"/>
      <c r="AH194" s="66"/>
      <c r="AI194" s="66"/>
      <c r="AJ194" s="66"/>
      <c r="AK194" s="66"/>
      <c r="AL194" s="66"/>
      <c r="AM194" s="66"/>
      <c r="AN194" s="66"/>
      <c r="AO194" s="66"/>
      <c r="AP194" s="66"/>
      <c r="AQ194" s="66"/>
      <c r="AR194" s="66"/>
      <c r="AS194" s="66"/>
      <c r="AT194" s="66"/>
      <c r="AU194" s="66"/>
      <c r="AV194" s="66"/>
      <c r="AW194" s="66"/>
      <c r="AX194" s="66"/>
      <c r="AY194" s="66"/>
      <c r="AZ194" s="66"/>
      <c r="BA194" s="66"/>
      <c r="BB194" s="66"/>
      <c r="BC194" s="66"/>
      <c r="BD194" s="66"/>
      <c r="BE194" s="66"/>
      <c r="BF194" s="66"/>
      <c r="BG194" s="66"/>
      <c r="BH194" s="66"/>
    </row>
    <row r="195" spans="1:60" x14ac:dyDescent="0.25">
      <c r="A195" s="66"/>
      <c r="J195" s="66"/>
      <c r="K195" s="66"/>
      <c r="L195" s="66"/>
      <c r="M195" s="66"/>
      <c r="N195" s="66"/>
      <c r="O195" s="66"/>
      <c r="P195" s="66"/>
      <c r="Q195" s="66"/>
      <c r="R195" s="66"/>
      <c r="S195" s="66"/>
      <c r="T195" s="66"/>
      <c r="U195" s="66"/>
      <c r="V195" s="66"/>
      <c r="W195" s="66"/>
      <c r="X195" s="66"/>
      <c r="Y195" s="66"/>
      <c r="Z195" s="66"/>
      <c r="AA195" s="66"/>
      <c r="AB195" s="66"/>
      <c r="AC195" s="66"/>
      <c r="AD195" s="66"/>
      <c r="AE195" s="66"/>
      <c r="AF195" s="66"/>
      <c r="AG195" s="66"/>
      <c r="AH195" s="66"/>
      <c r="AI195" s="66"/>
      <c r="AJ195" s="66"/>
      <c r="AK195" s="66"/>
      <c r="AL195" s="66"/>
      <c r="AM195" s="66"/>
      <c r="AN195" s="66"/>
      <c r="AO195" s="66"/>
      <c r="AP195" s="66"/>
      <c r="AQ195" s="66"/>
      <c r="AR195" s="66"/>
      <c r="AS195" s="66"/>
      <c r="AT195" s="66"/>
      <c r="AU195" s="66"/>
      <c r="AV195" s="66"/>
      <c r="AW195" s="66"/>
      <c r="AX195" s="66"/>
      <c r="AY195" s="66"/>
      <c r="AZ195" s="66"/>
      <c r="BA195" s="66"/>
      <c r="BB195" s="66"/>
      <c r="BC195" s="66"/>
      <c r="BD195" s="66"/>
      <c r="BE195" s="66"/>
      <c r="BF195" s="66"/>
      <c r="BG195" s="66"/>
      <c r="BH195" s="66"/>
    </row>
    <row r="196" spans="1:60" x14ac:dyDescent="0.25">
      <c r="A196" s="66"/>
      <c r="J196" s="66"/>
      <c r="K196" s="66"/>
      <c r="L196" s="66"/>
      <c r="M196" s="66"/>
      <c r="N196" s="66"/>
      <c r="O196" s="66"/>
      <c r="P196" s="66"/>
      <c r="Q196" s="66"/>
      <c r="R196" s="66"/>
      <c r="S196" s="66"/>
      <c r="T196" s="66"/>
      <c r="U196" s="66"/>
      <c r="V196" s="66"/>
      <c r="W196" s="66"/>
      <c r="X196" s="66"/>
      <c r="Y196" s="66"/>
      <c r="Z196" s="66"/>
      <c r="AA196" s="66"/>
      <c r="AB196" s="66"/>
      <c r="AC196" s="66"/>
      <c r="AD196" s="66"/>
      <c r="AE196" s="66"/>
      <c r="AF196" s="66"/>
      <c r="AG196" s="66"/>
      <c r="AH196" s="66"/>
      <c r="AI196" s="66"/>
      <c r="AJ196" s="66"/>
      <c r="AK196" s="66"/>
      <c r="AL196" s="66"/>
      <c r="AM196" s="66"/>
      <c r="AN196" s="66"/>
      <c r="AO196" s="66"/>
      <c r="AP196" s="66"/>
      <c r="AQ196" s="66"/>
      <c r="AR196" s="66"/>
      <c r="AS196" s="66"/>
      <c r="AT196" s="66"/>
      <c r="AU196" s="66"/>
      <c r="AV196" s="66"/>
      <c r="AW196" s="66"/>
      <c r="AX196" s="66"/>
      <c r="AY196" s="66"/>
      <c r="AZ196" s="66"/>
      <c r="BA196" s="66"/>
      <c r="BB196" s="66"/>
      <c r="BC196" s="66"/>
      <c r="BD196" s="66"/>
      <c r="BE196" s="66"/>
      <c r="BF196" s="66"/>
      <c r="BG196" s="66"/>
      <c r="BH196" s="66"/>
    </row>
    <row r="197" spans="1:60" x14ac:dyDescent="0.25">
      <c r="A197" s="66"/>
      <c r="J197" s="66"/>
      <c r="K197" s="66"/>
      <c r="L197" s="66"/>
      <c r="M197" s="66"/>
      <c r="N197" s="66"/>
      <c r="O197" s="66"/>
      <c r="P197" s="66"/>
      <c r="Q197" s="66"/>
      <c r="R197" s="66"/>
      <c r="S197" s="66"/>
      <c r="T197" s="66"/>
      <c r="U197" s="66"/>
      <c r="V197" s="66"/>
      <c r="W197" s="66"/>
      <c r="X197" s="66"/>
      <c r="Y197" s="66"/>
      <c r="Z197" s="66"/>
      <c r="AA197" s="66"/>
      <c r="AB197" s="66"/>
      <c r="AC197" s="66"/>
      <c r="AD197" s="66"/>
      <c r="AE197" s="66"/>
      <c r="AF197" s="66"/>
      <c r="AG197" s="66"/>
      <c r="AH197" s="66"/>
      <c r="AI197" s="66"/>
      <c r="AJ197" s="66"/>
      <c r="AK197" s="66"/>
      <c r="AL197" s="66"/>
      <c r="AM197" s="66"/>
      <c r="AN197" s="66"/>
      <c r="AO197" s="66"/>
      <c r="AP197" s="66"/>
      <c r="AQ197" s="66"/>
      <c r="AR197" s="66"/>
      <c r="AS197" s="66"/>
      <c r="AT197" s="66"/>
      <c r="AU197" s="66"/>
      <c r="AV197" s="66"/>
      <c r="AW197" s="66"/>
      <c r="AX197" s="66"/>
      <c r="AY197" s="66"/>
      <c r="AZ197" s="66"/>
      <c r="BA197" s="66"/>
      <c r="BB197" s="66"/>
      <c r="BC197" s="66"/>
      <c r="BD197" s="66"/>
      <c r="BE197" s="66"/>
      <c r="BF197" s="66"/>
      <c r="BG197" s="66"/>
      <c r="BH197" s="66"/>
    </row>
    <row r="198" spans="1:60" x14ac:dyDescent="0.25">
      <c r="A198" s="66"/>
      <c r="J198" s="66"/>
      <c r="K198" s="66"/>
      <c r="L198" s="66"/>
      <c r="M198" s="66"/>
      <c r="N198" s="66"/>
      <c r="O198" s="66"/>
      <c r="P198" s="66"/>
      <c r="Q198" s="66"/>
      <c r="R198" s="66"/>
      <c r="S198" s="66"/>
      <c r="T198" s="66"/>
      <c r="U198" s="66"/>
      <c r="V198" s="66"/>
      <c r="W198" s="66"/>
      <c r="X198" s="66"/>
      <c r="Y198" s="66"/>
      <c r="Z198" s="66"/>
      <c r="AA198" s="66"/>
      <c r="AB198" s="66"/>
      <c r="AC198" s="66"/>
      <c r="AD198" s="66"/>
      <c r="AE198" s="66"/>
      <c r="AF198" s="66"/>
      <c r="AG198" s="66"/>
      <c r="AH198" s="66"/>
      <c r="AI198" s="66"/>
      <c r="AJ198" s="66"/>
      <c r="AK198" s="66"/>
      <c r="AL198" s="66"/>
      <c r="AM198" s="66"/>
      <c r="AN198" s="66"/>
      <c r="AO198" s="66"/>
      <c r="AP198" s="66"/>
      <c r="AQ198" s="66"/>
      <c r="AR198" s="66"/>
      <c r="AS198" s="66"/>
      <c r="AT198" s="66"/>
      <c r="AU198" s="66"/>
      <c r="AV198" s="66"/>
      <c r="AW198" s="66"/>
      <c r="AX198" s="66"/>
      <c r="AY198" s="66"/>
      <c r="AZ198" s="66"/>
      <c r="BA198" s="66"/>
      <c r="BB198" s="66"/>
      <c r="BC198" s="66"/>
      <c r="BD198" s="66"/>
      <c r="BE198" s="66"/>
      <c r="BF198" s="66"/>
      <c r="BG198" s="66"/>
      <c r="BH198" s="66"/>
    </row>
    <row r="199" spans="1:60" x14ac:dyDescent="0.25">
      <c r="A199" s="66"/>
      <c r="J199" s="66"/>
      <c r="K199" s="66"/>
      <c r="L199" s="66"/>
      <c r="M199" s="66"/>
      <c r="N199" s="66"/>
      <c r="O199" s="66"/>
      <c r="P199" s="66"/>
      <c r="Q199" s="66"/>
      <c r="R199" s="66"/>
      <c r="S199" s="66"/>
      <c r="T199" s="66"/>
      <c r="U199" s="66"/>
      <c r="V199" s="66"/>
      <c r="W199" s="66"/>
      <c r="X199" s="66"/>
      <c r="Y199" s="66"/>
      <c r="Z199" s="66"/>
      <c r="AA199" s="66"/>
      <c r="AB199" s="66"/>
      <c r="AC199" s="66"/>
      <c r="AD199" s="66"/>
      <c r="AE199" s="66"/>
      <c r="AF199" s="66"/>
      <c r="AG199" s="66"/>
      <c r="AH199" s="66"/>
      <c r="AI199" s="66"/>
      <c r="AJ199" s="66"/>
      <c r="AK199" s="66"/>
      <c r="AL199" s="66"/>
      <c r="AM199" s="66"/>
      <c r="AN199" s="66"/>
      <c r="AO199" s="66"/>
      <c r="AP199" s="66"/>
      <c r="AQ199" s="66"/>
      <c r="AR199" s="66"/>
      <c r="AS199" s="66"/>
      <c r="AT199" s="66"/>
      <c r="AU199" s="66"/>
      <c r="AV199" s="66"/>
      <c r="AW199" s="66"/>
      <c r="AX199" s="66"/>
      <c r="AY199" s="66"/>
      <c r="AZ199" s="66"/>
      <c r="BA199" s="66"/>
      <c r="BB199" s="66"/>
      <c r="BC199" s="66"/>
      <c r="BD199" s="66"/>
      <c r="BE199" s="66"/>
      <c r="BF199" s="66"/>
      <c r="BG199" s="66"/>
      <c r="BH199" s="66"/>
    </row>
    <row r="200" spans="1:60" x14ac:dyDescent="0.25">
      <c r="A200" s="66"/>
      <c r="J200" s="66"/>
      <c r="K200" s="66"/>
      <c r="L200" s="66"/>
      <c r="M200" s="66"/>
      <c r="N200" s="66"/>
      <c r="O200" s="66"/>
      <c r="P200" s="66"/>
      <c r="Q200" s="66"/>
      <c r="R200" s="66"/>
      <c r="S200" s="66"/>
      <c r="T200" s="66"/>
      <c r="U200" s="66"/>
      <c r="V200" s="66"/>
      <c r="W200" s="66"/>
      <c r="X200" s="66"/>
      <c r="Y200" s="66"/>
      <c r="Z200" s="66"/>
      <c r="AA200" s="66"/>
      <c r="AB200" s="66"/>
      <c r="AC200" s="66"/>
      <c r="AD200" s="66"/>
      <c r="AE200" s="66"/>
      <c r="AF200" s="66"/>
      <c r="AG200" s="66"/>
      <c r="AH200" s="66"/>
      <c r="AI200" s="66"/>
      <c r="AJ200" s="66"/>
      <c r="AK200" s="66"/>
      <c r="AL200" s="66"/>
      <c r="AM200" s="66"/>
      <c r="AN200" s="66"/>
      <c r="AO200" s="66"/>
      <c r="AP200" s="66"/>
      <c r="AQ200" s="66"/>
      <c r="AR200" s="66"/>
      <c r="AS200" s="66"/>
      <c r="AT200" s="66"/>
      <c r="AU200" s="66"/>
      <c r="AV200" s="66"/>
      <c r="AW200" s="66"/>
      <c r="AX200" s="66"/>
      <c r="AY200" s="66"/>
      <c r="AZ200" s="66"/>
      <c r="BA200" s="66"/>
      <c r="BB200" s="66"/>
      <c r="BC200" s="66"/>
      <c r="BD200" s="66"/>
      <c r="BE200" s="66"/>
      <c r="BF200" s="66"/>
      <c r="BG200" s="66"/>
      <c r="BH200" s="66"/>
    </row>
    <row r="201" spans="1:60" x14ac:dyDescent="0.25">
      <c r="A201" s="66"/>
      <c r="J201" s="66"/>
      <c r="K201" s="66"/>
      <c r="L201" s="66"/>
      <c r="M201" s="66"/>
      <c r="N201" s="66"/>
      <c r="O201" s="66"/>
      <c r="P201" s="66"/>
      <c r="Q201" s="66"/>
      <c r="R201" s="66"/>
      <c r="S201" s="66"/>
      <c r="T201" s="66"/>
      <c r="U201" s="66"/>
      <c r="V201" s="66"/>
      <c r="W201" s="66"/>
      <c r="X201" s="66"/>
      <c r="Y201" s="66"/>
      <c r="Z201" s="66"/>
      <c r="AA201" s="66"/>
      <c r="AB201" s="66"/>
      <c r="AC201" s="66"/>
      <c r="AD201" s="66"/>
      <c r="AE201" s="66"/>
      <c r="AF201" s="66"/>
      <c r="AG201" s="66"/>
      <c r="AH201" s="66"/>
      <c r="AI201" s="66"/>
      <c r="AJ201" s="66"/>
      <c r="AK201" s="66"/>
      <c r="AL201" s="66"/>
      <c r="AM201" s="66"/>
      <c r="AN201" s="66"/>
      <c r="AO201" s="66"/>
      <c r="AP201" s="66"/>
      <c r="AQ201" s="66"/>
      <c r="AR201" s="66"/>
      <c r="AS201" s="66"/>
      <c r="AT201" s="66"/>
      <c r="AU201" s="66"/>
      <c r="AV201" s="66"/>
      <c r="AW201" s="66"/>
      <c r="AX201" s="66"/>
      <c r="AY201" s="66"/>
      <c r="AZ201" s="66"/>
      <c r="BA201" s="66"/>
      <c r="BB201" s="66"/>
      <c r="BC201" s="66"/>
      <c r="BD201" s="66"/>
      <c r="BE201" s="66"/>
      <c r="BF201" s="66"/>
      <c r="BG201" s="66"/>
      <c r="BH201" s="66"/>
    </row>
    <row r="202" spans="1:60" x14ac:dyDescent="0.25">
      <c r="A202" s="66"/>
      <c r="J202" s="66"/>
      <c r="K202" s="66"/>
      <c r="L202" s="66"/>
      <c r="M202" s="66"/>
      <c r="N202" s="66"/>
      <c r="O202" s="66"/>
      <c r="P202" s="66"/>
      <c r="Q202" s="66"/>
      <c r="R202" s="66"/>
      <c r="S202" s="66"/>
      <c r="T202" s="66"/>
      <c r="U202" s="66"/>
      <c r="V202" s="66"/>
      <c r="W202" s="66"/>
      <c r="X202" s="66"/>
      <c r="Y202" s="66"/>
      <c r="Z202" s="66"/>
      <c r="AA202" s="66"/>
      <c r="AB202" s="66"/>
      <c r="AC202" s="66"/>
      <c r="AD202" s="66"/>
      <c r="AE202" s="66"/>
      <c r="AF202" s="66"/>
      <c r="AG202" s="66"/>
      <c r="AH202" s="66"/>
      <c r="AI202" s="66"/>
      <c r="AJ202" s="66"/>
      <c r="AK202" s="66"/>
      <c r="AL202" s="66"/>
      <c r="AM202" s="66"/>
      <c r="AN202" s="66"/>
      <c r="AO202" s="66"/>
      <c r="AP202" s="66"/>
      <c r="AQ202" s="66"/>
      <c r="AR202" s="66"/>
      <c r="AS202" s="66"/>
      <c r="AT202" s="66"/>
      <c r="AU202" s="66"/>
      <c r="AV202" s="66"/>
      <c r="AW202" s="66"/>
      <c r="AX202" s="66"/>
      <c r="AY202" s="66"/>
      <c r="AZ202" s="66"/>
      <c r="BA202" s="66"/>
      <c r="BB202" s="66"/>
      <c r="BC202" s="66"/>
      <c r="BD202" s="66"/>
      <c r="BE202" s="66"/>
      <c r="BF202" s="66"/>
      <c r="BG202" s="66"/>
      <c r="BH202" s="66"/>
    </row>
    <row r="203" spans="1:60" x14ac:dyDescent="0.25">
      <c r="A203" s="66"/>
      <c r="J203" s="66"/>
      <c r="K203" s="66"/>
      <c r="L203" s="66"/>
      <c r="M203" s="66"/>
      <c r="N203" s="66"/>
      <c r="O203" s="66"/>
      <c r="P203" s="66"/>
      <c r="Q203" s="66"/>
      <c r="R203" s="66"/>
      <c r="S203" s="66"/>
      <c r="T203" s="66"/>
      <c r="U203" s="66"/>
      <c r="V203" s="66"/>
      <c r="W203" s="66"/>
      <c r="X203" s="66"/>
      <c r="Y203" s="66"/>
      <c r="Z203" s="66"/>
      <c r="AA203" s="66"/>
      <c r="AB203" s="66"/>
      <c r="AC203" s="66"/>
      <c r="AD203" s="66"/>
      <c r="AE203" s="66"/>
      <c r="AF203" s="66"/>
      <c r="AG203" s="66"/>
      <c r="AH203" s="66"/>
      <c r="AI203" s="66"/>
      <c r="AJ203" s="66"/>
      <c r="AK203" s="66"/>
      <c r="AL203" s="66"/>
      <c r="AM203" s="66"/>
      <c r="AN203" s="66"/>
      <c r="AO203" s="66"/>
      <c r="AP203" s="66"/>
      <c r="AQ203" s="66"/>
      <c r="AR203" s="66"/>
      <c r="AS203" s="66"/>
      <c r="AT203" s="66"/>
      <c r="AU203" s="66"/>
      <c r="AV203" s="66"/>
      <c r="AW203" s="66"/>
      <c r="AX203" s="66"/>
      <c r="AY203" s="66"/>
      <c r="AZ203" s="66"/>
      <c r="BA203" s="66"/>
      <c r="BB203" s="66"/>
      <c r="BC203" s="66"/>
      <c r="BD203" s="66"/>
      <c r="BE203" s="66"/>
      <c r="BF203" s="66"/>
      <c r="BG203" s="66"/>
      <c r="BH203" s="66"/>
    </row>
    <row r="204" spans="1:60" x14ac:dyDescent="0.25">
      <c r="A204" s="66"/>
      <c r="J204" s="66"/>
      <c r="K204" s="66"/>
      <c r="L204" s="66"/>
      <c r="M204" s="66"/>
      <c r="N204" s="66"/>
      <c r="O204" s="66"/>
      <c r="P204" s="66"/>
      <c r="Q204" s="66"/>
      <c r="R204" s="66"/>
      <c r="S204" s="66"/>
      <c r="T204" s="66"/>
      <c r="U204" s="66"/>
      <c r="V204" s="66"/>
      <c r="W204" s="66"/>
      <c r="X204" s="66"/>
      <c r="Y204" s="66"/>
      <c r="Z204" s="66"/>
      <c r="AA204" s="66"/>
      <c r="AB204" s="66"/>
      <c r="AC204" s="66"/>
      <c r="AD204" s="66"/>
      <c r="AE204" s="66"/>
      <c r="AF204" s="66"/>
      <c r="AG204" s="66"/>
      <c r="AH204" s="66"/>
      <c r="AI204" s="66"/>
      <c r="AJ204" s="66"/>
      <c r="AK204" s="66"/>
      <c r="AL204" s="66"/>
      <c r="AM204" s="66"/>
      <c r="AN204" s="66"/>
      <c r="AO204" s="66"/>
      <c r="AP204" s="66"/>
      <c r="AQ204" s="66"/>
      <c r="AR204" s="66"/>
      <c r="AS204" s="66"/>
      <c r="AT204" s="66"/>
      <c r="AU204" s="66"/>
      <c r="AV204" s="66"/>
      <c r="AW204" s="66"/>
      <c r="AX204" s="66"/>
      <c r="AY204" s="66"/>
      <c r="AZ204" s="66"/>
      <c r="BA204" s="66"/>
      <c r="BB204" s="66"/>
      <c r="BC204" s="66"/>
      <c r="BD204" s="66"/>
      <c r="BE204" s="66"/>
      <c r="BF204" s="66"/>
      <c r="BG204" s="66"/>
      <c r="BH204" s="66"/>
    </row>
    <row r="205" spans="1:60" x14ac:dyDescent="0.25">
      <c r="A205" s="66"/>
      <c r="J205" s="66"/>
      <c r="K205" s="66"/>
      <c r="L205" s="66"/>
      <c r="M205" s="66"/>
      <c r="N205" s="66"/>
      <c r="O205" s="66"/>
      <c r="P205" s="66"/>
      <c r="Q205" s="66"/>
      <c r="R205" s="66"/>
      <c r="S205" s="66"/>
      <c r="T205" s="66"/>
      <c r="U205" s="66"/>
      <c r="V205" s="66"/>
      <c r="W205" s="66"/>
      <c r="X205" s="66"/>
      <c r="Y205" s="66"/>
      <c r="Z205" s="66"/>
      <c r="AA205" s="66"/>
      <c r="AB205" s="66"/>
      <c r="AC205" s="66"/>
      <c r="AD205" s="66"/>
      <c r="AE205" s="66"/>
      <c r="AF205" s="66"/>
      <c r="AG205" s="66"/>
      <c r="AH205" s="66"/>
      <c r="AI205" s="66"/>
      <c r="AJ205" s="66"/>
      <c r="AK205" s="66"/>
      <c r="AL205" s="66"/>
      <c r="AM205" s="66"/>
      <c r="AN205" s="66"/>
      <c r="AO205" s="66"/>
      <c r="AP205" s="66"/>
      <c r="AQ205" s="66"/>
      <c r="AR205" s="66"/>
      <c r="AS205" s="66"/>
      <c r="AT205" s="66"/>
      <c r="AU205" s="66"/>
      <c r="AV205" s="66"/>
      <c r="AW205" s="66"/>
      <c r="AX205" s="66"/>
      <c r="AY205" s="66"/>
      <c r="AZ205" s="66"/>
      <c r="BA205" s="66"/>
      <c r="BB205" s="66"/>
      <c r="BC205" s="66"/>
      <c r="BD205" s="66"/>
      <c r="BE205" s="66"/>
      <c r="BF205" s="66"/>
      <c r="BG205" s="66"/>
      <c r="BH205" s="66"/>
    </row>
    <row r="206" spans="1:60" x14ac:dyDescent="0.25">
      <c r="A206" s="66"/>
      <c r="J206" s="66"/>
      <c r="K206" s="66"/>
      <c r="L206" s="66"/>
      <c r="M206" s="66"/>
      <c r="N206" s="66"/>
      <c r="O206" s="66"/>
      <c r="P206" s="66"/>
      <c r="Q206" s="66"/>
      <c r="R206" s="66"/>
      <c r="S206" s="66"/>
      <c r="T206" s="66"/>
      <c r="U206" s="66"/>
      <c r="V206" s="66"/>
      <c r="W206" s="66"/>
      <c r="X206" s="66"/>
      <c r="Y206" s="66"/>
      <c r="Z206" s="66"/>
      <c r="AA206" s="66"/>
      <c r="AB206" s="66"/>
      <c r="AC206" s="66"/>
      <c r="AD206" s="66"/>
      <c r="AE206" s="66"/>
      <c r="AF206" s="66"/>
      <c r="AG206" s="66"/>
      <c r="AH206" s="66"/>
      <c r="AI206" s="66"/>
      <c r="AJ206" s="66"/>
      <c r="AK206" s="66"/>
      <c r="AL206" s="66"/>
      <c r="AM206" s="66"/>
      <c r="AN206" s="66"/>
      <c r="AO206" s="66"/>
      <c r="AP206" s="66"/>
      <c r="AQ206" s="66"/>
      <c r="AR206" s="66"/>
      <c r="AS206" s="66"/>
      <c r="AT206" s="66"/>
      <c r="AU206" s="66"/>
      <c r="AV206" s="66"/>
      <c r="AW206" s="66"/>
      <c r="AX206" s="66"/>
      <c r="AY206" s="66"/>
      <c r="AZ206" s="66"/>
      <c r="BA206" s="66"/>
      <c r="BB206" s="66"/>
      <c r="BC206" s="66"/>
      <c r="BD206" s="66"/>
      <c r="BE206" s="66"/>
      <c r="BF206" s="66"/>
      <c r="BG206" s="66"/>
      <c r="BH206" s="66"/>
    </row>
    <row r="207" spans="1:60" x14ac:dyDescent="0.25">
      <c r="A207" s="66"/>
      <c r="J207" s="66"/>
      <c r="K207" s="66"/>
      <c r="L207" s="66"/>
      <c r="M207" s="66"/>
      <c r="N207" s="66"/>
      <c r="O207" s="66"/>
      <c r="P207" s="66"/>
      <c r="Q207" s="66"/>
      <c r="R207" s="66"/>
      <c r="S207" s="66"/>
      <c r="T207" s="66"/>
      <c r="U207" s="66"/>
      <c r="V207" s="66"/>
      <c r="W207" s="66"/>
      <c r="X207" s="66"/>
      <c r="Y207" s="66"/>
      <c r="Z207" s="66"/>
      <c r="AA207" s="66"/>
      <c r="AB207" s="66"/>
      <c r="AC207" s="66"/>
      <c r="AD207" s="66"/>
      <c r="AE207" s="66"/>
      <c r="AF207" s="66"/>
      <c r="AG207" s="66"/>
      <c r="AH207" s="66"/>
      <c r="AI207" s="66"/>
      <c r="AJ207" s="66"/>
      <c r="AK207" s="66"/>
      <c r="AL207" s="66"/>
      <c r="AM207" s="66"/>
      <c r="AN207" s="66"/>
      <c r="AO207" s="66"/>
      <c r="AP207" s="66"/>
      <c r="AQ207" s="66"/>
      <c r="AR207" s="66"/>
      <c r="AS207" s="66"/>
      <c r="AT207" s="66"/>
      <c r="AU207" s="66"/>
      <c r="AV207" s="66"/>
      <c r="AW207" s="66"/>
      <c r="AX207" s="66"/>
      <c r="AY207" s="66"/>
      <c r="AZ207" s="66"/>
      <c r="BA207" s="66"/>
      <c r="BB207" s="66"/>
      <c r="BC207" s="66"/>
      <c r="BD207" s="66"/>
      <c r="BE207" s="66"/>
      <c r="BF207" s="66"/>
      <c r="BG207" s="66"/>
      <c r="BH207" s="66"/>
    </row>
    <row r="208" spans="1:60" x14ac:dyDescent="0.25">
      <c r="A208" s="66"/>
      <c r="J208" s="66"/>
      <c r="K208" s="66"/>
      <c r="L208" s="66"/>
      <c r="M208" s="66"/>
      <c r="N208" s="66"/>
      <c r="O208" s="66"/>
      <c r="P208" s="66"/>
      <c r="Q208" s="66"/>
      <c r="R208" s="66"/>
      <c r="S208" s="66"/>
      <c r="T208" s="66"/>
      <c r="U208" s="66"/>
      <c r="V208" s="66"/>
      <c r="W208" s="66"/>
      <c r="X208" s="66"/>
      <c r="Y208" s="66"/>
      <c r="Z208" s="66"/>
      <c r="AA208" s="66"/>
      <c r="AB208" s="66"/>
      <c r="AC208" s="66"/>
      <c r="AD208" s="66"/>
      <c r="AE208" s="66"/>
      <c r="AF208" s="66"/>
      <c r="AG208" s="66"/>
      <c r="AH208" s="66"/>
      <c r="AI208" s="66"/>
      <c r="AJ208" s="66"/>
      <c r="AK208" s="66"/>
      <c r="AL208" s="66"/>
      <c r="AM208" s="66"/>
      <c r="AN208" s="66"/>
      <c r="AO208" s="66"/>
      <c r="AP208" s="66"/>
      <c r="AQ208" s="66"/>
      <c r="AR208" s="66"/>
      <c r="AS208" s="66"/>
      <c r="AT208" s="66"/>
      <c r="AU208" s="66"/>
      <c r="AV208" s="66"/>
      <c r="AW208" s="66"/>
      <c r="AX208" s="66"/>
      <c r="AY208" s="66"/>
      <c r="AZ208" s="66"/>
      <c r="BA208" s="66"/>
      <c r="BB208" s="66"/>
      <c r="BC208" s="66"/>
      <c r="BD208" s="66"/>
      <c r="BE208" s="66"/>
      <c r="BF208" s="66"/>
      <c r="BG208" s="66"/>
      <c r="BH208" s="66"/>
    </row>
    <row r="209" spans="1:60" x14ac:dyDescent="0.25">
      <c r="A209" s="66"/>
      <c r="J209" s="66"/>
      <c r="K209" s="66"/>
      <c r="L209" s="66"/>
      <c r="M209" s="66"/>
      <c r="N209" s="66"/>
      <c r="O209" s="66"/>
      <c r="P209" s="66"/>
      <c r="Q209" s="66"/>
      <c r="R209" s="66"/>
      <c r="S209" s="66"/>
      <c r="T209" s="66"/>
      <c r="U209" s="66"/>
      <c r="V209" s="66"/>
      <c r="W209" s="66"/>
      <c r="X209" s="66"/>
      <c r="Y209" s="66"/>
      <c r="Z209" s="66"/>
      <c r="AA209" s="66"/>
      <c r="AB209" s="66"/>
      <c r="AC209" s="66"/>
      <c r="AD209" s="66"/>
      <c r="AE209" s="66"/>
      <c r="AF209" s="66"/>
      <c r="AG209" s="66"/>
      <c r="AH209" s="66"/>
      <c r="AI209" s="66"/>
      <c r="AJ209" s="66"/>
      <c r="AK209" s="66"/>
      <c r="AL209" s="66"/>
      <c r="AM209" s="66"/>
      <c r="AN209" s="66"/>
      <c r="AO209" s="66"/>
      <c r="AP209" s="66"/>
      <c r="AQ209" s="66"/>
      <c r="AR209" s="66"/>
      <c r="AS209" s="66"/>
      <c r="AT209" s="66"/>
      <c r="AU209" s="66"/>
      <c r="AV209" s="66"/>
      <c r="AW209" s="66"/>
      <c r="AX209" s="66"/>
      <c r="AY209" s="66"/>
      <c r="AZ209" s="66"/>
      <c r="BA209" s="66"/>
      <c r="BB209" s="66"/>
      <c r="BC209" s="66"/>
      <c r="BD209" s="66"/>
      <c r="BE209" s="66"/>
      <c r="BF209" s="66"/>
      <c r="BG209" s="66"/>
      <c r="BH209" s="66"/>
    </row>
    <row r="210" spans="1:60" x14ac:dyDescent="0.25">
      <c r="A210" s="66"/>
      <c r="J210" s="66"/>
      <c r="K210" s="66"/>
      <c r="L210" s="66"/>
      <c r="M210" s="66"/>
      <c r="N210" s="66"/>
      <c r="O210" s="66"/>
      <c r="P210" s="66"/>
      <c r="Q210" s="66"/>
      <c r="R210" s="66"/>
      <c r="S210" s="66"/>
      <c r="T210" s="66"/>
      <c r="U210" s="66"/>
      <c r="V210" s="66"/>
      <c r="W210" s="66"/>
      <c r="X210" s="66"/>
      <c r="Y210" s="66"/>
      <c r="Z210" s="66"/>
      <c r="AA210" s="66"/>
      <c r="AB210" s="66"/>
      <c r="AC210" s="66"/>
      <c r="AD210" s="66"/>
      <c r="AE210" s="66"/>
      <c r="AF210" s="66"/>
      <c r="AG210" s="66"/>
      <c r="AH210" s="66"/>
      <c r="AI210" s="66"/>
      <c r="AJ210" s="66"/>
      <c r="AK210" s="66"/>
      <c r="AL210" s="66"/>
      <c r="AM210" s="66"/>
      <c r="AN210" s="66"/>
      <c r="AO210" s="66"/>
      <c r="AP210" s="66"/>
      <c r="AQ210" s="66"/>
      <c r="AR210" s="66"/>
      <c r="AS210" s="66"/>
      <c r="AT210" s="66"/>
      <c r="AU210" s="66"/>
      <c r="AV210" s="66"/>
      <c r="AW210" s="66"/>
      <c r="AX210" s="66"/>
      <c r="AY210" s="66"/>
      <c r="AZ210" s="66"/>
      <c r="BA210" s="66"/>
      <c r="BB210" s="66"/>
      <c r="BC210" s="66"/>
      <c r="BD210" s="66"/>
      <c r="BE210" s="66"/>
      <c r="BF210" s="66"/>
      <c r="BG210" s="66"/>
      <c r="BH210" s="66"/>
    </row>
    <row r="211" spans="1:60" x14ac:dyDescent="0.25">
      <c r="A211" s="66"/>
      <c r="J211" s="66"/>
      <c r="K211" s="66"/>
      <c r="L211" s="66"/>
      <c r="M211" s="66"/>
      <c r="N211" s="66"/>
      <c r="O211" s="66"/>
      <c r="P211" s="66"/>
      <c r="Q211" s="66"/>
      <c r="R211" s="66"/>
      <c r="S211" s="66"/>
      <c r="T211" s="66"/>
      <c r="U211" s="66"/>
      <c r="V211" s="66"/>
      <c r="W211" s="66"/>
      <c r="X211" s="66"/>
      <c r="Y211" s="66"/>
      <c r="Z211" s="66"/>
      <c r="AA211" s="66"/>
      <c r="AB211" s="66"/>
      <c r="AC211" s="66"/>
      <c r="AD211" s="66"/>
      <c r="AE211" s="66"/>
      <c r="AF211" s="66"/>
      <c r="AG211" s="66"/>
      <c r="AH211" s="66"/>
      <c r="AI211" s="66"/>
      <c r="AJ211" s="66"/>
      <c r="AK211" s="66"/>
      <c r="AL211" s="66"/>
      <c r="AM211" s="66"/>
      <c r="AN211" s="66"/>
      <c r="AO211" s="66"/>
      <c r="AP211" s="66"/>
      <c r="AQ211" s="66"/>
      <c r="AR211" s="66"/>
      <c r="AS211" s="66"/>
      <c r="AT211" s="66"/>
      <c r="AU211" s="66"/>
      <c r="AV211" s="66"/>
      <c r="AW211" s="66"/>
      <c r="AX211" s="66"/>
      <c r="AY211" s="66"/>
      <c r="AZ211" s="66"/>
      <c r="BA211" s="66"/>
      <c r="BB211" s="66"/>
      <c r="BC211" s="66"/>
      <c r="BD211" s="66"/>
      <c r="BE211" s="66"/>
      <c r="BF211" s="66"/>
      <c r="BG211" s="66"/>
      <c r="BH211" s="66"/>
    </row>
    <row r="212" spans="1:60" x14ac:dyDescent="0.25">
      <c r="A212" s="66"/>
      <c r="J212" s="66"/>
      <c r="K212" s="66"/>
      <c r="L212" s="66"/>
      <c r="M212" s="66"/>
      <c r="N212" s="66"/>
      <c r="O212" s="66"/>
      <c r="P212" s="66"/>
      <c r="Q212" s="66"/>
      <c r="R212" s="66"/>
      <c r="S212" s="66"/>
      <c r="T212" s="66"/>
      <c r="U212" s="66"/>
      <c r="V212" s="66"/>
      <c r="W212" s="66"/>
      <c r="X212" s="66"/>
      <c r="Y212" s="66"/>
      <c r="Z212" s="66"/>
      <c r="AA212" s="66"/>
      <c r="AB212" s="66"/>
      <c r="AC212" s="66"/>
      <c r="AD212" s="66"/>
      <c r="AE212" s="66"/>
      <c r="AF212" s="66"/>
      <c r="AG212" s="66"/>
      <c r="AH212" s="66"/>
      <c r="AI212" s="66"/>
      <c r="AJ212" s="66"/>
      <c r="AK212" s="66"/>
      <c r="AL212" s="66"/>
      <c r="AM212" s="66"/>
      <c r="AN212" s="66"/>
      <c r="AO212" s="66"/>
      <c r="AP212" s="66"/>
      <c r="AQ212" s="66"/>
      <c r="AR212" s="66"/>
      <c r="AS212" s="66"/>
      <c r="AT212" s="66"/>
      <c r="AU212" s="66"/>
      <c r="AV212" s="66"/>
      <c r="AW212" s="66"/>
      <c r="AX212" s="66"/>
      <c r="AY212" s="66"/>
      <c r="AZ212" s="66"/>
      <c r="BA212" s="66"/>
      <c r="BB212" s="66"/>
      <c r="BC212" s="66"/>
      <c r="BD212" s="66"/>
      <c r="BE212" s="66"/>
      <c r="BF212" s="66"/>
      <c r="BG212" s="66"/>
      <c r="BH212" s="66"/>
    </row>
    <row r="213" spans="1:60" x14ac:dyDescent="0.25">
      <c r="A213" s="66"/>
      <c r="J213" s="66"/>
      <c r="K213" s="66"/>
      <c r="L213" s="66"/>
      <c r="M213" s="66"/>
      <c r="N213" s="66"/>
      <c r="O213" s="66"/>
      <c r="P213" s="66"/>
      <c r="Q213" s="66"/>
      <c r="R213" s="66"/>
      <c r="S213" s="66"/>
      <c r="T213" s="66"/>
      <c r="U213" s="66"/>
      <c r="V213" s="66"/>
      <c r="W213" s="66"/>
      <c r="X213" s="66"/>
      <c r="Y213" s="66"/>
      <c r="Z213" s="66"/>
      <c r="AA213" s="66"/>
      <c r="AB213" s="66"/>
      <c r="AC213" s="66"/>
      <c r="AD213" s="66"/>
      <c r="AE213" s="66"/>
      <c r="AF213" s="66"/>
      <c r="AG213" s="66"/>
      <c r="AH213" s="66"/>
      <c r="AI213" s="66"/>
      <c r="AJ213" s="66"/>
      <c r="AK213" s="66"/>
      <c r="AL213" s="66"/>
      <c r="AM213" s="66"/>
      <c r="AN213" s="66"/>
      <c r="AO213" s="66"/>
      <c r="AP213" s="66"/>
      <c r="AQ213" s="66"/>
      <c r="AR213" s="66"/>
      <c r="AS213" s="66"/>
      <c r="AT213" s="66"/>
      <c r="AU213" s="66"/>
      <c r="AV213" s="66"/>
      <c r="AW213" s="66"/>
      <c r="AX213" s="66"/>
      <c r="AY213" s="66"/>
      <c r="AZ213" s="66"/>
      <c r="BA213" s="66"/>
      <c r="BB213" s="66"/>
      <c r="BC213" s="66"/>
      <c r="BD213" s="66"/>
      <c r="BE213" s="66"/>
      <c r="BF213" s="66"/>
      <c r="BG213" s="66"/>
      <c r="BH213" s="66"/>
    </row>
    <row r="214" spans="1:60" x14ac:dyDescent="0.25">
      <c r="A214" s="66"/>
      <c r="J214" s="66"/>
      <c r="K214" s="66"/>
      <c r="L214" s="66"/>
      <c r="M214" s="66"/>
      <c r="N214" s="66"/>
      <c r="O214" s="66"/>
      <c r="P214" s="66"/>
      <c r="Q214" s="66"/>
      <c r="R214" s="66"/>
      <c r="S214" s="66"/>
      <c r="T214" s="66"/>
      <c r="U214" s="66"/>
      <c r="V214" s="66"/>
      <c r="W214" s="66"/>
      <c r="X214" s="66"/>
      <c r="Y214" s="66"/>
      <c r="Z214" s="66"/>
      <c r="AA214" s="66"/>
      <c r="AB214" s="66"/>
      <c r="AC214" s="66"/>
      <c r="AD214" s="66"/>
      <c r="AE214" s="66"/>
      <c r="AF214" s="66"/>
      <c r="AG214" s="66"/>
      <c r="AH214" s="66"/>
      <c r="AI214" s="66"/>
      <c r="AJ214" s="66"/>
      <c r="AK214" s="66"/>
      <c r="AL214" s="66"/>
      <c r="AM214" s="66"/>
      <c r="AN214" s="66"/>
      <c r="AO214" s="66"/>
      <c r="AP214" s="66"/>
      <c r="AQ214" s="66"/>
      <c r="AR214" s="66"/>
      <c r="AS214" s="66"/>
      <c r="AT214" s="66"/>
      <c r="AU214" s="66"/>
      <c r="AV214" s="66"/>
      <c r="AW214" s="66"/>
      <c r="AX214" s="66"/>
      <c r="AY214" s="66"/>
      <c r="AZ214" s="66"/>
      <c r="BA214" s="66"/>
      <c r="BB214" s="66"/>
      <c r="BC214" s="66"/>
      <c r="BD214" s="66"/>
      <c r="BE214" s="66"/>
      <c r="BF214" s="66"/>
      <c r="BG214" s="66"/>
      <c r="BH214" s="66"/>
    </row>
    <row r="215" spans="1:60" x14ac:dyDescent="0.25">
      <c r="A215" s="66"/>
      <c r="J215" s="66"/>
      <c r="K215" s="66"/>
      <c r="L215" s="66"/>
      <c r="M215" s="66"/>
      <c r="N215" s="66"/>
      <c r="O215" s="66"/>
      <c r="P215" s="66"/>
      <c r="Q215" s="66"/>
      <c r="R215" s="66"/>
      <c r="S215" s="66"/>
      <c r="T215" s="66"/>
      <c r="U215" s="66"/>
      <c r="V215" s="66"/>
      <c r="W215" s="66"/>
      <c r="X215" s="66"/>
      <c r="Y215" s="66"/>
      <c r="Z215" s="66"/>
      <c r="AA215" s="66"/>
      <c r="AB215" s="66"/>
      <c r="AC215" s="66"/>
      <c r="AD215" s="66"/>
      <c r="AE215" s="66"/>
      <c r="AF215" s="66"/>
      <c r="AG215" s="66"/>
      <c r="AH215" s="66"/>
      <c r="AI215" s="66"/>
      <c r="AJ215" s="66"/>
      <c r="AK215" s="66"/>
      <c r="AL215" s="66"/>
      <c r="AM215" s="66"/>
      <c r="AN215" s="66"/>
      <c r="AO215" s="66"/>
      <c r="AP215" s="66"/>
      <c r="AQ215" s="66"/>
      <c r="AR215" s="66"/>
      <c r="AS215" s="66"/>
      <c r="AT215" s="66"/>
      <c r="AU215" s="66"/>
      <c r="AV215" s="66"/>
      <c r="AW215" s="66"/>
      <c r="AX215" s="66"/>
      <c r="AY215" s="66"/>
      <c r="AZ215" s="66"/>
      <c r="BA215" s="66"/>
      <c r="BB215" s="66"/>
      <c r="BC215" s="66"/>
      <c r="BD215" s="66"/>
      <c r="BE215" s="66"/>
      <c r="BF215" s="66"/>
      <c r="BG215" s="66"/>
      <c r="BH215" s="66"/>
    </row>
    <row r="216" spans="1:60" x14ac:dyDescent="0.25">
      <c r="A216" s="66"/>
      <c r="J216" s="66"/>
      <c r="K216" s="66"/>
      <c r="L216" s="66"/>
      <c r="M216" s="66"/>
      <c r="N216" s="66"/>
      <c r="O216" s="66"/>
      <c r="P216" s="66"/>
      <c r="Q216" s="66"/>
      <c r="R216" s="66"/>
      <c r="S216" s="66"/>
      <c r="T216" s="66"/>
      <c r="U216" s="66"/>
      <c r="V216" s="66"/>
      <c r="W216" s="66"/>
      <c r="X216" s="66"/>
      <c r="Y216" s="66"/>
      <c r="Z216" s="66"/>
      <c r="AA216" s="66"/>
      <c r="AB216" s="66"/>
      <c r="AC216" s="66"/>
      <c r="AD216" s="66"/>
      <c r="AE216" s="66"/>
      <c r="AF216" s="66"/>
      <c r="AG216" s="66"/>
      <c r="AH216" s="66"/>
      <c r="AI216" s="66"/>
      <c r="AJ216" s="66"/>
      <c r="AK216" s="66"/>
      <c r="AL216" s="66"/>
      <c r="AM216" s="66"/>
      <c r="AN216" s="66"/>
      <c r="AO216" s="66"/>
      <c r="AP216" s="66"/>
      <c r="AQ216" s="66"/>
      <c r="AR216" s="66"/>
      <c r="AS216" s="66"/>
      <c r="AT216" s="66"/>
      <c r="AU216" s="66"/>
      <c r="AV216" s="66"/>
      <c r="AW216" s="66"/>
      <c r="AX216" s="66"/>
      <c r="AY216" s="66"/>
      <c r="AZ216" s="66"/>
      <c r="BA216" s="66"/>
      <c r="BB216" s="66"/>
      <c r="BC216" s="66"/>
      <c r="BD216" s="66"/>
      <c r="BE216" s="66"/>
      <c r="BF216" s="66"/>
      <c r="BG216" s="66"/>
      <c r="BH216" s="66"/>
    </row>
    <row r="217" spans="1:60" x14ac:dyDescent="0.25">
      <c r="A217" s="66"/>
      <c r="J217" s="66"/>
      <c r="K217" s="66"/>
      <c r="L217" s="66"/>
      <c r="M217" s="66"/>
      <c r="N217" s="66"/>
      <c r="O217" s="66"/>
      <c r="P217" s="66"/>
      <c r="Q217" s="66"/>
      <c r="R217" s="66"/>
      <c r="S217" s="66"/>
      <c r="T217" s="66"/>
      <c r="U217" s="66"/>
      <c r="V217" s="66"/>
      <c r="W217" s="66"/>
      <c r="X217" s="66"/>
      <c r="Y217" s="66"/>
      <c r="Z217" s="66"/>
      <c r="AA217" s="66"/>
      <c r="AB217" s="66"/>
      <c r="AC217" s="66"/>
      <c r="AD217" s="66"/>
      <c r="AE217" s="66"/>
      <c r="AF217" s="66"/>
      <c r="AG217" s="66"/>
      <c r="AH217" s="66"/>
      <c r="AI217" s="66"/>
      <c r="AJ217" s="66"/>
      <c r="AK217" s="66"/>
      <c r="AL217" s="66"/>
      <c r="AM217" s="66"/>
      <c r="AN217" s="66"/>
      <c r="AO217" s="66"/>
      <c r="AP217" s="66"/>
      <c r="AQ217" s="66"/>
      <c r="AR217" s="66"/>
      <c r="AS217" s="66"/>
      <c r="AT217" s="66"/>
      <c r="AU217" s="66"/>
      <c r="AV217" s="66"/>
      <c r="AW217" s="66"/>
      <c r="AX217" s="66"/>
      <c r="AY217" s="66"/>
      <c r="AZ217" s="66"/>
      <c r="BA217" s="66"/>
      <c r="BB217" s="66"/>
      <c r="BC217" s="66"/>
      <c r="BD217" s="66"/>
      <c r="BE217" s="66"/>
      <c r="BF217" s="66"/>
      <c r="BG217" s="66"/>
      <c r="BH217" s="66"/>
    </row>
    <row r="218" spans="1:60" x14ac:dyDescent="0.25">
      <c r="A218" s="66"/>
      <c r="J218" s="66"/>
      <c r="K218" s="66"/>
      <c r="L218" s="66"/>
      <c r="M218" s="66"/>
      <c r="N218" s="66"/>
      <c r="O218" s="66"/>
      <c r="P218" s="66"/>
      <c r="Q218" s="66"/>
      <c r="R218" s="66"/>
      <c r="S218" s="66"/>
      <c r="T218" s="66"/>
      <c r="U218" s="66"/>
      <c r="V218" s="66"/>
      <c r="W218" s="66"/>
      <c r="X218" s="66"/>
      <c r="Y218" s="66"/>
      <c r="Z218" s="66"/>
      <c r="AA218" s="66"/>
      <c r="AB218" s="66"/>
      <c r="AC218" s="66"/>
      <c r="AD218" s="66"/>
      <c r="AE218" s="66"/>
      <c r="AF218" s="66"/>
      <c r="AG218" s="66"/>
      <c r="AH218" s="66"/>
      <c r="AI218" s="66"/>
      <c r="AJ218" s="66"/>
      <c r="AK218" s="66"/>
      <c r="AL218" s="66"/>
      <c r="AM218" s="66"/>
      <c r="AN218" s="66"/>
      <c r="AO218" s="66"/>
      <c r="AP218" s="66"/>
      <c r="AQ218" s="66"/>
      <c r="AR218" s="66"/>
      <c r="AS218" s="66"/>
      <c r="AT218" s="66"/>
      <c r="AU218" s="66"/>
      <c r="AV218" s="66"/>
      <c r="AW218" s="66"/>
      <c r="AX218" s="66"/>
      <c r="AY218" s="66"/>
      <c r="AZ218" s="66"/>
      <c r="BA218" s="66"/>
      <c r="BB218" s="66"/>
      <c r="BC218" s="66"/>
      <c r="BD218" s="66"/>
      <c r="BE218" s="66"/>
      <c r="BF218" s="66"/>
      <c r="BG218" s="66"/>
      <c r="BH218" s="66"/>
    </row>
    <row r="219" spans="1:60" x14ac:dyDescent="0.25">
      <c r="A219" s="66"/>
      <c r="J219" s="66"/>
      <c r="K219" s="66"/>
      <c r="L219" s="66"/>
      <c r="M219" s="66"/>
      <c r="N219" s="66"/>
      <c r="O219" s="66"/>
      <c r="P219" s="66"/>
      <c r="Q219" s="66"/>
      <c r="R219" s="66"/>
      <c r="S219" s="66"/>
      <c r="T219" s="66"/>
      <c r="U219" s="66"/>
      <c r="V219" s="66"/>
      <c r="W219" s="66"/>
      <c r="X219" s="66"/>
      <c r="Y219" s="66"/>
      <c r="Z219" s="66"/>
      <c r="AA219" s="66"/>
      <c r="AB219" s="66"/>
      <c r="AC219" s="66"/>
      <c r="AD219" s="66"/>
      <c r="AE219" s="66"/>
      <c r="AF219" s="66"/>
      <c r="AG219" s="66"/>
      <c r="AH219" s="66"/>
      <c r="AI219" s="66"/>
      <c r="AJ219" s="66"/>
      <c r="AK219" s="66"/>
      <c r="AL219" s="66"/>
      <c r="AM219" s="66"/>
      <c r="AN219" s="66"/>
      <c r="AO219" s="66"/>
      <c r="AP219" s="66"/>
      <c r="AQ219" s="66"/>
      <c r="AR219" s="66"/>
      <c r="AS219" s="66"/>
      <c r="AT219" s="66"/>
      <c r="AU219" s="66"/>
      <c r="AV219" s="66"/>
      <c r="AW219" s="66"/>
      <c r="AX219" s="66"/>
      <c r="AY219" s="66"/>
      <c r="AZ219" s="66"/>
      <c r="BA219" s="66"/>
      <c r="BB219" s="66"/>
      <c r="BC219" s="66"/>
      <c r="BD219" s="66"/>
      <c r="BE219" s="66"/>
      <c r="BF219" s="66"/>
      <c r="BG219" s="66"/>
      <c r="BH219" s="66"/>
    </row>
    <row r="220" spans="1:60" x14ac:dyDescent="0.25">
      <c r="A220" s="66"/>
      <c r="J220" s="66"/>
      <c r="K220" s="66"/>
      <c r="L220" s="66"/>
      <c r="M220" s="66"/>
      <c r="N220" s="66"/>
      <c r="O220" s="66"/>
      <c r="P220" s="66"/>
      <c r="Q220" s="66"/>
      <c r="R220" s="66"/>
      <c r="S220" s="66"/>
      <c r="T220" s="66"/>
      <c r="U220" s="66"/>
      <c r="V220" s="66"/>
      <c r="W220" s="66"/>
      <c r="X220" s="66"/>
      <c r="Y220" s="66"/>
      <c r="Z220" s="66"/>
      <c r="AA220" s="66"/>
      <c r="AB220" s="66"/>
      <c r="AC220" s="66"/>
      <c r="AD220" s="66"/>
      <c r="AE220" s="66"/>
      <c r="AF220" s="66"/>
      <c r="AG220" s="66"/>
      <c r="AH220" s="66"/>
      <c r="AI220" s="66"/>
      <c r="AJ220" s="66"/>
      <c r="AK220" s="66"/>
      <c r="AL220" s="66"/>
      <c r="AM220" s="66"/>
      <c r="AN220" s="66"/>
      <c r="AO220" s="66"/>
      <c r="AP220" s="66"/>
      <c r="AQ220" s="66"/>
      <c r="AR220" s="66"/>
      <c r="AS220" s="66"/>
      <c r="AT220" s="66"/>
      <c r="AU220" s="66"/>
      <c r="AV220" s="66"/>
      <c r="AW220" s="66"/>
      <c r="AX220" s="66"/>
      <c r="AY220" s="66"/>
      <c r="AZ220" s="66"/>
      <c r="BA220" s="66"/>
      <c r="BB220" s="66"/>
      <c r="BC220" s="66"/>
      <c r="BD220" s="66"/>
      <c r="BE220" s="66"/>
      <c r="BF220" s="66"/>
      <c r="BG220" s="66"/>
      <c r="BH220" s="66"/>
    </row>
    <row r="221" spans="1:60" x14ac:dyDescent="0.25">
      <c r="A221" s="66"/>
      <c r="J221" s="66"/>
      <c r="K221" s="66"/>
      <c r="L221" s="66"/>
      <c r="M221" s="66"/>
      <c r="N221" s="66"/>
      <c r="O221" s="66"/>
      <c r="P221" s="66"/>
      <c r="Q221" s="66"/>
      <c r="R221" s="66"/>
      <c r="S221" s="66"/>
      <c r="T221" s="66"/>
      <c r="U221" s="66"/>
      <c r="V221" s="66"/>
      <c r="W221" s="66"/>
      <c r="X221" s="66"/>
      <c r="Y221" s="66"/>
      <c r="Z221" s="66"/>
      <c r="AA221" s="66"/>
      <c r="AB221" s="66"/>
      <c r="AC221" s="66"/>
      <c r="AD221" s="66"/>
      <c r="AE221" s="66"/>
      <c r="AF221" s="66"/>
      <c r="AG221" s="66"/>
      <c r="AH221" s="66"/>
      <c r="AI221" s="66"/>
      <c r="AJ221" s="66"/>
      <c r="AK221" s="66"/>
      <c r="AL221" s="66"/>
      <c r="AM221" s="66"/>
      <c r="AN221" s="66"/>
      <c r="AO221" s="66"/>
      <c r="AP221" s="66"/>
      <c r="AQ221" s="66"/>
      <c r="AR221" s="66"/>
      <c r="AS221" s="66"/>
      <c r="AT221" s="66"/>
      <c r="AU221" s="66"/>
      <c r="AV221" s="66"/>
      <c r="AW221" s="66"/>
      <c r="AX221" s="66"/>
      <c r="AY221" s="66"/>
      <c r="AZ221" s="66"/>
      <c r="BA221" s="66"/>
      <c r="BB221" s="66"/>
      <c r="BC221" s="66"/>
      <c r="BD221" s="66"/>
      <c r="BE221" s="66"/>
      <c r="BF221" s="66"/>
      <c r="BG221" s="66"/>
      <c r="BH221" s="66"/>
    </row>
    <row r="222" spans="1:60" x14ac:dyDescent="0.25">
      <c r="A222" s="66"/>
      <c r="J222" s="66"/>
      <c r="K222" s="66"/>
      <c r="L222" s="66"/>
      <c r="M222" s="66"/>
      <c r="N222" s="66"/>
      <c r="O222" s="66"/>
      <c r="P222" s="66"/>
      <c r="Q222" s="66"/>
      <c r="R222" s="66"/>
      <c r="S222" s="66"/>
      <c r="T222" s="66"/>
      <c r="U222" s="66"/>
      <c r="V222" s="66"/>
      <c r="W222" s="66"/>
      <c r="X222" s="66"/>
      <c r="Y222" s="66"/>
      <c r="Z222" s="66"/>
      <c r="AA222" s="66"/>
      <c r="AB222" s="66"/>
      <c r="AC222" s="66"/>
      <c r="AD222" s="66"/>
      <c r="AE222" s="66"/>
      <c r="AF222" s="66"/>
      <c r="AG222" s="66"/>
      <c r="AH222" s="66"/>
      <c r="AI222" s="66"/>
      <c r="AJ222" s="66"/>
      <c r="AK222" s="66"/>
      <c r="AL222" s="66"/>
      <c r="AM222" s="66"/>
      <c r="AN222" s="66"/>
      <c r="AO222" s="66"/>
      <c r="AP222" s="66"/>
      <c r="AQ222" s="66"/>
      <c r="AR222" s="66"/>
      <c r="AS222" s="66"/>
      <c r="AT222" s="66"/>
      <c r="AU222" s="66"/>
      <c r="AV222" s="66"/>
      <c r="AW222" s="66"/>
      <c r="AX222" s="66"/>
      <c r="AY222" s="66"/>
      <c r="AZ222" s="66"/>
      <c r="BA222" s="66"/>
      <c r="BB222" s="66"/>
      <c r="BC222" s="66"/>
      <c r="BD222" s="66"/>
      <c r="BE222" s="66"/>
      <c r="BF222" s="66"/>
      <c r="BG222" s="66"/>
      <c r="BH222" s="66"/>
    </row>
    <row r="223" spans="1:60" x14ac:dyDescent="0.25">
      <c r="A223" s="66"/>
      <c r="J223" s="66"/>
      <c r="K223" s="66"/>
      <c r="L223" s="66"/>
      <c r="M223" s="66"/>
      <c r="N223" s="66"/>
      <c r="O223" s="66"/>
      <c r="P223" s="66"/>
      <c r="Q223" s="66"/>
      <c r="R223" s="66"/>
      <c r="S223" s="66"/>
      <c r="T223" s="66"/>
      <c r="U223" s="66"/>
      <c r="V223" s="66"/>
      <c r="W223" s="66"/>
      <c r="X223" s="66"/>
      <c r="Y223" s="66"/>
      <c r="Z223" s="66"/>
      <c r="AA223" s="66"/>
      <c r="AB223" s="66"/>
      <c r="AC223" s="66"/>
      <c r="AD223" s="66"/>
      <c r="AE223" s="66"/>
      <c r="AF223" s="66"/>
      <c r="AG223" s="66"/>
      <c r="AH223" s="66"/>
      <c r="AI223" s="66"/>
      <c r="AJ223" s="66"/>
      <c r="AK223" s="66"/>
      <c r="AL223" s="66"/>
      <c r="AM223" s="66"/>
      <c r="AN223" s="66"/>
      <c r="AO223" s="66"/>
      <c r="AP223" s="66"/>
      <c r="AQ223" s="66"/>
      <c r="AR223" s="66"/>
      <c r="AS223" s="66"/>
      <c r="AT223" s="66"/>
      <c r="AU223" s="66"/>
      <c r="AV223" s="66"/>
      <c r="AW223" s="66"/>
      <c r="AX223" s="66"/>
      <c r="AY223" s="66"/>
      <c r="AZ223" s="66"/>
      <c r="BA223" s="66"/>
      <c r="BB223" s="66"/>
      <c r="BC223" s="66"/>
      <c r="BD223" s="66"/>
      <c r="BE223" s="66"/>
      <c r="BF223" s="66"/>
      <c r="BG223" s="66"/>
      <c r="BH223" s="66"/>
    </row>
    <row r="224" spans="1:60" x14ac:dyDescent="0.25">
      <c r="A224" s="66"/>
      <c r="J224" s="66"/>
      <c r="K224" s="66"/>
      <c r="L224" s="66"/>
      <c r="M224" s="66"/>
      <c r="N224" s="66"/>
      <c r="O224" s="66"/>
      <c r="P224" s="66"/>
      <c r="Q224" s="66"/>
      <c r="R224" s="66"/>
      <c r="S224" s="66"/>
      <c r="T224" s="66"/>
      <c r="U224" s="66"/>
      <c r="V224" s="66"/>
      <c r="W224" s="66"/>
      <c r="X224" s="66"/>
      <c r="Y224" s="66"/>
      <c r="Z224" s="66"/>
      <c r="AA224" s="66"/>
      <c r="AB224" s="66"/>
      <c r="AC224" s="66"/>
      <c r="AD224" s="66"/>
      <c r="AE224" s="66"/>
      <c r="AF224" s="66"/>
      <c r="AG224" s="66"/>
      <c r="AH224" s="66"/>
      <c r="AI224" s="66"/>
      <c r="AJ224" s="66"/>
      <c r="AK224" s="66"/>
      <c r="AL224" s="66"/>
      <c r="AM224" s="66"/>
      <c r="AN224" s="66"/>
      <c r="AO224" s="66"/>
      <c r="AP224" s="66"/>
      <c r="AQ224" s="66"/>
      <c r="AR224" s="66"/>
      <c r="AS224" s="66"/>
      <c r="AT224" s="66"/>
      <c r="AU224" s="66"/>
      <c r="AV224" s="66"/>
      <c r="AW224" s="66"/>
      <c r="AX224" s="66"/>
      <c r="AY224" s="66"/>
      <c r="AZ224" s="66"/>
      <c r="BA224" s="66"/>
      <c r="BB224" s="66"/>
      <c r="BC224" s="66"/>
      <c r="BD224" s="66"/>
      <c r="BE224" s="66"/>
      <c r="BF224" s="66"/>
      <c r="BG224" s="66"/>
      <c r="BH224" s="66"/>
    </row>
    <row r="225" spans="1:60" x14ac:dyDescent="0.25">
      <c r="A225" s="66"/>
      <c r="J225" s="66"/>
      <c r="K225" s="66"/>
      <c r="L225" s="66"/>
      <c r="M225" s="66"/>
      <c r="N225" s="66"/>
      <c r="O225" s="66"/>
      <c r="P225" s="66"/>
      <c r="Q225" s="66"/>
      <c r="R225" s="66"/>
      <c r="S225" s="66"/>
      <c r="T225" s="66"/>
      <c r="U225" s="66"/>
      <c r="V225" s="66"/>
      <c r="W225" s="66"/>
      <c r="X225" s="66"/>
      <c r="Y225" s="66"/>
      <c r="Z225" s="66"/>
      <c r="AA225" s="66"/>
      <c r="AB225" s="66"/>
      <c r="AC225" s="66"/>
      <c r="AD225" s="66"/>
      <c r="AE225" s="66"/>
      <c r="AF225" s="66"/>
      <c r="AG225" s="66"/>
      <c r="AH225" s="66"/>
      <c r="AI225" s="66"/>
      <c r="AJ225" s="66"/>
      <c r="AK225" s="66"/>
      <c r="AL225" s="66"/>
      <c r="AM225" s="66"/>
      <c r="AN225" s="66"/>
      <c r="AO225" s="66"/>
      <c r="AP225" s="66"/>
      <c r="AQ225" s="66"/>
      <c r="AR225" s="66"/>
      <c r="AS225" s="66"/>
      <c r="AT225" s="66"/>
      <c r="AU225" s="66"/>
      <c r="AV225" s="66"/>
      <c r="AW225" s="66"/>
      <c r="AX225" s="66"/>
      <c r="AY225" s="66"/>
      <c r="AZ225" s="66"/>
      <c r="BA225" s="66"/>
      <c r="BB225" s="66"/>
      <c r="BC225" s="66"/>
      <c r="BD225" s="66"/>
      <c r="BE225" s="66"/>
      <c r="BF225" s="66"/>
      <c r="BG225" s="66"/>
      <c r="BH225" s="66"/>
    </row>
    <row r="226" spans="1:60" x14ac:dyDescent="0.25">
      <c r="A226" s="66"/>
      <c r="J226" s="66"/>
      <c r="K226" s="66"/>
      <c r="L226" s="66"/>
      <c r="M226" s="66"/>
      <c r="N226" s="66"/>
      <c r="O226" s="66"/>
      <c r="P226" s="66"/>
      <c r="Q226" s="66"/>
      <c r="R226" s="66"/>
      <c r="S226" s="66"/>
      <c r="T226" s="66"/>
      <c r="U226" s="66"/>
      <c r="V226" s="66"/>
      <c r="W226" s="66"/>
      <c r="X226" s="66"/>
      <c r="Y226" s="66"/>
      <c r="Z226" s="66"/>
      <c r="AA226" s="66"/>
      <c r="AB226" s="66"/>
      <c r="AC226" s="66"/>
      <c r="AD226" s="66"/>
      <c r="AE226" s="66"/>
      <c r="AF226" s="66"/>
      <c r="AG226" s="66"/>
      <c r="AH226" s="66"/>
      <c r="AI226" s="66"/>
      <c r="AJ226" s="66"/>
      <c r="AK226" s="66"/>
      <c r="AL226" s="66"/>
      <c r="AM226" s="66"/>
      <c r="AN226" s="66"/>
      <c r="AO226" s="66"/>
      <c r="AP226" s="66"/>
      <c r="AQ226" s="66"/>
      <c r="AR226" s="66"/>
      <c r="AS226" s="66"/>
      <c r="AT226" s="66"/>
      <c r="AU226" s="66"/>
      <c r="AV226" s="66"/>
      <c r="AW226" s="66"/>
      <c r="AX226" s="66"/>
      <c r="AY226" s="66"/>
      <c r="AZ226" s="66"/>
      <c r="BA226" s="66"/>
      <c r="BB226" s="66"/>
      <c r="BC226" s="66"/>
      <c r="BD226" s="66"/>
      <c r="BE226" s="66"/>
      <c r="BF226" s="66"/>
      <c r="BG226" s="66"/>
      <c r="BH226" s="66"/>
    </row>
    <row r="227" spans="1:60" x14ac:dyDescent="0.25">
      <c r="A227" s="66"/>
      <c r="J227" s="66"/>
      <c r="K227" s="66"/>
      <c r="L227" s="66"/>
      <c r="M227" s="66"/>
      <c r="N227" s="66"/>
      <c r="O227" s="66"/>
      <c r="P227" s="66"/>
      <c r="Q227" s="66"/>
      <c r="R227" s="66"/>
      <c r="S227" s="66"/>
      <c r="T227" s="66"/>
      <c r="U227" s="66"/>
      <c r="V227" s="66"/>
      <c r="W227" s="66"/>
      <c r="X227" s="66"/>
      <c r="Y227" s="66"/>
      <c r="Z227" s="66"/>
      <c r="AA227" s="66"/>
      <c r="AB227" s="66"/>
      <c r="AC227" s="66"/>
      <c r="AD227" s="66"/>
      <c r="AE227" s="66"/>
      <c r="AF227" s="66"/>
      <c r="AG227" s="66"/>
      <c r="AH227" s="66"/>
      <c r="AI227" s="66"/>
      <c r="AJ227" s="66"/>
      <c r="AK227" s="66"/>
      <c r="AL227" s="66"/>
      <c r="AM227" s="66"/>
      <c r="AN227" s="66"/>
      <c r="AO227" s="66"/>
      <c r="AP227" s="66"/>
      <c r="AQ227" s="66"/>
      <c r="AR227" s="66"/>
      <c r="AS227" s="66"/>
      <c r="AT227" s="66"/>
      <c r="AU227" s="66"/>
      <c r="AV227" s="66"/>
      <c r="AW227" s="66"/>
      <c r="AX227" s="66"/>
      <c r="AY227" s="66"/>
      <c r="AZ227" s="66"/>
      <c r="BA227" s="66"/>
      <c r="BB227" s="66"/>
      <c r="BC227" s="66"/>
      <c r="BD227" s="66"/>
      <c r="BE227" s="66"/>
      <c r="BF227" s="66"/>
      <c r="BG227" s="66"/>
      <c r="BH227" s="66"/>
    </row>
    <row r="228" spans="1:60" x14ac:dyDescent="0.25">
      <c r="A228" s="66"/>
      <c r="J228" s="66"/>
      <c r="K228" s="66"/>
      <c r="L228" s="66"/>
      <c r="M228" s="66"/>
      <c r="N228" s="66"/>
      <c r="O228" s="66"/>
      <c r="P228" s="66"/>
      <c r="Q228" s="66"/>
      <c r="R228" s="66"/>
      <c r="S228" s="66"/>
      <c r="T228" s="66"/>
      <c r="U228" s="66"/>
      <c r="V228" s="66"/>
      <c r="W228" s="66"/>
      <c r="X228" s="66"/>
      <c r="Y228" s="66"/>
      <c r="Z228" s="66"/>
      <c r="AA228" s="66"/>
      <c r="AB228" s="66"/>
      <c r="AC228" s="66"/>
      <c r="AD228" s="66"/>
      <c r="AE228" s="66"/>
      <c r="AF228" s="66"/>
      <c r="AG228" s="66"/>
      <c r="AH228" s="66"/>
      <c r="AI228" s="66"/>
      <c r="AJ228" s="66"/>
      <c r="AK228" s="66"/>
      <c r="AL228" s="66"/>
      <c r="AM228" s="66"/>
      <c r="AN228" s="66"/>
      <c r="AO228" s="66"/>
      <c r="AP228" s="66"/>
      <c r="AQ228" s="66"/>
      <c r="AR228" s="66"/>
      <c r="AS228" s="66"/>
      <c r="AT228" s="66"/>
      <c r="AU228" s="66"/>
      <c r="AV228" s="66"/>
      <c r="AW228" s="66"/>
      <c r="AX228" s="66"/>
      <c r="AY228" s="66"/>
      <c r="AZ228" s="66"/>
      <c r="BA228" s="66"/>
      <c r="BB228" s="66"/>
      <c r="BC228" s="66"/>
      <c r="BD228" s="66"/>
      <c r="BE228" s="66"/>
      <c r="BF228" s="66"/>
      <c r="BG228" s="66"/>
      <c r="BH228" s="66"/>
    </row>
    <row r="229" spans="1:60" x14ac:dyDescent="0.25">
      <c r="A229" s="66"/>
      <c r="J229" s="66"/>
      <c r="K229" s="66"/>
      <c r="L229" s="66"/>
      <c r="M229" s="66"/>
      <c r="N229" s="66"/>
      <c r="O229" s="66"/>
      <c r="P229" s="66"/>
      <c r="Q229" s="66"/>
      <c r="R229" s="66"/>
      <c r="S229" s="66"/>
      <c r="T229" s="66"/>
      <c r="U229" s="66"/>
      <c r="V229" s="66"/>
      <c r="W229" s="66"/>
      <c r="X229" s="66"/>
      <c r="Y229" s="66"/>
      <c r="Z229" s="66"/>
      <c r="AA229" s="66"/>
      <c r="AB229" s="66"/>
      <c r="AC229" s="66"/>
      <c r="AD229" s="66"/>
      <c r="AE229" s="66"/>
      <c r="AF229" s="66"/>
      <c r="AG229" s="66"/>
      <c r="AH229" s="66"/>
      <c r="AI229" s="66"/>
      <c r="AJ229" s="66"/>
      <c r="AK229" s="66"/>
      <c r="AL229" s="66"/>
      <c r="AM229" s="66"/>
      <c r="AN229" s="66"/>
      <c r="AO229" s="66"/>
      <c r="AP229" s="66"/>
      <c r="AQ229" s="66"/>
      <c r="AR229" s="66"/>
      <c r="AS229" s="66"/>
      <c r="AT229" s="66"/>
      <c r="AU229" s="66"/>
      <c r="AV229" s="66"/>
      <c r="AW229" s="66"/>
      <c r="AX229" s="66"/>
      <c r="AY229" s="66"/>
      <c r="AZ229" s="66"/>
      <c r="BA229" s="66"/>
      <c r="BB229" s="66"/>
      <c r="BC229" s="66"/>
      <c r="BD229" s="66"/>
      <c r="BE229" s="66"/>
      <c r="BF229" s="66"/>
      <c r="BG229" s="66"/>
      <c r="BH229" s="66"/>
    </row>
    <row r="230" spans="1:60" x14ac:dyDescent="0.25">
      <c r="A230" s="66"/>
      <c r="J230" s="66"/>
      <c r="K230" s="66"/>
      <c r="L230" s="66"/>
      <c r="M230" s="66"/>
      <c r="N230" s="66"/>
      <c r="O230" s="66"/>
      <c r="P230" s="66"/>
      <c r="Q230" s="66"/>
      <c r="R230" s="66"/>
      <c r="S230" s="66"/>
      <c r="T230" s="66"/>
      <c r="U230" s="66"/>
      <c r="V230" s="66"/>
      <c r="W230" s="66"/>
      <c r="X230" s="66"/>
      <c r="Y230" s="66"/>
      <c r="Z230" s="66"/>
      <c r="AA230" s="66"/>
      <c r="AB230" s="66"/>
      <c r="AC230" s="66"/>
      <c r="AD230" s="66"/>
      <c r="AE230" s="66"/>
      <c r="AF230" s="66"/>
      <c r="AG230" s="66"/>
      <c r="AH230" s="66"/>
      <c r="AI230" s="66"/>
      <c r="AJ230" s="66"/>
      <c r="AK230" s="66"/>
      <c r="AL230" s="66"/>
      <c r="AM230" s="66"/>
      <c r="AN230" s="66"/>
      <c r="AO230" s="66"/>
      <c r="AP230" s="66"/>
      <c r="AQ230" s="66"/>
      <c r="AR230" s="66"/>
      <c r="AS230" s="66"/>
      <c r="AT230" s="66"/>
      <c r="AU230" s="66"/>
      <c r="AV230" s="66"/>
      <c r="AW230" s="66"/>
      <c r="AX230" s="66"/>
      <c r="AY230" s="66"/>
      <c r="AZ230" s="66"/>
      <c r="BA230" s="66"/>
      <c r="BB230" s="66"/>
      <c r="BC230" s="66"/>
      <c r="BD230" s="66"/>
      <c r="BE230" s="66"/>
      <c r="BF230" s="66"/>
      <c r="BG230" s="66"/>
      <c r="BH230" s="66"/>
    </row>
    <row r="231" spans="1:60" x14ac:dyDescent="0.25">
      <c r="A231" s="66"/>
      <c r="J231" s="66"/>
      <c r="K231" s="66"/>
      <c r="L231" s="66"/>
      <c r="M231" s="66"/>
      <c r="N231" s="66"/>
      <c r="O231" s="66"/>
      <c r="P231" s="66"/>
      <c r="Q231" s="66"/>
      <c r="R231" s="66"/>
      <c r="S231" s="66"/>
      <c r="T231" s="66"/>
      <c r="U231" s="66"/>
      <c r="V231" s="66"/>
      <c r="W231" s="66"/>
      <c r="X231" s="66"/>
      <c r="Y231" s="66"/>
      <c r="Z231" s="66"/>
      <c r="AA231" s="66"/>
      <c r="AB231" s="66"/>
      <c r="AC231" s="66"/>
      <c r="AD231" s="66"/>
      <c r="AE231" s="66"/>
      <c r="AF231" s="66"/>
      <c r="AG231" s="66"/>
      <c r="AH231" s="66"/>
      <c r="AI231" s="66"/>
      <c r="AJ231" s="66"/>
      <c r="AK231" s="66"/>
      <c r="AL231" s="66"/>
      <c r="AM231" s="66"/>
      <c r="AN231" s="66"/>
      <c r="AO231" s="66"/>
      <c r="AP231" s="66"/>
      <c r="AQ231" s="66"/>
      <c r="AR231" s="66"/>
      <c r="AS231" s="66"/>
      <c r="AT231" s="66"/>
      <c r="AU231" s="66"/>
      <c r="AV231" s="66"/>
      <c r="AW231" s="66"/>
      <c r="AX231" s="66"/>
      <c r="AY231" s="66"/>
      <c r="AZ231" s="66"/>
      <c r="BA231" s="66"/>
      <c r="BB231" s="66"/>
      <c r="BC231" s="66"/>
      <c r="BD231" s="66"/>
      <c r="BE231" s="66"/>
      <c r="BF231" s="66"/>
      <c r="BG231" s="66"/>
      <c r="BH231" s="66"/>
    </row>
    <row r="232" spans="1:60" x14ac:dyDescent="0.25">
      <c r="A232" s="66"/>
      <c r="J232" s="66"/>
      <c r="K232" s="66"/>
      <c r="L232" s="66"/>
      <c r="M232" s="66"/>
      <c r="N232" s="66"/>
      <c r="O232" s="66"/>
      <c r="P232" s="66"/>
      <c r="Q232" s="66"/>
      <c r="R232" s="66"/>
      <c r="S232" s="66"/>
      <c r="T232" s="66"/>
      <c r="U232" s="66"/>
      <c r="V232" s="66"/>
      <c r="W232" s="66"/>
      <c r="X232" s="66"/>
      <c r="Y232" s="66"/>
      <c r="Z232" s="66"/>
      <c r="AA232" s="66"/>
      <c r="AB232" s="66"/>
      <c r="AC232" s="66"/>
      <c r="AD232" s="66"/>
      <c r="AE232" s="66"/>
      <c r="AF232" s="66"/>
      <c r="AG232" s="66"/>
      <c r="AH232" s="66"/>
      <c r="AI232" s="66"/>
      <c r="AJ232" s="66"/>
      <c r="AK232" s="66"/>
      <c r="AL232" s="66"/>
      <c r="AM232" s="66"/>
      <c r="AN232" s="66"/>
      <c r="AO232" s="66"/>
      <c r="AP232" s="66"/>
      <c r="AQ232" s="66"/>
      <c r="AR232" s="66"/>
      <c r="AS232" s="66"/>
      <c r="AT232" s="66"/>
      <c r="AU232" s="66"/>
      <c r="AV232" s="66"/>
      <c r="AW232" s="66"/>
      <c r="AX232" s="66"/>
      <c r="AY232" s="66"/>
      <c r="AZ232" s="66"/>
      <c r="BA232" s="66"/>
      <c r="BB232" s="66"/>
      <c r="BC232" s="66"/>
      <c r="BD232" s="66"/>
      <c r="BE232" s="66"/>
      <c r="BF232" s="66"/>
      <c r="BG232" s="66"/>
      <c r="BH232" s="66"/>
    </row>
    <row r="233" spans="1:60" x14ac:dyDescent="0.25">
      <c r="A233" s="66"/>
      <c r="J233" s="66"/>
      <c r="K233" s="66"/>
      <c r="L233" s="66"/>
      <c r="M233" s="66"/>
      <c r="N233" s="66"/>
      <c r="O233" s="66"/>
      <c r="P233" s="66"/>
      <c r="Q233" s="66"/>
      <c r="R233" s="66"/>
      <c r="S233" s="66"/>
      <c r="T233" s="66"/>
      <c r="U233" s="66"/>
      <c r="V233" s="66"/>
      <c r="W233" s="66"/>
      <c r="X233" s="66"/>
      <c r="Y233" s="66"/>
      <c r="Z233" s="66"/>
      <c r="AA233" s="66"/>
      <c r="AB233" s="66"/>
      <c r="AC233" s="66"/>
      <c r="AD233" s="66"/>
      <c r="AE233" s="66"/>
      <c r="AF233" s="66"/>
      <c r="AG233" s="66"/>
      <c r="AH233" s="66"/>
      <c r="AI233" s="66"/>
      <c r="AJ233" s="66"/>
      <c r="AK233" s="66"/>
      <c r="AL233" s="66"/>
      <c r="AM233" s="66"/>
      <c r="AN233" s="66"/>
      <c r="AO233" s="66"/>
      <c r="AP233" s="66"/>
      <c r="AQ233" s="66"/>
      <c r="AR233" s="66"/>
      <c r="AS233" s="66"/>
      <c r="AT233" s="66"/>
      <c r="AU233" s="66"/>
      <c r="AV233" s="66"/>
      <c r="AW233" s="66"/>
      <c r="AX233" s="66"/>
      <c r="AY233" s="66"/>
      <c r="AZ233" s="66"/>
      <c r="BA233" s="66"/>
      <c r="BB233" s="66"/>
      <c r="BC233" s="66"/>
      <c r="BD233" s="66"/>
      <c r="BE233" s="66"/>
      <c r="BF233" s="66"/>
      <c r="BG233" s="66"/>
      <c r="BH233" s="66"/>
    </row>
    <row r="234" spans="1:60" x14ac:dyDescent="0.25">
      <c r="A234" s="66"/>
      <c r="J234" s="66"/>
      <c r="K234" s="66"/>
      <c r="L234" s="66"/>
      <c r="M234" s="66"/>
      <c r="N234" s="66"/>
      <c r="O234" s="66"/>
      <c r="P234" s="66"/>
      <c r="Q234" s="66"/>
      <c r="R234" s="66"/>
      <c r="S234" s="66"/>
      <c r="T234" s="66"/>
      <c r="U234" s="66"/>
      <c r="V234" s="66"/>
      <c r="W234" s="66"/>
      <c r="X234" s="66"/>
      <c r="Y234" s="66"/>
      <c r="Z234" s="66"/>
      <c r="AA234" s="66"/>
      <c r="AB234" s="66"/>
      <c r="AC234" s="66"/>
      <c r="AD234" s="66"/>
      <c r="AE234" s="66"/>
      <c r="AF234" s="66"/>
      <c r="AG234" s="66"/>
      <c r="AH234" s="66"/>
      <c r="AI234" s="66"/>
      <c r="AJ234" s="66"/>
      <c r="AK234" s="66"/>
      <c r="AL234" s="66"/>
      <c r="AM234" s="66"/>
      <c r="AN234" s="66"/>
      <c r="AO234" s="66"/>
      <c r="AP234" s="66"/>
      <c r="AQ234" s="66"/>
      <c r="AR234" s="66"/>
      <c r="AS234" s="66"/>
      <c r="AT234" s="66"/>
      <c r="AU234" s="66"/>
      <c r="AV234" s="66"/>
      <c r="AW234" s="66"/>
      <c r="AX234" s="66"/>
      <c r="AY234" s="66"/>
      <c r="AZ234" s="66"/>
      <c r="BA234" s="66"/>
      <c r="BB234" s="66"/>
      <c r="BC234" s="66"/>
      <c r="BD234" s="66"/>
      <c r="BE234" s="66"/>
      <c r="BF234" s="66"/>
      <c r="BG234" s="66"/>
      <c r="BH234" s="66"/>
    </row>
    <row r="235" spans="1:60" x14ac:dyDescent="0.25">
      <c r="A235" s="66"/>
      <c r="J235" s="66"/>
      <c r="K235" s="66"/>
      <c r="L235" s="66"/>
      <c r="M235" s="66"/>
      <c r="N235" s="66"/>
      <c r="O235" s="66"/>
      <c r="P235" s="66"/>
      <c r="Q235" s="66"/>
      <c r="R235" s="66"/>
      <c r="S235" s="66"/>
      <c r="T235" s="66"/>
      <c r="U235" s="66"/>
      <c r="V235" s="66"/>
      <c r="W235" s="66"/>
      <c r="X235" s="66"/>
      <c r="Y235" s="66"/>
      <c r="Z235" s="66"/>
      <c r="AA235" s="66"/>
      <c r="AB235" s="66"/>
      <c r="AC235" s="66"/>
      <c r="AD235" s="66"/>
      <c r="AE235" s="66"/>
      <c r="AF235" s="66"/>
      <c r="AG235" s="66"/>
      <c r="AH235" s="66"/>
      <c r="AI235" s="66"/>
      <c r="AJ235" s="66"/>
      <c r="AK235" s="66"/>
      <c r="AL235" s="66"/>
      <c r="AM235" s="66"/>
      <c r="AN235" s="66"/>
      <c r="AO235" s="66"/>
      <c r="AP235" s="66"/>
      <c r="AQ235" s="66"/>
      <c r="AR235" s="66"/>
      <c r="AS235" s="66"/>
      <c r="AT235" s="66"/>
      <c r="AU235" s="66"/>
      <c r="AV235" s="66"/>
      <c r="AW235" s="66"/>
      <c r="AX235" s="66"/>
      <c r="AY235" s="66"/>
      <c r="AZ235" s="66"/>
      <c r="BA235" s="66"/>
      <c r="BB235" s="66"/>
      <c r="BC235" s="66"/>
      <c r="BD235" s="66"/>
      <c r="BE235" s="66"/>
      <c r="BF235" s="66"/>
      <c r="BG235" s="66"/>
      <c r="BH235" s="66"/>
    </row>
    <row r="236" spans="1:60" x14ac:dyDescent="0.25">
      <c r="A236" s="66"/>
      <c r="J236" s="66"/>
      <c r="K236" s="66"/>
      <c r="L236" s="66"/>
      <c r="M236" s="66"/>
      <c r="N236" s="66"/>
      <c r="O236" s="66"/>
      <c r="P236" s="66"/>
      <c r="Q236" s="66"/>
      <c r="R236" s="66"/>
      <c r="S236" s="66"/>
      <c r="T236" s="66"/>
      <c r="U236" s="66"/>
      <c r="V236" s="66"/>
      <c r="W236" s="66"/>
      <c r="X236" s="66"/>
      <c r="Y236" s="66"/>
      <c r="Z236" s="66"/>
      <c r="AA236" s="66"/>
      <c r="AB236" s="66"/>
      <c r="AC236" s="66"/>
      <c r="AD236" s="66"/>
      <c r="AE236" s="66"/>
      <c r="AF236" s="66"/>
      <c r="AG236" s="66"/>
      <c r="AH236" s="66"/>
      <c r="AI236" s="66"/>
      <c r="AJ236" s="66"/>
      <c r="AK236" s="66"/>
      <c r="AL236" s="66"/>
      <c r="AM236" s="66"/>
      <c r="AN236" s="66"/>
      <c r="AO236" s="66"/>
      <c r="AP236" s="66"/>
      <c r="AQ236" s="66"/>
      <c r="AR236" s="66"/>
      <c r="AS236" s="66"/>
      <c r="AT236" s="66"/>
      <c r="AU236" s="66"/>
      <c r="AV236" s="66"/>
      <c r="AW236" s="66"/>
      <c r="AX236" s="66"/>
      <c r="AY236" s="66"/>
      <c r="AZ236" s="66"/>
      <c r="BA236" s="66"/>
      <c r="BB236" s="66"/>
      <c r="BC236" s="66"/>
      <c r="BD236" s="66"/>
      <c r="BE236" s="66"/>
      <c r="BF236" s="66"/>
      <c r="BG236" s="66"/>
      <c r="BH236" s="66"/>
    </row>
    <row r="237" spans="1:60" x14ac:dyDescent="0.25">
      <c r="A237" s="66"/>
      <c r="J237" s="66"/>
      <c r="K237" s="66"/>
      <c r="L237" s="66"/>
      <c r="M237" s="66"/>
      <c r="N237" s="66"/>
      <c r="O237" s="66"/>
      <c r="P237" s="66"/>
      <c r="Q237" s="66"/>
      <c r="R237" s="66"/>
      <c r="S237" s="66"/>
      <c r="T237" s="66"/>
      <c r="U237" s="66"/>
      <c r="V237" s="66"/>
      <c r="W237" s="66"/>
      <c r="X237" s="66"/>
      <c r="Y237" s="66"/>
      <c r="Z237" s="66"/>
      <c r="AA237" s="66"/>
      <c r="AB237" s="66"/>
      <c r="AC237" s="66"/>
      <c r="AD237" s="66"/>
      <c r="AE237" s="66"/>
      <c r="AF237" s="66"/>
      <c r="AG237" s="66"/>
      <c r="AH237" s="66"/>
      <c r="AI237" s="66"/>
      <c r="AJ237" s="66"/>
      <c r="AK237" s="66"/>
      <c r="AL237" s="66"/>
      <c r="AM237" s="66"/>
      <c r="AN237" s="66"/>
      <c r="AO237" s="66"/>
      <c r="AP237" s="66"/>
      <c r="AQ237" s="66"/>
      <c r="AR237" s="66"/>
      <c r="AS237" s="66"/>
      <c r="AT237" s="66"/>
      <c r="AU237" s="66"/>
      <c r="AV237" s="66"/>
      <c r="AW237" s="66"/>
      <c r="AX237" s="66"/>
      <c r="AY237" s="66"/>
      <c r="AZ237" s="66"/>
      <c r="BA237" s="66"/>
      <c r="BB237" s="66"/>
      <c r="BC237" s="66"/>
      <c r="BD237" s="66"/>
      <c r="BE237" s="66"/>
      <c r="BF237" s="66"/>
      <c r="BG237" s="66"/>
      <c r="BH237" s="66"/>
    </row>
    <row r="238" spans="1:60" x14ac:dyDescent="0.25">
      <c r="A238" s="66"/>
      <c r="J238" s="66"/>
      <c r="K238" s="66"/>
      <c r="L238" s="66"/>
      <c r="M238" s="66"/>
      <c r="N238" s="66"/>
      <c r="O238" s="66"/>
      <c r="P238" s="66"/>
      <c r="Q238" s="66"/>
      <c r="R238" s="66"/>
      <c r="S238" s="66"/>
      <c r="T238" s="66"/>
      <c r="U238" s="66"/>
      <c r="V238" s="66"/>
      <c r="W238" s="66"/>
      <c r="X238" s="66"/>
      <c r="Y238" s="66"/>
      <c r="Z238" s="66"/>
      <c r="AA238" s="66"/>
      <c r="AB238" s="66"/>
      <c r="AC238" s="66"/>
      <c r="AD238" s="66"/>
      <c r="AE238" s="66"/>
      <c r="AF238" s="66"/>
      <c r="AG238" s="66"/>
      <c r="AH238" s="66"/>
      <c r="AI238" s="66"/>
      <c r="AJ238" s="66"/>
      <c r="AK238" s="66"/>
      <c r="AL238" s="66"/>
      <c r="AM238" s="66"/>
      <c r="AN238" s="66"/>
      <c r="AO238" s="66"/>
      <c r="AP238" s="66"/>
      <c r="AQ238" s="66"/>
      <c r="AR238" s="66"/>
      <c r="AS238" s="66"/>
      <c r="AT238" s="66"/>
      <c r="AU238" s="66"/>
      <c r="AV238" s="66"/>
      <c r="AW238" s="66"/>
      <c r="AX238" s="66"/>
      <c r="AY238" s="66"/>
      <c r="AZ238" s="66"/>
      <c r="BA238" s="66"/>
      <c r="BB238" s="66"/>
      <c r="BC238" s="66"/>
      <c r="BD238" s="66"/>
      <c r="BE238" s="66"/>
      <c r="BF238" s="66"/>
      <c r="BG238" s="66"/>
      <c r="BH238" s="66"/>
    </row>
    <row r="239" spans="1:60" x14ac:dyDescent="0.25">
      <c r="A239" s="66"/>
      <c r="J239" s="66"/>
      <c r="K239" s="66"/>
      <c r="L239" s="66"/>
      <c r="M239" s="66"/>
      <c r="N239" s="66"/>
      <c r="O239" s="66"/>
      <c r="P239" s="66"/>
      <c r="Q239" s="66"/>
      <c r="R239" s="66"/>
      <c r="S239" s="66"/>
      <c r="T239" s="66"/>
      <c r="U239" s="66"/>
      <c r="V239" s="66"/>
      <c r="W239" s="66"/>
      <c r="X239" s="66"/>
      <c r="Y239" s="66"/>
      <c r="Z239" s="66"/>
      <c r="AA239" s="66"/>
      <c r="AB239" s="66"/>
      <c r="AC239" s="66"/>
      <c r="AD239" s="66"/>
      <c r="AE239" s="66"/>
      <c r="AF239" s="66"/>
      <c r="AG239" s="66"/>
      <c r="AH239" s="66"/>
      <c r="AI239" s="66"/>
      <c r="AJ239" s="66"/>
      <c r="AK239" s="66"/>
      <c r="AL239" s="66"/>
      <c r="AM239" s="66"/>
      <c r="AN239" s="66"/>
      <c r="AO239" s="66"/>
      <c r="AP239" s="66"/>
      <c r="AQ239" s="66"/>
      <c r="AR239" s="66"/>
      <c r="AS239" s="66"/>
      <c r="AT239" s="66"/>
      <c r="AU239" s="66"/>
      <c r="AV239" s="66"/>
      <c r="AW239" s="66"/>
      <c r="AX239" s="66"/>
      <c r="AY239" s="66"/>
      <c r="AZ239" s="66"/>
      <c r="BA239" s="66"/>
      <c r="BB239" s="66"/>
      <c r="BC239" s="66"/>
      <c r="BD239" s="66"/>
      <c r="BE239" s="66"/>
      <c r="BF239" s="66"/>
      <c r="BG239" s="66"/>
      <c r="BH239" s="66"/>
    </row>
    <row r="240" spans="1:60" x14ac:dyDescent="0.25">
      <c r="A240" s="66"/>
      <c r="J240" s="66"/>
      <c r="K240" s="66"/>
      <c r="L240" s="66"/>
      <c r="M240" s="66"/>
      <c r="N240" s="66"/>
      <c r="O240" s="66"/>
      <c r="P240" s="66"/>
      <c r="Q240" s="66"/>
      <c r="R240" s="66"/>
      <c r="S240" s="66"/>
      <c r="T240" s="66"/>
      <c r="U240" s="66"/>
      <c r="V240" s="66"/>
      <c r="W240" s="66"/>
      <c r="X240" s="66"/>
      <c r="Y240" s="66"/>
      <c r="Z240" s="66"/>
      <c r="AA240" s="66"/>
      <c r="AB240" s="66"/>
      <c r="AC240" s="66"/>
      <c r="AD240" s="66"/>
      <c r="AE240" s="66"/>
      <c r="AF240" s="66"/>
      <c r="AG240" s="66"/>
      <c r="AH240" s="66"/>
      <c r="AI240" s="66"/>
      <c r="AJ240" s="66"/>
      <c r="AK240" s="66"/>
      <c r="AL240" s="66"/>
      <c r="AM240" s="66"/>
      <c r="AN240" s="66"/>
      <c r="AO240" s="66"/>
      <c r="AP240" s="66"/>
      <c r="AQ240" s="66"/>
      <c r="AR240" s="66"/>
      <c r="AS240" s="66"/>
      <c r="AT240" s="66"/>
      <c r="AU240" s="66"/>
      <c r="AV240" s="66"/>
      <c r="AW240" s="66"/>
      <c r="AX240" s="66"/>
      <c r="AY240" s="66"/>
      <c r="AZ240" s="66"/>
      <c r="BA240" s="66"/>
      <c r="BB240" s="66"/>
      <c r="BC240" s="66"/>
      <c r="BD240" s="66"/>
      <c r="BE240" s="66"/>
      <c r="BF240" s="66"/>
      <c r="BG240" s="66"/>
      <c r="BH240" s="66"/>
    </row>
    <row r="241" spans="1:60" x14ac:dyDescent="0.25">
      <c r="A241" s="66"/>
      <c r="J241" s="66"/>
      <c r="K241" s="66"/>
      <c r="L241" s="66"/>
      <c r="M241" s="66"/>
      <c r="N241" s="66"/>
      <c r="O241" s="66"/>
      <c r="P241" s="66"/>
      <c r="Q241" s="66"/>
      <c r="R241" s="66"/>
      <c r="S241" s="66"/>
      <c r="T241" s="66"/>
      <c r="U241" s="66"/>
      <c r="V241" s="66"/>
      <c r="W241" s="66"/>
      <c r="X241" s="66"/>
      <c r="Y241" s="66"/>
      <c r="Z241" s="66"/>
      <c r="AA241" s="66"/>
      <c r="AB241" s="66"/>
      <c r="AC241" s="66"/>
      <c r="AD241" s="66"/>
      <c r="AE241" s="66"/>
      <c r="AF241" s="66"/>
      <c r="AG241" s="66"/>
      <c r="AH241" s="66"/>
      <c r="AI241" s="66"/>
      <c r="AJ241" s="66"/>
      <c r="AK241" s="66"/>
      <c r="AL241" s="66"/>
      <c r="AM241" s="66"/>
      <c r="AN241" s="66"/>
      <c r="AO241" s="66"/>
      <c r="AP241" s="66"/>
      <c r="AQ241" s="66"/>
      <c r="AR241" s="66"/>
      <c r="AS241" s="66"/>
      <c r="AT241" s="66"/>
      <c r="AU241" s="66"/>
      <c r="AV241" s="66"/>
      <c r="AW241" s="66"/>
      <c r="AX241" s="66"/>
      <c r="AY241" s="66"/>
      <c r="AZ241" s="66"/>
      <c r="BA241" s="66"/>
      <c r="BB241" s="66"/>
      <c r="BC241" s="66"/>
      <c r="BD241" s="66"/>
      <c r="BE241" s="66"/>
      <c r="BF241" s="66"/>
      <c r="BG241" s="66"/>
      <c r="BH241" s="66"/>
    </row>
    <row r="242" spans="1:60" x14ac:dyDescent="0.25">
      <c r="A242" s="66"/>
      <c r="J242" s="66"/>
      <c r="K242" s="66"/>
      <c r="L242" s="66"/>
      <c r="M242" s="66"/>
      <c r="N242" s="66"/>
      <c r="O242" s="66"/>
      <c r="P242" s="66"/>
      <c r="Q242" s="66"/>
      <c r="R242" s="66"/>
      <c r="S242" s="66"/>
      <c r="T242" s="66"/>
      <c r="U242" s="66"/>
      <c r="V242" s="66"/>
      <c r="W242" s="66"/>
      <c r="X242" s="66"/>
      <c r="Y242" s="66"/>
      <c r="Z242" s="66"/>
      <c r="AA242" s="66"/>
      <c r="AB242" s="66"/>
      <c r="AC242" s="66"/>
      <c r="AD242" s="66"/>
      <c r="AE242" s="66"/>
      <c r="AF242" s="66"/>
      <c r="AG242" s="66"/>
      <c r="AH242" s="66"/>
      <c r="AI242" s="66"/>
      <c r="AJ242" s="66"/>
      <c r="AK242" s="66"/>
      <c r="AL242" s="66"/>
      <c r="AM242" s="66"/>
      <c r="AN242" s="66"/>
      <c r="AO242" s="66"/>
      <c r="AP242" s="66"/>
      <c r="AQ242" s="66"/>
      <c r="AR242" s="66"/>
      <c r="AS242" s="66"/>
      <c r="AT242" s="66"/>
      <c r="AU242" s="66"/>
      <c r="AV242" s="66"/>
      <c r="AW242" s="66"/>
      <c r="AX242" s="66"/>
      <c r="AY242" s="66"/>
      <c r="AZ242" s="66"/>
      <c r="BA242" s="66"/>
      <c r="BB242" s="66"/>
      <c r="BC242" s="66"/>
      <c r="BD242" s="66"/>
      <c r="BE242" s="66"/>
      <c r="BF242" s="66"/>
      <c r="BG242" s="66"/>
      <c r="BH242" s="66"/>
    </row>
    <row r="243" spans="1:60" x14ac:dyDescent="0.25">
      <c r="A243" s="66"/>
      <c r="J243" s="66"/>
      <c r="K243" s="66"/>
      <c r="L243" s="66"/>
      <c r="M243" s="66"/>
      <c r="N243" s="66"/>
      <c r="O243" s="66"/>
      <c r="P243" s="66"/>
      <c r="Q243" s="66"/>
      <c r="R243" s="66"/>
      <c r="S243" s="66"/>
      <c r="T243" s="66"/>
      <c r="U243" s="66"/>
      <c r="V243" s="66"/>
      <c r="W243" s="66"/>
      <c r="X243" s="66"/>
      <c r="Y243" s="66"/>
      <c r="Z243" s="66"/>
      <c r="AA243" s="66"/>
      <c r="AB243" s="66"/>
      <c r="AC243" s="66"/>
      <c r="AD243" s="66"/>
      <c r="AE243" s="66"/>
      <c r="AF243" s="66"/>
      <c r="AG243" s="66"/>
      <c r="AH243" s="66"/>
      <c r="AI243" s="66"/>
      <c r="AJ243" s="66"/>
      <c r="AK243" s="66"/>
      <c r="AL243" s="66"/>
      <c r="AM243" s="66"/>
      <c r="AN243" s="66"/>
      <c r="AO243" s="66"/>
      <c r="AP243" s="66"/>
      <c r="AQ243" s="66"/>
      <c r="AR243" s="66"/>
      <c r="AS243" s="66"/>
      <c r="AT243" s="66"/>
      <c r="AU243" s="66"/>
      <c r="AV243" s="66"/>
      <c r="AW243" s="66"/>
      <c r="AX243" s="66"/>
      <c r="AY243" s="66"/>
      <c r="AZ243" s="66"/>
      <c r="BA243" s="66"/>
      <c r="BB243" s="66"/>
      <c r="BC243" s="66"/>
      <c r="BD243" s="66"/>
      <c r="BE243" s="66"/>
      <c r="BF243" s="66"/>
      <c r="BG243" s="66"/>
      <c r="BH243" s="66"/>
    </row>
    <row r="244" spans="1:60" x14ac:dyDescent="0.25">
      <c r="A244" s="66"/>
      <c r="J244" s="66"/>
      <c r="K244" s="66"/>
      <c r="L244" s="66"/>
      <c r="M244" s="66"/>
      <c r="N244" s="66"/>
      <c r="O244" s="66"/>
      <c r="P244" s="66"/>
      <c r="Q244" s="66"/>
      <c r="R244" s="66"/>
      <c r="S244" s="66"/>
      <c r="T244" s="66"/>
      <c r="U244" s="66"/>
      <c r="V244" s="66"/>
      <c r="W244" s="66"/>
      <c r="X244" s="66"/>
      <c r="Y244" s="66"/>
      <c r="Z244" s="66"/>
      <c r="AA244" s="66"/>
      <c r="AB244" s="66"/>
      <c r="AC244" s="66"/>
      <c r="AD244" s="66"/>
      <c r="AE244" s="66"/>
      <c r="AF244" s="66"/>
      <c r="AG244" s="66"/>
      <c r="AH244" s="66"/>
      <c r="AI244" s="66"/>
      <c r="AJ244" s="66"/>
      <c r="AK244" s="66"/>
      <c r="AL244" s="66"/>
      <c r="AM244" s="66"/>
      <c r="AN244" s="66"/>
      <c r="AO244" s="66"/>
      <c r="AP244" s="66"/>
      <c r="AQ244" s="66"/>
      <c r="AR244" s="66"/>
      <c r="AS244" s="66"/>
      <c r="AT244" s="66"/>
      <c r="AU244" s="66"/>
      <c r="AV244" s="66"/>
      <c r="AW244" s="66"/>
      <c r="AX244" s="66"/>
      <c r="AY244" s="66"/>
      <c r="AZ244" s="66"/>
      <c r="BA244" s="66"/>
      <c r="BB244" s="66"/>
      <c r="BC244" s="66"/>
      <c r="BD244" s="66"/>
      <c r="BE244" s="66"/>
      <c r="BF244" s="66"/>
      <c r="BG244" s="66"/>
      <c r="BH244" s="66"/>
    </row>
    <row r="245" spans="1:60" x14ac:dyDescent="0.25">
      <c r="A245" s="66"/>
    </row>
    <row r="246" spans="1:60" x14ac:dyDescent="0.25">
      <c r="A246" s="66"/>
    </row>
    <row r="247" spans="1:60" x14ac:dyDescent="0.25">
      <c r="A247" s="66"/>
    </row>
    <row r="248" spans="1:60" x14ac:dyDescent="0.25">
      <c r="A248" s="66"/>
    </row>
  </sheetData>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F0CCD84194CB24D8526459418388F85" ma:contentTypeVersion="15" ma:contentTypeDescription="Crear nuevo documento." ma:contentTypeScope="" ma:versionID="abfb7f4f6d6478737e93fceff54815ed">
  <xsd:schema xmlns:xsd="http://www.w3.org/2001/XMLSchema" xmlns:xs="http://www.w3.org/2001/XMLSchema" xmlns:p="http://schemas.microsoft.com/office/2006/metadata/properties" xmlns:ns1="http://schemas.microsoft.com/sharepoint/v3" xmlns:ns2="64d77176-54eb-4753-be67-9b2e2fa23e0f" xmlns:ns3="70eaac67-e064-433b-ba54-6f78c0f1ecb1" targetNamespace="http://schemas.microsoft.com/office/2006/metadata/properties" ma:root="true" ma:fieldsID="ff47aad7b16f88a2d0e29f209740aa2e" ns1:_="" ns2:_="" ns3:_="">
    <xsd:import namespace="http://schemas.microsoft.com/sharepoint/v3"/>
    <xsd:import namespace="64d77176-54eb-4753-be67-9b2e2fa23e0f"/>
    <xsd:import namespace="70eaac67-e064-433b-ba54-6f78c0f1ecb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d77176-54eb-4753-be67-9b2e2fa23e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0eaac67-e064-433b-ba54-6f78c0f1ecb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70eaac67-e064-433b-ba54-6f78c0f1ecb1">
      <UserInfo>
        <DisplayName>Stefany Ospino Cuellar</DisplayName>
        <AccountId>1659</AccountId>
        <AccountType/>
      </UserInfo>
      <UserInfo>
        <DisplayName>German Andres Hernandez Matiz</DisplayName>
        <AccountId>571</AccountId>
        <AccountType/>
      </UserInfo>
    </SharedWithUsers>
  </documentManagement>
</p:properties>
</file>

<file path=customXml/itemProps1.xml><?xml version="1.0" encoding="utf-8"?>
<ds:datastoreItem xmlns:ds="http://schemas.openxmlformats.org/officeDocument/2006/customXml" ds:itemID="{0238E702-99CD-4A3A-A328-D1F3ADA68EBC}">
  <ds:schemaRefs>
    <ds:schemaRef ds:uri="http://schemas.microsoft.com/sharepoint/v3/contenttype/forms"/>
  </ds:schemaRefs>
</ds:datastoreItem>
</file>

<file path=customXml/itemProps2.xml><?xml version="1.0" encoding="utf-8"?>
<ds:datastoreItem xmlns:ds="http://schemas.openxmlformats.org/officeDocument/2006/customXml" ds:itemID="{04F3FA74-FED2-46D4-AC98-CAE5F2F4F2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4d77176-54eb-4753-be67-9b2e2fa23e0f"/>
    <ds:schemaRef ds:uri="70eaac67-e064-433b-ba54-6f78c0f1ec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D5E4EF-2809-49C9-8DCF-B2E4E5208101}">
  <ds:schemaRefs>
    <ds:schemaRef ds:uri="http://schemas.microsoft.com/office/2006/documentManagement/types"/>
    <ds:schemaRef ds:uri="64d77176-54eb-4753-be67-9b2e2fa23e0f"/>
    <ds:schemaRef ds:uri="http://purl.org/dc/dcmitype/"/>
    <ds:schemaRef ds:uri="http://schemas.microsoft.com/office/2006/metadata/properties"/>
    <ds:schemaRef ds:uri="http://purl.org/dc/elements/1.1/"/>
    <ds:schemaRef ds:uri="http://purl.org/dc/terms/"/>
    <ds:schemaRef ds:uri="http://schemas.openxmlformats.org/package/2006/metadata/core-properties"/>
    <ds:schemaRef ds:uri="http://www.w3.org/XML/1998/namespace"/>
    <ds:schemaRef ds:uri="http://schemas.microsoft.com/office/infopath/2007/PartnerControls"/>
    <ds:schemaRef ds:uri="70eaac67-e064-433b-ba54-6f78c0f1ecb1"/>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5</vt:i4>
      </vt:variant>
    </vt:vector>
  </HeadingPairs>
  <TitlesOfParts>
    <vt:vector size="23" baseType="lpstr">
      <vt:lpstr>Intructivo</vt:lpstr>
      <vt:lpstr>DOFA </vt:lpstr>
      <vt:lpstr>Revisión DOFA</vt:lpstr>
      <vt:lpstr>Mapa riesgos</vt:lpstr>
      <vt:lpstr>Hoja4</vt:lpstr>
      <vt:lpstr>Hoja2</vt:lpstr>
      <vt:lpstr>Hoja3</vt:lpstr>
      <vt:lpstr>Matriz Calor Inherente</vt:lpstr>
      <vt:lpstr>Matriz Calor Residual</vt:lpstr>
      <vt:lpstr>Tabla probabilidad</vt:lpstr>
      <vt:lpstr>Tabla Impacto</vt:lpstr>
      <vt:lpstr>Impacto Corrupción </vt:lpstr>
      <vt:lpstr>Tipo de riesgos</vt:lpstr>
      <vt:lpstr>Amenazas</vt:lpstr>
      <vt:lpstr>Ejemplos de riesgos</vt:lpstr>
      <vt:lpstr>Tabla Valoración controles</vt:lpstr>
      <vt:lpstr>Opciones Tratamiento</vt:lpstr>
      <vt:lpstr>Hoja1</vt:lpstr>
      <vt:lpstr>'DOFA '!Área_de_impresión</vt:lpstr>
      <vt:lpstr>'Impacto Corrupción '!Área_de_impresión</vt:lpstr>
      <vt:lpstr>'Mapa riesgos'!Área_de_impresión</vt:lpstr>
      <vt:lpstr>'DOFA '!Títulos_a_imprimir</vt:lpstr>
      <vt:lpstr>'Mapa riesgos'!Títulos_a_imprimir</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Evelyn Donoso Herrera</cp:lastModifiedBy>
  <cp:revision/>
  <dcterms:created xsi:type="dcterms:W3CDTF">2020-03-24T23:12:47Z</dcterms:created>
  <dcterms:modified xsi:type="dcterms:W3CDTF">2022-05-27T19:54:25Z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0x0101005F0CCD84194CB24D8526459418388F85</vt:lpwstr>
  </property>
</Properties>
</file>