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defaultThemeVersion="124226"/>
  <mc:AlternateContent xmlns:mc="http://schemas.openxmlformats.org/markup-compatibility/2006">
    <mc:Choice Requires="x15">
      <x15ac:absPath xmlns:x15ac="http://schemas.microsoft.com/office/spreadsheetml/2010/11/ac" url="E:\UMV\Riesgos 2023\"/>
    </mc:Choice>
  </mc:AlternateContent>
  <xr:revisionPtr revIDLastSave="0" documentId="13_ncr:1_{074A6139-C631-4A8C-813A-2D991DE521AE}" xr6:coauthVersionLast="47" xr6:coauthVersionMax="47" xr10:uidLastSave="{00000000-0000-0000-0000-000000000000}"/>
  <bookViews>
    <workbookView xWindow="-120" yWindow="-120" windowWidth="29040" windowHeight="15840" tabRatio="933" activeTab="3" xr2:uid="{00000000-000D-0000-FFFF-FFFF00000000}"/>
  </bookViews>
  <sheets>
    <sheet name="Intructivo" sheetId="20" r:id="rId1"/>
    <sheet name="Revisión DOFA" sheetId="21" state="hidden" r:id="rId2"/>
    <sheet name="Listas" sheetId="16" state="hidden" r:id="rId3"/>
    <sheet name="Riesgos de Gestión" sheetId="1" r:id="rId4"/>
    <sheet name="Matriz Calor Inherente" sheetId="18" r:id="rId5"/>
    <sheet name="Matriz Calor Residual" sheetId="19" r:id="rId6"/>
    <sheet name="Riesgos de Corrupción" sheetId="31" r:id="rId7"/>
    <sheet name="Impacto Corrupción " sheetId="22" r:id="rId8"/>
    <sheet name="Riesgos de Seguridad" sheetId="32" r:id="rId9"/>
    <sheet name="Tabla probabilidad" sheetId="12" r:id="rId10"/>
    <sheet name="Tabla Impacto" sheetId="13" r:id="rId11"/>
    <sheet name="Tipo de riesgos" sheetId="23" r:id="rId12"/>
    <sheet name="Amenazas" sheetId="28" r:id="rId13"/>
    <sheet name="Ejemplos de riesgos" sheetId="26" r:id="rId14"/>
    <sheet name="Tabla Valoración controles" sheetId="15" r:id="rId15"/>
    <sheet name="Hoja1" sheetId="11" state="hidden" r:id="rId16"/>
  </sheets>
  <externalReferences>
    <externalReference r:id="rId17"/>
    <externalReference r:id="rId18"/>
  </externalReferences>
  <definedNames>
    <definedName name="_xlnm.Print_Area" localSheetId="7">'Impacto Corrupción '!$A$1:$G$26</definedName>
    <definedName name="_xlnm.Print_Area" localSheetId="6">'Riesgos de Corrupción'!$A$1:$AR$66</definedName>
    <definedName name="_xlnm.Print_Area" localSheetId="3">'Riesgos de Gestión'!$A$1:$AR$76</definedName>
    <definedName name="_xlnm.Print_Area" localSheetId="8">'Riesgos de Seguridad'!$A$1:$AV$24</definedName>
    <definedName name="clasificaciónriesgos">#REF!</definedName>
    <definedName name="códigos">#REF!</definedName>
    <definedName name="Direccionamiento_Estratégico">#REF!</definedName>
    <definedName name="económicos">#REF!</definedName>
    <definedName name="externo">#REF!</definedName>
    <definedName name="externos2">#REF!</definedName>
    <definedName name="factores">#REF!</definedName>
    <definedName name="impacto" localSheetId="7">#REF!</definedName>
    <definedName name="impactoco">#REF!</definedName>
    <definedName name="infraestructura">#REF!</definedName>
    <definedName name="interno">#REF!</definedName>
    <definedName name="macroprocesos">#REF!</definedName>
    <definedName name="medio_ambientales">#REF!</definedName>
    <definedName name="opciondelriesgo" localSheetId="7">[1]FORMULAS!$K$4:$K$7</definedName>
    <definedName name="opciondelriesgo">[2]FORMULAS!$K$4:$K$7</definedName>
    <definedName name="personal">#REF!</definedName>
    <definedName name="políticos">#REF!</definedName>
    <definedName name="probabilidad" localSheetId="7">#REF!</definedName>
    <definedName name="probabilidad">[2]FORMULAS!$G$4:$G$8</definedName>
    <definedName name="proceso">#REF!</definedName>
    <definedName name="procesos" localSheetId="7">#REF!</definedName>
    <definedName name="procesos">[2]FORMULAS!$B$4:$B$21</definedName>
    <definedName name="sociales">#REF!</definedName>
    <definedName name="tecnología">#REF!</definedName>
    <definedName name="tecnológicos">#REF!</definedName>
    <definedName name="tipo_de_amenaza" localSheetId="7">[1]FORMULAS!$E$4:$E$11</definedName>
    <definedName name="tipo_de_amenaza">[2]FORMULAS!$E$4:$E$11</definedName>
    <definedName name="tipo_de_riesgos" localSheetId="7">[1]FORMULAS!$C$4:$C$6</definedName>
    <definedName name="tipo_de_riesgos">[2]FORMULAS!$C$4:$C$6</definedName>
    <definedName name="_xlnm.Print_Titles" localSheetId="6">'Riesgos de Corrupción'!$1:$8</definedName>
    <definedName name="_xlnm.Print_Titles" localSheetId="3">'Riesgos de Gestión'!$1:$8</definedName>
    <definedName name="_xlnm.Print_Titles" localSheetId="8">'Riesgos de Seguridad'!$1:$8</definedName>
  </definedNames>
  <calcPr calcId="191029"/>
  <pivotCaches>
    <pivotCache cacheId="26" r:id="rId1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3" i="1" l="1"/>
  <c r="AA32" i="1"/>
  <c r="AA31" i="1"/>
  <c r="AA26" i="1"/>
  <c r="AA25" i="1"/>
  <c r="AA20" i="1"/>
  <c r="AA19" i="1"/>
  <c r="AE72" i="32" l="1"/>
  <c r="AB72" i="32"/>
  <c r="AI72" i="32" s="1"/>
  <c r="V72" i="32"/>
  <c r="AE71" i="32"/>
  <c r="AB71" i="32"/>
  <c r="V71" i="32"/>
  <c r="AE70" i="32"/>
  <c r="AB70" i="32"/>
  <c r="AM71" i="32" s="1"/>
  <c r="AL71" i="32" s="1"/>
  <c r="V70" i="32"/>
  <c r="AE69" i="32"/>
  <c r="AB69" i="32"/>
  <c r="V69" i="32"/>
  <c r="AE68" i="32"/>
  <c r="AB68" i="32"/>
  <c r="AM69" i="32" s="1"/>
  <c r="AL69" i="32" s="1"/>
  <c r="V68" i="32"/>
  <c r="AE67" i="32"/>
  <c r="AB67" i="32"/>
  <c r="T67" i="32"/>
  <c r="S67" i="32"/>
  <c r="AE66" i="32"/>
  <c r="AB66" i="32"/>
  <c r="V66" i="32"/>
  <c r="AE65" i="32"/>
  <c r="AB65" i="32"/>
  <c r="V65" i="32"/>
  <c r="AE64" i="32"/>
  <c r="AB64" i="32"/>
  <c r="V64" i="32"/>
  <c r="AE63" i="32"/>
  <c r="AB63" i="32"/>
  <c r="V63" i="32"/>
  <c r="AE62" i="32"/>
  <c r="AB62" i="32"/>
  <c r="AI63" i="32" s="1"/>
  <c r="V62" i="32"/>
  <c r="AE61" i="32"/>
  <c r="AB61" i="32"/>
  <c r="S61" i="32"/>
  <c r="AE60" i="32"/>
  <c r="AB60" i="32"/>
  <c r="V60" i="32"/>
  <c r="AE59" i="32"/>
  <c r="AB59" i="32"/>
  <c r="V59" i="32"/>
  <c r="AE58" i="32"/>
  <c r="AB58" i="32"/>
  <c r="V58" i="32"/>
  <c r="AE57" i="32"/>
  <c r="AB57" i="32"/>
  <c r="AM58" i="32" s="1"/>
  <c r="AL58" i="32" s="1"/>
  <c r="V57" i="32"/>
  <c r="AE56" i="32"/>
  <c r="AB56" i="32"/>
  <c r="V56" i="32"/>
  <c r="AE55" i="32"/>
  <c r="AB55" i="32"/>
  <c r="AM55" i="32" s="1"/>
  <c r="AL55" i="32" s="1"/>
  <c r="S55" i="32"/>
  <c r="AE54" i="32"/>
  <c r="AB54" i="32"/>
  <c r="V54" i="32"/>
  <c r="AE53" i="32"/>
  <c r="AB53" i="32"/>
  <c r="AM54" i="32" s="1"/>
  <c r="AL54" i="32" s="1"/>
  <c r="V53" i="32"/>
  <c r="AE52" i="32"/>
  <c r="AB52" i="32"/>
  <c r="V52" i="32"/>
  <c r="AE51" i="32"/>
  <c r="AB51" i="32"/>
  <c r="V51" i="32"/>
  <c r="AE50" i="32"/>
  <c r="AB50" i="32"/>
  <c r="AI51" i="32" s="1"/>
  <c r="V50" i="32"/>
  <c r="AM49" i="32"/>
  <c r="AL49" i="32" s="1"/>
  <c r="AE49" i="32"/>
  <c r="AB49" i="32"/>
  <c r="S49" i="32"/>
  <c r="T49" i="32" s="1"/>
  <c r="AM48" i="32"/>
  <c r="AL48" i="32" s="1"/>
  <c r="AE48" i="32"/>
  <c r="AB48" i="32"/>
  <c r="V48" i="32"/>
  <c r="AM47" i="32"/>
  <c r="AL47" i="32" s="1"/>
  <c r="AE47" i="32"/>
  <c r="AB47" i="32"/>
  <c r="AI48" i="32" s="1"/>
  <c r="V47" i="32"/>
  <c r="AM46" i="32"/>
  <c r="AL46" i="32" s="1"/>
  <c r="AE46" i="32"/>
  <c r="AB46" i="32"/>
  <c r="V46" i="32"/>
  <c r="AE45" i="32"/>
  <c r="AB45" i="32"/>
  <c r="AI46" i="32" s="1"/>
  <c r="V45" i="32"/>
  <c r="AE44" i="32"/>
  <c r="AB44" i="32"/>
  <c r="AM45" i="32" s="1"/>
  <c r="AL45" i="32" s="1"/>
  <c r="V44" i="32"/>
  <c r="AE43" i="32"/>
  <c r="AB43" i="32"/>
  <c r="AI43" i="32" s="1"/>
  <c r="AJ43" i="32" s="1"/>
  <c r="S43" i="32"/>
  <c r="AE42" i="32"/>
  <c r="AB42" i="32"/>
  <c r="V42" i="32"/>
  <c r="AE41" i="32"/>
  <c r="AB41" i="32"/>
  <c r="V41" i="32"/>
  <c r="AE40" i="32"/>
  <c r="AB40" i="32"/>
  <c r="AM41" i="32" s="1"/>
  <c r="AL41" i="32" s="1"/>
  <c r="V40" i="32"/>
  <c r="AE39" i="32"/>
  <c r="AB39" i="32"/>
  <c r="V39" i="32"/>
  <c r="AE38" i="32"/>
  <c r="AB38" i="32"/>
  <c r="AI38" i="32" s="1"/>
  <c r="V38" i="32"/>
  <c r="AE37" i="32"/>
  <c r="AB37" i="32"/>
  <c r="AI37" i="32" s="1"/>
  <c r="S37" i="32"/>
  <c r="T37" i="32" s="1"/>
  <c r="AE36" i="32"/>
  <c r="AB36" i="32"/>
  <c r="V36" i="32"/>
  <c r="AE35" i="32"/>
  <c r="AB35" i="32"/>
  <c r="AI36" i="32" s="1"/>
  <c r="AK36" i="32" s="1"/>
  <c r="V35" i="32"/>
  <c r="AE34" i="32"/>
  <c r="AB34" i="32"/>
  <c r="AI35" i="32" s="1"/>
  <c r="AK35" i="32" s="1"/>
  <c r="V34" i="32"/>
  <c r="AE33" i="32"/>
  <c r="AB33" i="32"/>
  <c r="V33" i="32"/>
  <c r="AE32" i="32"/>
  <c r="AB32" i="32"/>
  <c r="AI33" i="32" s="1"/>
  <c r="V32" i="32"/>
  <c r="AE31" i="32"/>
  <c r="AB31" i="32"/>
  <c r="AM31" i="32" s="1"/>
  <c r="AL31" i="32" s="1"/>
  <c r="S31" i="32"/>
  <c r="AE30" i="32"/>
  <c r="AB30" i="32"/>
  <c r="V30" i="32"/>
  <c r="AE29" i="32"/>
  <c r="AB29" i="32"/>
  <c r="AM30" i="32" s="1"/>
  <c r="AL30" i="32" s="1"/>
  <c r="V29" i="32"/>
  <c r="AE28" i="32"/>
  <c r="AB28" i="32"/>
  <c r="AM29" i="32" s="1"/>
  <c r="AL29" i="32" s="1"/>
  <c r="V28" i="32"/>
  <c r="AE27" i="32"/>
  <c r="AB27" i="32"/>
  <c r="V27" i="32"/>
  <c r="AE26" i="32"/>
  <c r="AB26" i="32"/>
  <c r="V26" i="32"/>
  <c r="AE25" i="32"/>
  <c r="AB25" i="32"/>
  <c r="AM26" i="32" s="1"/>
  <c r="AL26" i="32" s="1"/>
  <c r="S25" i="32"/>
  <c r="AE24" i="32"/>
  <c r="AB24" i="32"/>
  <c r="V24" i="32"/>
  <c r="AE23" i="32"/>
  <c r="AB23" i="32"/>
  <c r="AM24" i="32" s="1"/>
  <c r="AL24" i="32" s="1"/>
  <c r="V23" i="32"/>
  <c r="AE22" i="32"/>
  <c r="AB22" i="32"/>
  <c r="V22" i="32"/>
  <c r="AE21" i="32"/>
  <c r="AB21" i="32"/>
  <c r="V21" i="32"/>
  <c r="AE20" i="32"/>
  <c r="AB20" i="32"/>
  <c r="V20" i="32"/>
  <c r="AE19" i="32"/>
  <c r="AB19" i="32"/>
  <c r="AM19" i="32" s="1"/>
  <c r="AL19" i="32" s="1"/>
  <c r="S19" i="32"/>
  <c r="T19" i="32" s="1"/>
  <c r="AE18" i="32"/>
  <c r="AB18" i="32"/>
  <c r="V18" i="32"/>
  <c r="AE17" i="32"/>
  <c r="AB17" i="32"/>
  <c r="AM18" i="32" s="1"/>
  <c r="AL18" i="32" s="1"/>
  <c r="V17" i="32"/>
  <c r="AE16" i="32"/>
  <c r="AB16" i="32"/>
  <c r="V16" i="32"/>
  <c r="AE15" i="32"/>
  <c r="AB15" i="32"/>
  <c r="AM15" i="32" s="1"/>
  <c r="AL15" i="32" s="1"/>
  <c r="V15" i="32"/>
  <c r="AE14" i="32"/>
  <c r="AB14" i="32"/>
  <c r="V14" i="32"/>
  <c r="AE13" i="32"/>
  <c r="AB13" i="32"/>
  <c r="S13" i="32"/>
  <c r="AA72" i="31"/>
  <c r="X72" i="31"/>
  <c r="R72" i="31"/>
  <c r="AA71" i="31"/>
  <c r="X71" i="31"/>
  <c r="AE72" i="31" s="1"/>
  <c r="R71" i="31"/>
  <c r="AA70" i="31"/>
  <c r="X70" i="31"/>
  <c r="R70" i="31"/>
  <c r="AA69" i="31"/>
  <c r="X69" i="31"/>
  <c r="AI70" i="31" s="1"/>
  <c r="AH70" i="31" s="1"/>
  <c r="R69" i="31"/>
  <c r="AA68" i="31"/>
  <c r="X68" i="31"/>
  <c r="AI69" i="31" s="1"/>
  <c r="AH69" i="31" s="1"/>
  <c r="R68" i="31"/>
  <c r="AE67" i="31"/>
  <c r="AF67" i="31" s="1"/>
  <c r="AA67" i="31"/>
  <c r="X67" i="31"/>
  <c r="AE68" i="31" s="1"/>
  <c r="AF68" i="31" s="1"/>
  <c r="O67" i="31"/>
  <c r="P67" i="31" s="1"/>
  <c r="AE66" i="31"/>
  <c r="AG66" i="31" s="1"/>
  <c r="AA66" i="31"/>
  <c r="X66" i="31"/>
  <c r="R66" i="31"/>
  <c r="AA65" i="31"/>
  <c r="X65" i="31"/>
  <c r="R65" i="31"/>
  <c r="AA64" i="31"/>
  <c r="X64" i="31"/>
  <c r="AE65" i="31" s="1"/>
  <c r="AF65" i="31" s="1"/>
  <c r="R64" i="31"/>
  <c r="AA63" i="31"/>
  <c r="X63" i="31"/>
  <c r="AE64" i="31" s="1"/>
  <c r="R63" i="31"/>
  <c r="AA62" i="31"/>
  <c r="X62" i="31"/>
  <c r="R62" i="31"/>
  <c r="AA61" i="31"/>
  <c r="X61" i="31"/>
  <c r="O61" i="31"/>
  <c r="P61" i="31" s="1"/>
  <c r="AA60" i="31"/>
  <c r="X60" i="31"/>
  <c r="R60" i="31"/>
  <c r="AA59" i="31"/>
  <c r="X59" i="31"/>
  <c r="AI60" i="31" s="1"/>
  <c r="AH60" i="31" s="1"/>
  <c r="R59" i="31"/>
  <c r="AA58" i="31"/>
  <c r="X58" i="31"/>
  <c r="R58" i="31"/>
  <c r="AA57" i="31"/>
  <c r="X57" i="31"/>
  <c r="AE58" i="31" s="1"/>
  <c r="R57" i="31"/>
  <c r="AA56" i="31"/>
  <c r="X56" i="31"/>
  <c r="R56" i="31"/>
  <c r="AA55" i="31"/>
  <c r="X55" i="31"/>
  <c r="O55" i="31"/>
  <c r="AA54" i="31"/>
  <c r="X54" i="31"/>
  <c r="R54" i="31"/>
  <c r="AA53" i="31"/>
  <c r="X53" i="31"/>
  <c r="R53" i="31"/>
  <c r="AA52" i="31"/>
  <c r="X52" i="31"/>
  <c r="R52" i="31"/>
  <c r="AA51" i="31"/>
  <c r="X51" i="31"/>
  <c r="AI52" i="31" s="1"/>
  <c r="AH52" i="31" s="1"/>
  <c r="R51" i="31"/>
  <c r="AA50" i="31"/>
  <c r="X50" i="31"/>
  <c r="R50" i="31"/>
  <c r="AA49" i="31"/>
  <c r="X49" i="31"/>
  <c r="AI49" i="31" s="1"/>
  <c r="AH49" i="31" s="1"/>
  <c r="O49" i="31"/>
  <c r="P49" i="31" s="1"/>
  <c r="AA48" i="31"/>
  <c r="X48" i="31"/>
  <c r="R48" i="31"/>
  <c r="AA47" i="31"/>
  <c r="X47" i="31"/>
  <c r="AE48" i="31" s="1"/>
  <c r="AF48" i="31" s="1"/>
  <c r="R47" i="31"/>
  <c r="AA46" i="31"/>
  <c r="X46" i="31"/>
  <c r="R46" i="31"/>
  <c r="AI45" i="31"/>
  <c r="AH45" i="31" s="1"/>
  <c r="AA45" i="31"/>
  <c r="X45" i="31"/>
  <c r="R45" i="31"/>
  <c r="AA44" i="31"/>
  <c r="X44" i="31"/>
  <c r="R44" i="31"/>
  <c r="AA43" i="31"/>
  <c r="X43" i="31"/>
  <c r="AI43" i="31" s="1"/>
  <c r="AH43" i="31" s="1"/>
  <c r="O43" i="31"/>
  <c r="P43" i="31" s="1"/>
  <c r="AA42" i="31"/>
  <c r="X42" i="31"/>
  <c r="R42" i="31"/>
  <c r="AA41" i="31"/>
  <c r="X41" i="31"/>
  <c r="R41" i="31"/>
  <c r="AA40" i="31"/>
  <c r="X40" i="31"/>
  <c r="R40" i="31"/>
  <c r="AA39" i="31"/>
  <c r="X39" i="31"/>
  <c r="R39" i="31"/>
  <c r="AA38" i="31"/>
  <c r="X38" i="31"/>
  <c r="R38" i="31"/>
  <c r="AA37" i="31"/>
  <c r="X37" i="31"/>
  <c r="AI38" i="31" s="1"/>
  <c r="AH38" i="31" s="1"/>
  <c r="O37" i="31"/>
  <c r="AA36" i="31"/>
  <c r="X36" i="31"/>
  <c r="R36" i="31"/>
  <c r="AA35" i="31"/>
  <c r="X35" i="31"/>
  <c r="R35" i="31"/>
  <c r="AA34" i="31"/>
  <c r="X34" i="31"/>
  <c r="R34" i="31"/>
  <c r="AA33" i="31"/>
  <c r="X33" i="31"/>
  <c r="AI34" i="31" s="1"/>
  <c r="AH34" i="31" s="1"/>
  <c r="R33" i="31"/>
  <c r="AA32" i="31"/>
  <c r="X32" i="31"/>
  <c r="AE33" i="31" s="1"/>
  <c r="R32" i="31"/>
  <c r="AA31" i="31"/>
  <c r="X31" i="31"/>
  <c r="AE31" i="31" s="1"/>
  <c r="O31" i="31"/>
  <c r="P31" i="31" s="1"/>
  <c r="AA30" i="31"/>
  <c r="X30" i="31"/>
  <c r="R30" i="31"/>
  <c r="AA29" i="31"/>
  <c r="X29" i="31"/>
  <c r="R29" i="31"/>
  <c r="AA28" i="31"/>
  <c r="X28" i="31"/>
  <c r="R28" i="31"/>
  <c r="AA27" i="31"/>
  <c r="X27" i="31"/>
  <c r="AI27" i="31" s="1"/>
  <c r="AH27" i="31" s="1"/>
  <c r="R27" i="31"/>
  <c r="AA26" i="31"/>
  <c r="X26" i="31"/>
  <c r="R26" i="31"/>
  <c r="AA25" i="31"/>
  <c r="X25" i="31"/>
  <c r="AI26" i="31" s="1"/>
  <c r="AH26" i="31" s="1"/>
  <c r="O25" i="31"/>
  <c r="P25" i="31" s="1"/>
  <c r="AA24" i="31"/>
  <c r="X24" i="31"/>
  <c r="R24" i="31"/>
  <c r="AA23" i="31"/>
  <c r="X23" i="31"/>
  <c r="AE24" i="31" s="1"/>
  <c r="R23" i="31"/>
  <c r="AA22" i="31"/>
  <c r="X22" i="31"/>
  <c r="R22" i="31"/>
  <c r="AA21" i="31"/>
  <c r="X21" i="31"/>
  <c r="R21" i="31"/>
  <c r="AE20" i="31"/>
  <c r="AF20" i="31" s="1"/>
  <c r="AA20" i="31"/>
  <c r="X20" i="31"/>
  <c r="R20" i="31"/>
  <c r="AA19" i="31"/>
  <c r="X19" i="31"/>
  <c r="AI19" i="31" s="1"/>
  <c r="AH19" i="31" s="1"/>
  <c r="O19" i="31"/>
  <c r="P19" i="31" s="1"/>
  <c r="AA18" i="31"/>
  <c r="X18" i="31"/>
  <c r="R18" i="31"/>
  <c r="AA17" i="31"/>
  <c r="X17" i="31"/>
  <c r="R17" i="31"/>
  <c r="AA16" i="31"/>
  <c r="X16" i="31"/>
  <c r="R16" i="31"/>
  <c r="AA15" i="31"/>
  <c r="X15" i="31"/>
  <c r="R15" i="31"/>
  <c r="AA14" i="31"/>
  <c r="X14" i="31"/>
  <c r="R14" i="31"/>
  <c r="AA13" i="31"/>
  <c r="X13" i="31"/>
  <c r="O13" i="31"/>
  <c r="P13" i="31" s="1"/>
  <c r="AE29" i="31" l="1"/>
  <c r="AG29" i="31" s="1"/>
  <c r="AI42" i="31"/>
  <c r="AH42" i="31" s="1"/>
  <c r="AE30" i="31"/>
  <c r="AG30" i="31" s="1"/>
  <c r="AE41" i="31"/>
  <c r="AF41" i="31" s="1"/>
  <c r="AJ41" i="31" s="1"/>
  <c r="AI48" i="31"/>
  <c r="AH48" i="31" s="1"/>
  <c r="AI57" i="31"/>
  <c r="AH57" i="31" s="1"/>
  <c r="AI64" i="31"/>
  <c r="AH64" i="31" s="1"/>
  <c r="AJ64" i="31" s="1"/>
  <c r="AM17" i="32"/>
  <c r="AL17" i="32" s="1"/>
  <c r="AM28" i="32"/>
  <c r="AL28" i="32" s="1"/>
  <c r="AI39" i="32"/>
  <c r="AK39" i="32" s="1"/>
  <c r="AI53" i="32"/>
  <c r="AK53" i="32" s="1"/>
  <c r="AI16" i="31"/>
  <c r="AH16" i="31" s="1"/>
  <c r="AI22" i="31"/>
  <c r="AH22" i="31" s="1"/>
  <c r="AI28" i="31"/>
  <c r="AH28" i="31" s="1"/>
  <c r="AI31" i="31"/>
  <c r="AH31" i="31" s="1"/>
  <c r="AE35" i="31"/>
  <c r="AG35" i="31" s="1"/>
  <c r="AI40" i="31"/>
  <c r="AH40" i="31" s="1"/>
  <c r="AI41" i="31"/>
  <c r="AH41" i="31" s="1"/>
  <c r="AE46" i="31"/>
  <c r="AE62" i="31"/>
  <c r="AF62" i="31" s="1"/>
  <c r="AJ62" i="31" s="1"/>
  <c r="AG67" i="31"/>
  <c r="AI15" i="32"/>
  <c r="AM22" i="32"/>
  <c r="AL22" i="32" s="1"/>
  <c r="AM27" i="32"/>
  <c r="AL27" i="32" s="1"/>
  <c r="AM34" i="32"/>
  <c r="AL34" i="32" s="1"/>
  <c r="AM36" i="32"/>
  <c r="AL36" i="32" s="1"/>
  <c r="AM52" i="32"/>
  <c r="AL52" i="32" s="1"/>
  <c r="AI60" i="32"/>
  <c r="AM66" i="32"/>
  <c r="AL66" i="32" s="1"/>
  <c r="AI68" i="32"/>
  <c r="AJ68" i="32" s="1"/>
  <c r="AN68" i="32" s="1"/>
  <c r="AI36" i="31"/>
  <c r="AH36" i="31" s="1"/>
  <c r="AE51" i="31"/>
  <c r="AF51" i="31" s="1"/>
  <c r="AE52" i="31"/>
  <c r="AG52" i="31" s="1"/>
  <c r="AI58" i="31"/>
  <c r="AH58" i="31" s="1"/>
  <c r="AI63" i="31"/>
  <c r="AH63" i="31" s="1"/>
  <c r="T31" i="32"/>
  <c r="AI54" i="32"/>
  <c r="AK54" i="32" s="1"/>
  <c r="AM62" i="32"/>
  <c r="AL62" i="32" s="1"/>
  <c r="AM63" i="32"/>
  <c r="AL63" i="32" s="1"/>
  <c r="AE18" i="31"/>
  <c r="AI47" i="31"/>
  <c r="AH47" i="31" s="1"/>
  <c r="AE49" i="31"/>
  <c r="AG49" i="31" s="1"/>
  <c r="AI67" i="31"/>
  <c r="AH67" i="31" s="1"/>
  <c r="AE69" i="31"/>
  <c r="AG69" i="31" s="1"/>
  <c r="AI55" i="32"/>
  <c r="AK55" i="32" s="1"/>
  <c r="AI65" i="32"/>
  <c r="AK65" i="32" s="1"/>
  <c r="AM68" i="32"/>
  <c r="AL68" i="32" s="1"/>
  <c r="AM72" i="32"/>
  <c r="AL72" i="32" s="1"/>
  <c r="AG33" i="31"/>
  <c r="AF33" i="31"/>
  <c r="AJ33" i="31" s="1"/>
  <c r="AG64" i="31"/>
  <c r="AF64" i="31"/>
  <c r="AG46" i="31"/>
  <c r="AF46" i="31"/>
  <c r="AE50" i="31"/>
  <c r="AE60" i="31"/>
  <c r="AI21" i="31"/>
  <c r="AH21" i="31" s="1"/>
  <c r="AI23" i="31"/>
  <c r="AH23" i="31" s="1"/>
  <c r="AI24" i="31"/>
  <c r="AH24" i="31" s="1"/>
  <c r="AI30" i="31"/>
  <c r="AH30" i="31" s="1"/>
  <c r="AE34" i="31"/>
  <c r="AF34" i="31" s="1"/>
  <c r="AJ34" i="31" s="1"/>
  <c r="AE38" i="31"/>
  <c r="AG38" i="31" s="1"/>
  <c r="AE42" i="31"/>
  <c r="AE45" i="31"/>
  <c r="AI53" i="31"/>
  <c r="AH53" i="31" s="1"/>
  <c r="AI61" i="31"/>
  <c r="AH61" i="31" s="1"/>
  <c r="AE63" i="31"/>
  <c r="AI50" i="31"/>
  <c r="AH50" i="31" s="1"/>
  <c r="AI18" i="31"/>
  <c r="AH18" i="31" s="1"/>
  <c r="AE32" i="31"/>
  <c r="AI56" i="31"/>
  <c r="AH56" i="31" s="1"/>
  <c r="AI59" i="31"/>
  <c r="AH59" i="31" s="1"/>
  <c r="AI66" i="31"/>
  <c r="AH66" i="31" s="1"/>
  <c r="AI33" i="31"/>
  <c r="AH33" i="31" s="1"/>
  <c r="AE37" i="31"/>
  <c r="AF37" i="31" s="1"/>
  <c r="AE47" i="31"/>
  <c r="AI54" i="31"/>
  <c r="AH54" i="31" s="1"/>
  <c r="AI62" i="31"/>
  <c r="AH62" i="31" s="1"/>
  <c r="AI71" i="31"/>
  <c r="AH71" i="31" s="1"/>
  <c r="AI72" i="31"/>
  <c r="AH72" i="31" s="1"/>
  <c r="AE17" i="31"/>
  <c r="AF17" i="31" s="1"/>
  <c r="AE19" i="31"/>
  <c r="AF19" i="31" s="1"/>
  <c r="AE28" i="31"/>
  <c r="AE55" i="31"/>
  <c r="AG55" i="31" s="1"/>
  <c r="AE59" i="31"/>
  <c r="AG59" i="31" s="1"/>
  <c r="AE21" i="31"/>
  <c r="AG21" i="31" s="1"/>
  <c r="AE27" i="31"/>
  <c r="AI35" i="31"/>
  <c r="AH35" i="31" s="1"/>
  <c r="AI39" i="31"/>
  <c r="AH39" i="31" s="1"/>
  <c r="AI44" i="31"/>
  <c r="AH44" i="31" s="1"/>
  <c r="AE61" i="31"/>
  <c r="AF29" i="31"/>
  <c r="AF30" i="31"/>
  <c r="AJ30" i="31" s="1"/>
  <c r="AK68" i="32"/>
  <c r="AK51" i="32"/>
  <c r="AJ51" i="32"/>
  <c r="AK48" i="32"/>
  <c r="AJ48" i="32"/>
  <c r="AN48" i="32" s="1"/>
  <c r="AK38" i="32"/>
  <c r="AJ38" i="32"/>
  <c r="AI71" i="32"/>
  <c r="AI17" i="32"/>
  <c r="AI18" i="32"/>
  <c r="AI34" i="32"/>
  <c r="AJ35" i="32"/>
  <c r="AM39" i="32"/>
  <c r="AL39" i="32" s="1"/>
  <c r="AI47" i="32"/>
  <c r="AJ47" i="32" s="1"/>
  <c r="AN47" i="32" s="1"/>
  <c r="AI20" i="32"/>
  <c r="AK20" i="32" s="1"/>
  <c r="AI19" i="32"/>
  <c r="AI23" i="32"/>
  <c r="AJ23" i="32" s="1"/>
  <c r="AI25" i="32"/>
  <c r="AJ25" i="32" s="1"/>
  <c r="AM32" i="32"/>
  <c r="AL32" i="32" s="1"/>
  <c r="AM20" i="32"/>
  <c r="AL20" i="32" s="1"/>
  <c r="AM23" i="32"/>
  <c r="AL23" i="32" s="1"/>
  <c r="AM25" i="32"/>
  <c r="AL25" i="32" s="1"/>
  <c r="T55" i="32"/>
  <c r="AM67" i="32"/>
  <c r="AL67" i="32" s="1"/>
  <c r="AI24" i="32"/>
  <c r="AJ24" i="32" s="1"/>
  <c r="AN24" i="32" s="1"/>
  <c r="AI29" i="32"/>
  <c r="AK29" i="32" s="1"/>
  <c r="AM57" i="32"/>
  <c r="AL57" i="32" s="1"/>
  <c r="AM70" i="32"/>
  <c r="AL70" i="32" s="1"/>
  <c r="AI70" i="32"/>
  <c r="AK70" i="32" s="1"/>
  <c r="AM51" i="32"/>
  <c r="AL51" i="32" s="1"/>
  <c r="AN51" i="32" s="1"/>
  <c r="AI57" i="32"/>
  <c r="AI22" i="32"/>
  <c r="AJ22" i="32" s="1"/>
  <c r="AI40" i="32"/>
  <c r="AK40" i="32" s="1"/>
  <c r="AM59" i="32"/>
  <c r="AL59" i="32" s="1"/>
  <c r="AM60" i="32"/>
  <c r="AL60" i="32" s="1"/>
  <c r="AM65" i="32"/>
  <c r="AL65" i="32" s="1"/>
  <c r="AM16" i="32"/>
  <c r="AL16" i="32" s="1"/>
  <c r="AI16" i="32"/>
  <c r="AK16" i="32" s="1"/>
  <c r="AM37" i="32"/>
  <c r="AL37" i="32" s="1"/>
  <c r="AM40" i="32"/>
  <c r="AL40" i="32" s="1"/>
  <c r="AI50" i="32"/>
  <c r="AI52" i="32"/>
  <c r="AI56" i="32"/>
  <c r="AK56" i="32" s="1"/>
  <c r="AI64" i="32"/>
  <c r="AK64" i="32" s="1"/>
  <c r="AI66" i="32"/>
  <c r="AI69" i="32"/>
  <c r="AI21" i="32"/>
  <c r="AI26" i="32"/>
  <c r="AJ26" i="32" s="1"/>
  <c r="AN26" i="32" s="1"/>
  <c r="AI30" i="32"/>
  <c r="AK30" i="32" s="1"/>
  <c r="AM33" i="32"/>
  <c r="AL33" i="32" s="1"/>
  <c r="AM42" i="32"/>
  <c r="AL42" i="32" s="1"/>
  <c r="AM44" i="32"/>
  <c r="AL44" i="32" s="1"/>
  <c r="AI67" i="32"/>
  <c r="AE16" i="31"/>
  <c r="AG16" i="31" s="1"/>
  <c r="AK46" i="32"/>
  <c r="AJ46" i="32"/>
  <c r="AN46" i="32" s="1"/>
  <c r="AK50" i="32"/>
  <c r="AJ50" i="32"/>
  <c r="AK33" i="32"/>
  <c r="AJ33" i="32"/>
  <c r="AK60" i="32"/>
  <c r="AJ60" i="32"/>
  <c r="AJ34" i="32"/>
  <c r="AN34" i="32" s="1"/>
  <c r="AK34" i="32"/>
  <c r="AK15" i="32"/>
  <c r="AJ15" i="32"/>
  <c r="AN15" i="32" s="1"/>
  <c r="AJ37" i="32"/>
  <c r="AK37" i="32"/>
  <c r="AK63" i="32"/>
  <c r="AJ63" i="32"/>
  <c r="AN63" i="32" s="1"/>
  <c r="AK72" i="32"/>
  <c r="AJ72" i="32"/>
  <c r="AN72" i="32" s="1"/>
  <c r="AJ29" i="32"/>
  <c r="AN29" i="32" s="1"/>
  <c r="AM50" i="32"/>
  <c r="AL50" i="32" s="1"/>
  <c r="AM64" i="32"/>
  <c r="AL64" i="32" s="1"/>
  <c r="AJ70" i="32"/>
  <c r="T25" i="32"/>
  <c r="AJ40" i="32"/>
  <c r="T13" i="32"/>
  <c r="AI13" i="32" s="1"/>
  <c r="AM21" i="32"/>
  <c r="AL21" i="32" s="1"/>
  <c r="AK23" i="32"/>
  <c r="AI28" i="32"/>
  <c r="AI31" i="32"/>
  <c r="AM35" i="32"/>
  <c r="AL35" i="32" s="1"/>
  <c r="AN35" i="32" s="1"/>
  <c r="AM38" i="32"/>
  <c r="AL38" i="32" s="1"/>
  <c r="AN38" i="32" s="1"/>
  <c r="AI42" i="32"/>
  <c r="AK43" i="32"/>
  <c r="AI45" i="32"/>
  <c r="AI59" i="32"/>
  <c r="T61" i="32"/>
  <c r="AI62" i="32"/>
  <c r="AI27" i="32"/>
  <c r="AI32" i="32"/>
  <c r="AI49" i="32"/>
  <c r="AM53" i="32"/>
  <c r="AL53" i="32" s="1"/>
  <c r="AM56" i="32"/>
  <c r="AL56" i="32" s="1"/>
  <c r="AJ36" i="32"/>
  <c r="AN36" i="32" s="1"/>
  <c r="AJ39" i="32"/>
  <c r="AN39" i="32" s="1"/>
  <c r="AK25" i="32"/>
  <c r="T43" i="32"/>
  <c r="AI61" i="32"/>
  <c r="AM43" i="32"/>
  <c r="AL43" i="32" s="1"/>
  <c r="AN43" i="32" s="1"/>
  <c r="AI41" i="32"/>
  <c r="AI44" i="32"/>
  <c r="AM13" i="32"/>
  <c r="AL13" i="32" s="1"/>
  <c r="AM61" i="32"/>
  <c r="AL61" i="32" s="1"/>
  <c r="AI58" i="32"/>
  <c r="AJ67" i="31"/>
  <c r="AJ48" i="31"/>
  <c r="AG42" i="31"/>
  <c r="AF42" i="31"/>
  <c r="AJ42" i="31" s="1"/>
  <c r="AG72" i="31"/>
  <c r="AF72" i="31"/>
  <c r="AF59" i="31"/>
  <c r="AJ59" i="31" s="1"/>
  <c r="AG27" i="31"/>
  <c r="AF27" i="31"/>
  <c r="AJ27" i="31" s="1"/>
  <c r="AG31" i="31"/>
  <c r="AF31" i="31"/>
  <c r="AG18" i="31"/>
  <c r="AF18" i="31"/>
  <c r="AJ18" i="31" s="1"/>
  <c r="AJ19" i="31"/>
  <c r="AG45" i="31"/>
  <c r="AF45" i="31"/>
  <c r="AJ45" i="31" s="1"/>
  <c r="AG58" i="31"/>
  <c r="AF58" i="31"/>
  <c r="AG24" i="31"/>
  <c r="AF24" i="31"/>
  <c r="AJ24" i="31" s="1"/>
  <c r="AG62" i="31"/>
  <c r="AG28" i="31"/>
  <c r="AF28" i="31"/>
  <c r="AJ28" i="31" s="1"/>
  <c r="P37" i="31"/>
  <c r="AG20" i="31"/>
  <c r="AF21" i="31"/>
  <c r="AJ21" i="31" s="1"/>
  <c r="AE22" i="31"/>
  <c r="AE25" i="31"/>
  <c r="AI29" i="31"/>
  <c r="AH29" i="31" s="1"/>
  <c r="AJ29" i="31" s="1"/>
  <c r="AI32" i="31"/>
  <c r="AH32" i="31" s="1"/>
  <c r="AE36" i="31"/>
  <c r="AG37" i="31"/>
  <c r="AF38" i="31"/>
  <c r="AJ38" i="31" s="1"/>
  <c r="AE39" i="31"/>
  <c r="AI46" i="31"/>
  <c r="AH46" i="31" s="1"/>
  <c r="AG48" i="31"/>
  <c r="AG51" i="31"/>
  <c r="AE53" i="31"/>
  <c r="P55" i="31"/>
  <c r="AF55" i="31"/>
  <c r="AE56" i="31"/>
  <c r="AG65" i="31"/>
  <c r="AF66" i="31"/>
  <c r="AG68" i="31"/>
  <c r="AF69" i="31"/>
  <c r="AJ69" i="31" s="1"/>
  <c r="AE70" i="31"/>
  <c r="AE23" i="31"/>
  <c r="AE26" i="31"/>
  <c r="AE40" i="31"/>
  <c r="AE43" i="31"/>
  <c r="AE54" i="31"/>
  <c r="AE57" i="31"/>
  <c r="AE71" i="31"/>
  <c r="AE13" i="31"/>
  <c r="AI17" i="31"/>
  <c r="AH17" i="31" s="1"/>
  <c r="AI20" i="31"/>
  <c r="AH20" i="31" s="1"/>
  <c r="AJ20" i="31" s="1"/>
  <c r="AI37" i="31"/>
  <c r="AH37" i="31" s="1"/>
  <c r="AJ37" i="31" s="1"/>
  <c r="AE44" i="31"/>
  <c r="AI51" i="31"/>
  <c r="AH51" i="31" s="1"/>
  <c r="AJ51" i="31" s="1"/>
  <c r="AI65" i="31"/>
  <c r="AH65" i="31" s="1"/>
  <c r="AJ65" i="31" s="1"/>
  <c r="AI68" i="31"/>
  <c r="AH68" i="31" s="1"/>
  <c r="AJ68" i="31" s="1"/>
  <c r="AI55" i="31"/>
  <c r="AH55" i="31" s="1"/>
  <c r="AI25" i="31"/>
  <c r="AH25" i="31" s="1"/>
  <c r="O13" i="1"/>
  <c r="P13" i="1" s="1"/>
  <c r="X13" i="1"/>
  <c r="AA13" i="1"/>
  <c r="X14" i="1"/>
  <c r="AA14" i="1"/>
  <c r="X15" i="1"/>
  <c r="AA15" i="1"/>
  <c r="X16" i="1"/>
  <c r="AA16" i="1"/>
  <c r="X17" i="1"/>
  <c r="AA17" i="1"/>
  <c r="X18" i="1"/>
  <c r="AA18" i="1"/>
  <c r="R17" i="1"/>
  <c r="R15" i="1"/>
  <c r="R16" i="1"/>
  <c r="R14" i="1"/>
  <c r="R18" i="1"/>
  <c r="AJ66" i="31" l="1"/>
  <c r="AJ58" i="31"/>
  <c r="AJ65" i="32"/>
  <c r="AJ46" i="31"/>
  <c r="AG41" i="31"/>
  <c r="AJ31" i="31"/>
  <c r="AJ56" i="32"/>
  <c r="AK47" i="32"/>
  <c r="AJ55" i="32"/>
  <c r="AN55" i="32" s="1"/>
  <c r="AF49" i="31"/>
  <c r="AJ49" i="31" s="1"/>
  <c r="AF52" i="31"/>
  <c r="AJ52" i="31" s="1"/>
  <c r="AF35" i="31"/>
  <c r="AJ35" i="31" s="1"/>
  <c r="AJ53" i="32"/>
  <c r="AN65" i="32"/>
  <c r="AN22" i="32"/>
  <c r="AJ54" i="32"/>
  <c r="AN54" i="32" s="1"/>
  <c r="AJ72" i="31"/>
  <c r="AJ17" i="31"/>
  <c r="AG17" i="31"/>
  <c r="AG60" i="31"/>
  <c r="AF60" i="31"/>
  <c r="AJ60" i="31" s="1"/>
  <c r="AG34" i="31"/>
  <c r="AG19" i="31"/>
  <c r="AG32" i="31"/>
  <c r="AF32" i="31"/>
  <c r="AJ32" i="31" s="1"/>
  <c r="AG50" i="31"/>
  <c r="AF50" i="31"/>
  <c r="AJ50" i="31" s="1"/>
  <c r="AG47" i="31"/>
  <c r="AF47" i="31"/>
  <c r="AJ47" i="31" s="1"/>
  <c r="AF61" i="31"/>
  <c r="AJ61" i="31" s="1"/>
  <c r="AG61" i="31"/>
  <c r="AF63" i="31"/>
  <c r="AJ63" i="31" s="1"/>
  <c r="AG63" i="31"/>
  <c r="AF16" i="31"/>
  <c r="AJ16" i="31" s="1"/>
  <c r="AN40" i="32"/>
  <c r="AN60" i="32"/>
  <c r="AN70" i="32"/>
  <c r="AK26" i="32"/>
  <c r="AJ30" i="32"/>
  <c r="AN30" i="32" s="1"/>
  <c r="AK24" i="32"/>
  <c r="AJ20" i="32"/>
  <c r="AN20" i="32" s="1"/>
  <c r="AK22" i="32"/>
  <c r="AJ16" i="32"/>
  <c r="AN16" i="32" s="1"/>
  <c r="AI14" i="31"/>
  <c r="AH14" i="31" s="1"/>
  <c r="AI15" i="31"/>
  <c r="AH15" i="31" s="1"/>
  <c r="AJ21" i="32"/>
  <c r="AN21" i="32" s="1"/>
  <c r="AK21" i="32"/>
  <c r="AK57" i="32"/>
  <c r="AJ57" i="32"/>
  <c r="AN57" i="32" s="1"/>
  <c r="AK19" i="32"/>
  <c r="AJ19" i="32"/>
  <c r="AN19" i="32" s="1"/>
  <c r="AJ18" i="32"/>
  <c r="AN18" i="32" s="1"/>
  <c r="AK18" i="32"/>
  <c r="AN33" i="32"/>
  <c r="AJ69" i="32"/>
  <c r="AN69" i="32" s="1"/>
  <c r="AK69" i="32"/>
  <c r="AK17" i="32"/>
  <c r="AJ17" i="32"/>
  <c r="AN17" i="32" s="1"/>
  <c r="AK71" i="32"/>
  <c r="AJ71" i="32"/>
  <c r="AN71" i="32" s="1"/>
  <c r="AJ66" i="32"/>
  <c r="AN66" i="32" s="1"/>
  <c r="AK66" i="32"/>
  <c r="AN37" i="32"/>
  <c r="AK67" i="32"/>
  <c r="AJ67" i="32"/>
  <c r="AN67" i="32" s="1"/>
  <c r="AJ64" i="32"/>
  <c r="AN64" i="32" s="1"/>
  <c r="AJ52" i="32"/>
  <c r="AN52" i="32" s="1"/>
  <c r="AK52" i="32"/>
  <c r="AN25" i="32"/>
  <c r="AN23" i="32"/>
  <c r="AK13" i="32"/>
  <c r="AI14" i="32" s="1"/>
  <c r="AJ13" i="32"/>
  <c r="AN13" i="32" s="1"/>
  <c r="AK45" i="32"/>
  <c r="AJ45" i="32"/>
  <c r="AN45" i="32" s="1"/>
  <c r="AK61" i="32"/>
  <c r="AJ61" i="32"/>
  <c r="AN61" i="32" s="1"/>
  <c r="AN56" i="32"/>
  <c r="AN50" i="32"/>
  <c r="AK58" i="32"/>
  <c r="AJ58" i="32"/>
  <c r="AN58" i="32" s="1"/>
  <c r="AK49" i="32"/>
  <c r="AJ49" i="32"/>
  <c r="AN49" i="32" s="1"/>
  <c r="AK42" i="32"/>
  <c r="AJ42" i="32"/>
  <c r="AN42" i="32" s="1"/>
  <c r="AN53" i="32"/>
  <c r="AK32" i="32"/>
  <c r="AJ32" i="32"/>
  <c r="AN32" i="32" s="1"/>
  <c r="AK62" i="32"/>
  <c r="AJ62" i="32"/>
  <c r="AN62" i="32" s="1"/>
  <c r="AK31" i="32"/>
  <c r="AJ31" i="32"/>
  <c r="AN31" i="32" s="1"/>
  <c r="AM14" i="32"/>
  <c r="AL14" i="32" s="1"/>
  <c r="AK44" i="32"/>
  <c r="AJ44" i="32"/>
  <c r="AN44" i="32" s="1"/>
  <c r="AK27" i="32"/>
  <c r="AJ27" i="32"/>
  <c r="AN27" i="32" s="1"/>
  <c r="AK28" i="32"/>
  <c r="AJ28" i="32"/>
  <c r="AN28" i="32" s="1"/>
  <c r="AK41" i="32"/>
  <c r="AJ41" i="32"/>
  <c r="AN41" i="32" s="1"/>
  <c r="AK59" i="32"/>
  <c r="AJ59" i="32"/>
  <c r="AN59" i="32" s="1"/>
  <c r="AG40" i="31"/>
  <c r="AF40" i="31"/>
  <c r="AJ40" i="31" s="1"/>
  <c r="AG56" i="31"/>
  <c r="AF56" i="31"/>
  <c r="AJ56" i="31" s="1"/>
  <c r="AG39" i="31"/>
  <c r="AF39" i="31"/>
  <c r="AJ39" i="31" s="1"/>
  <c r="AG25" i="31"/>
  <c r="AF25" i="31"/>
  <c r="AJ25" i="31" s="1"/>
  <c r="AG44" i="31"/>
  <c r="AF44" i="31"/>
  <c r="AJ44" i="31" s="1"/>
  <c r="AG22" i="31"/>
  <c r="AF22" i="31"/>
  <c r="AJ22" i="31" s="1"/>
  <c r="AG26" i="31"/>
  <c r="AF26" i="31"/>
  <c r="AJ26" i="31" s="1"/>
  <c r="AJ55" i="31"/>
  <c r="AG23" i="31"/>
  <c r="AF23" i="31"/>
  <c r="AJ23" i="31" s="1"/>
  <c r="AG57" i="31"/>
  <c r="AF57" i="31"/>
  <c r="AJ57" i="31" s="1"/>
  <c r="AG13" i="31"/>
  <c r="AE14" i="31" s="1"/>
  <c r="AF13" i="31"/>
  <c r="AG70" i="31"/>
  <c r="AF70" i="31"/>
  <c r="AJ70" i="31" s="1"/>
  <c r="AG53" i="31"/>
  <c r="AF53" i="31"/>
  <c r="AJ53" i="31" s="1"/>
  <c r="AG36" i="31"/>
  <c r="AF36" i="31"/>
  <c r="AJ36" i="31" s="1"/>
  <c r="AG54" i="31"/>
  <c r="AF54" i="31"/>
  <c r="AJ54" i="31" s="1"/>
  <c r="AG43" i="31"/>
  <c r="AF43" i="31"/>
  <c r="AJ43" i="31" s="1"/>
  <c r="AG71" i="31"/>
  <c r="AF71" i="31"/>
  <c r="AJ71" i="31" s="1"/>
  <c r="AE17" i="1"/>
  <c r="AF17" i="1" s="1"/>
  <c r="AI18" i="1"/>
  <c r="AH18" i="1" s="1"/>
  <c r="AE18" i="1"/>
  <c r="AG18" i="1" s="1"/>
  <c r="AI16" i="1"/>
  <c r="AH16" i="1" s="1"/>
  <c r="AE13" i="1"/>
  <c r="AG13" i="1" s="1"/>
  <c r="AE14" i="1" s="1"/>
  <c r="AI17" i="1"/>
  <c r="AH17" i="1" s="1"/>
  <c r="AE16" i="1"/>
  <c r="AK14" i="32" l="1"/>
  <c r="AJ14" i="32"/>
  <c r="AN14" i="32" s="1"/>
  <c r="AG14" i="31"/>
  <c r="AE15" i="31" s="1"/>
  <c r="AF14" i="31"/>
  <c r="AJ14" i="31" s="1"/>
  <c r="AG17" i="1"/>
  <c r="AF18" i="1"/>
  <c r="AJ18" i="1" s="1"/>
  <c r="AF13" i="1"/>
  <c r="AF14" i="1"/>
  <c r="AG14" i="1"/>
  <c r="AE15" i="1" s="1"/>
  <c r="AF15" i="1" s="1"/>
  <c r="AF16" i="1"/>
  <c r="AJ16" i="1" s="1"/>
  <c r="AG16" i="1"/>
  <c r="AJ17" i="1"/>
  <c r="AG15" i="31" l="1"/>
  <c r="AF15" i="31"/>
  <c r="AJ15" i="31" s="1"/>
  <c r="AG15" i="1"/>
  <c r="O55" i="1" l="1"/>
  <c r="X19" i="1" l="1"/>
  <c r="X20" i="1"/>
  <c r="E24" i="22" l="1"/>
  <c r="E8" i="13"/>
  <c r="E7" i="13"/>
  <c r="E6" i="13"/>
  <c r="E5" i="13"/>
  <c r="R22" i="1"/>
  <c r="R71" i="1"/>
  <c r="R38" i="1"/>
  <c r="R54" i="1"/>
  <c r="R20" i="1"/>
  <c r="R35" i="1"/>
  <c r="R32" i="1"/>
  <c r="R42" i="1"/>
  <c r="R47" i="1"/>
  <c r="R59" i="1"/>
  <c r="R64" i="1"/>
  <c r="R40" i="1"/>
  <c r="R70" i="1"/>
  <c r="R45" i="1"/>
  <c r="R30" i="1"/>
  <c r="R63" i="1"/>
  <c r="R28" i="1"/>
  <c r="R29" i="1"/>
  <c r="R57" i="1"/>
  <c r="R24" i="1"/>
  <c r="R58" i="1"/>
  <c r="R62" i="1"/>
  <c r="R69" i="1"/>
  <c r="R68" i="1"/>
  <c r="R21" i="1"/>
  <c r="R46" i="1"/>
  <c r="R44" i="1"/>
  <c r="R53" i="1"/>
  <c r="R50" i="1"/>
  <c r="R36" i="1"/>
  <c r="R39" i="1"/>
  <c r="R23" i="1"/>
  <c r="R51" i="1"/>
  <c r="R41" i="1"/>
  <c r="R72" i="1"/>
  <c r="R27" i="1"/>
  <c r="R26" i="1"/>
  <c r="R65" i="1"/>
  <c r="R48" i="1"/>
  <c r="R56" i="1"/>
  <c r="R33" i="1"/>
  <c r="R60" i="1"/>
  <c r="R34" i="1"/>
  <c r="R52" i="1"/>
  <c r="R66" i="1"/>
  <c r="F222" i="13" l="1"/>
  <c r="F212" i="13"/>
  <c r="F213" i="13"/>
  <c r="F214" i="13"/>
  <c r="F215" i="13"/>
  <c r="F216" i="13"/>
  <c r="F217" i="13"/>
  <c r="F218" i="13"/>
  <c r="F219" i="13"/>
  <c r="F220" i="13"/>
  <c r="F221" i="13"/>
  <c r="F211" i="13"/>
  <c r="B222" i="13" a="1"/>
  <c r="B222" i="13" l="1"/>
  <c r="X55" i="1"/>
  <c r="X50" i="1"/>
  <c r="X44" i="1"/>
  <c r="R13" i="1" l="1"/>
  <c r="S13" i="1" s="1"/>
  <c r="V55" i="32"/>
  <c r="W55" i="32" s="1"/>
  <c r="V19" i="32"/>
  <c r="W19" i="32" s="1"/>
  <c r="R43" i="31"/>
  <c r="S43" i="31" s="1"/>
  <c r="R37" i="31"/>
  <c r="S37" i="31" s="1"/>
  <c r="R31" i="31"/>
  <c r="S31" i="31" s="1"/>
  <c r="R13" i="31"/>
  <c r="S13" i="31" s="1"/>
  <c r="V67" i="32"/>
  <c r="W67" i="32" s="1"/>
  <c r="R61" i="31"/>
  <c r="S61" i="31" s="1"/>
  <c r="R55" i="31"/>
  <c r="S55" i="31" s="1"/>
  <c r="V37" i="32"/>
  <c r="W37" i="32" s="1"/>
  <c r="R49" i="31"/>
  <c r="S49" i="31" s="1"/>
  <c r="V49" i="32"/>
  <c r="W49" i="32" s="1"/>
  <c r="V31" i="32"/>
  <c r="W31" i="32" s="1"/>
  <c r="V25" i="32"/>
  <c r="W25" i="32" s="1"/>
  <c r="V13" i="32"/>
  <c r="W13" i="32" s="1"/>
  <c r="R67" i="31"/>
  <c r="S67" i="31" s="1"/>
  <c r="R25" i="31"/>
  <c r="S25" i="31" s="1"/>
  <c r="R19" i="31"/>
  <c r="S19" i="31" s="1"/>
  <c r="V61" i="32"/>
  <c r="W61" i="32" s="1"/>
  <c r="V43" i="32"/>
  <c r="W43" i="32" s="1"/>
  <c r="AI55" i="1"/>
  <c r="T13" i="1"/>
  <c r="AI13" i="1" s="1"/>
  <c r="U13" i="1"/>
  <c r="AL44" i="18"/>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1" i="13"/>
  <c r="X13" i="32" l="1"/>
  <c r="Y13" i="32"/>
  <c r="T19" i="31"/>
  <c r="U19" i="31"/>
  <c r="X25" i="32"/>
  <c r="Y25" i="32"/>
  <c r="X37" i="32"/>
  <c r="Y37" i="32"/>
  <c r="U13" i="31"/>
  <c r="T13" i="31"/>
  <c r="AI13" i="31" s="1"/>
  <c r="AH13" i="31" s="1"/>
  <c r="AJ13" i="31" s="1"/>
  <c r="Y19" i="32"/>
  <c r="X19" i="32"/>
  <c r="X61" i="32"/>
  <c r="Y61" i="32"/>
  <c r="Y67" i="32"/>
  <c r="X67" i="32"/>
  <c r="U25" i="31"/>
  <c r="T25" i="31"/>
  <c r="X31" i="32"/>
  <c r="Y31" i="32"/>
  <c r="T55" i="31"/>
  <c r="U55" i="31"/>
  <c r="T31" i="31"/>
  <c r="U31" i="31"/>
  <c r="X55" i="32"/>
  <c r="Y55" i="32"/>
  <c r="T49" i="31"/>
  <c r="U49" i="31"/>
  <c r="T43" i="31"/>
  <c r="U43" i="31"/>
  <c r="X43" i="32"/>
  <c r="Y43" i="32"/>
  <c r="T67" i="31"/>
  <c r="U67" i="31"/>
  <c r="Y49" i="32"/>
  <c r="X49" i="32"/>
  <c r="U61" i="31"/>
  <c r="T61" i="31"/>
  <c r="T37" i="31"/>
  <c r="U37" i="31"/>
  <c r="AH13" i="1"/>
  <c r="AJ13" i="1" s="1"/>
  <c r="AI14" i="1"/>
  <c r="AA72" i="1"/>
  <c r="X72" i="1"/>
  <c r="AA71" i="1"/>
  <c r="X71" i="1"/>
  <c r="AA70" i="1"/>
  <c r="X70" i="1"/>
  <c r="AA69" i="1"/>
  <c r="X69" i="1"/>
  <c r="AA68" i="1"/>
  <c r="X68" i="1"/>
  <c r="AA67" i="1"/>
  <c r="X67" i="1"/>
  <c r="O67" i="1"/>
  <c r="P67" i="1" s="1"/>
  <c r="AA66" i="1"/>
  <c r="X66" i="1"/>
  <c r="AA65" i="1"/>
  <c r="X65" i="1"/>
  <c r="AA64" i="1"/>
  <c r="X64" i="1"/>
  <c r="AA63" i="1"/>
  <c r="X63" i="1"/>
  <c r="AA62" i="1"/>
  <c r="X62" i="1"/>
  <c r="AA61" i="1"/>
  <c r="X61" i="1"/>
  <c r="O61" i="1"/>
  <c r="P61" i="1" s="1"/>
  <c r="AA60" i="1"/>
  <c r="X60" i="1"/>
  <c r="AA59" i="1"/>
  <c r="X59" i="1"/>
  <c r="AA58" i="1"/>
  <c r="X58" i="1"/>
  <c r="AA57" i="1"/>
  <c r="X57" i="1"/>
  <c r="AA56" i="1"/>
  <c r="X56" i="1"/>
  <c r="AA55" i="1"/>
  <c r="P55" i="1"/>
  <c r="AA54" i="1"/>
  <c r="X54" i="1"/>
  <c r="AA53" i="1"/>
  <c r="X53" i="1"/>
  <c r="AA52" i="1"/>
  <c r="X52" i="1"/>
  <c r="AA51" i="1"/>
  <c r="X51" i="1"/>
  <c r="AA50" i="1"/>
  <c r="AA49" i="1"/>
  <c r="X49" i="1"/>
  <c r="O49" i="1"/>
  <c r="P49" i="1" s="1"/>
  <c r="AA48" i="1"/>
  <c r="X48" i="1"/>
  <c r="AA47" i="1"/>
  <c r="X47" i="1"/>
  <c r="AA46" i="1"/>
  <c r="X46" i="1"/>
  <c r="AA45" i="1"/>
  <c r="X45" i="1"/>
  <c r="AA44" i="1"/>
  <c r="AA43" i="1"/>
  <c r="X43" i="1"/>
  <c r="O43" i="1"/>
  <c r="P43" i="1" s="1"/>
  <c r="AA42" i="1"/>
  <c r="X42" i="1"/>
  <c r="AA41" i="1"/>
  <c r="X41" i="1"/>
  <c r="AA40" i="1"/>
  <c r="X40" i="1"/>
  <c r="AA39" i="1"/>
  <c r="X39" i="1"/>
  <c r="AA38" i="1"/>
  <c r="X38" i="1"/>
  <c r="AA37" i="1"/>
  <c r="X37" i="1"/>
  <c r="O37" i="1"/>
  <c r="AA36" i="1"/>
  <c r="X36" i="1"/>
  <c r="AA35" i="1"/>
  <c r="X35" i="1"/>
  <c r="AA34" i="1"/>
  <c r="X34" i="1"/>
  <c r="X33" i="1"/>
  <c r="X32" i="1"/>
  <c r="X31" i="1"/>
  <c r="O31" i="1"/>
  <c r="P31" i="1" s="1"/>
  <c r="AA30" i="1"/>
  <c r="X30" i="1"/>
  <c r="AA29" i="1"/>
  <c r="X29" i="1"/>
  <c r="AA28" i="1"/>
  <c r="X28" i="1"/>
  <c r="AA27" i="1"/>
  <c r="X27" i="1"/>
  <c r="X26" i="1"/>
  <c r="X25" i="1"/>
  <c r="O25" i="1"/>
  <c r="P25" i="1" s="1"/>
  <c r="O19" i="1"/>
  <c r="AA24" i="1"/>
  <c r="X24" i="1"/>
  <c r="AA23" i="1"/>
  <c r="X23" i="1"/>
  <c r="AA22" i="1"/>
  <c r="X22" i="1"/>
  <c r="AA21" i="1"/>
  <c r="X21" i="1"/>
  <c r="AH14" i="1" l="1"/>
  <c r="AJ14" i="1" s="1"/>
  <c r="AI15" i="1"/>
  <c r="AH15" i="1" s="1"/>
  <c r="AJ15" i="1" s="1"/>
  <c r="P37" i="1"/>
  <c r="AI29" i="1"/>
  <c r="AI40" i="1"/>
  <c r="AI48" i="1"/>
  <c r="AI60" i="1"/>
  <c r="AI71" i="1"/>
  <c r="AI23" i="1"/>
  <c r="AI30" i="1"/>
  <c r="AI41" i="1"/>
  <c r="AI36" i="1"/>
  <c r="AI63" i="1"/>
  <c r="AI64" i="1"/>
  <c r="AI34" i="1"/>
  <c r="AI65" i="1"/>
  <c r="AI28" i="1"/>
  <c r="AI39" i="1"/>
  <c r="AI47" i="1"/>
  <c r="AI59" i="1"/>
  <c r="AI70" i="1"/>
  <c r="AI53" i="1"/>
  <c r="AH53" i="1" s="1"/>
  <c r="AI72" i="1"/>
  <c r="AI22" i="1"/>
  <c r="AI21" i="1"/>
  <c r="AI44" i="1"/>
  <c r="AI43" i="1"/>
  <c r="AI57" i="1"/>
  <c r="AI56" i="1"/>
  <c r="AI68" i="1"/>
  <c r="AI67" i="1"/>
  <c r="AI52" i="1"/>
  <c r="AI51" i="1"/>
  <c r="AI24" i="1"/>
  <c r="AI27" i="1"/>
  <c r="AI38" i="1"/>
  <c r="AI37" i="1"/>
  <c r="AI42" i="1"/>
  <c r="AI46" i="1"/>
  <c r="AI45" i="1"/>
  <c r="AI54" i="1"/>
  <c r="AH54" i="1" s="1"/>
  <c r="AI58" i="1"/>
  <c r="AI69" i="1"/>
  <c r="AI35" i="1"/>
  <c r="AI50" i="1"/>
  <c r="AI49" i="1"/>
  <c r="AI62" i="1"/>
  <c r="AI61" i="1"/>
  <c r="AI66" i="1"/>
  <c r="P19" i="1"/>
  <c r="AE19" i="1" s="1"/>
  <c r="AE67" i="1"/>
  <c r="AE61" i="1"/>
  <c r="AE55" i="1"/>
  <c r="AE49" i="1"/>
  <c r="AE53" i="1"/>
  <c r="AE54" i="1"/>
  <c r="AE43" i="1"/>
  <c r="AE37" i="1"/>
  <c r="AE31" i="1"/>
  <c r="AE25" i="1"/>
  <c r="AF67" i="1" l="1"/>
  <c r="AG67" i="1"/>
  <c r="AE68" i="1" s="1"/>
  <c r="AF68" i="1" s="1"/>
  <c r="AF61" i="1"/>
  <c r="AG61" i="1"/>
  <c r="AE62" i="1" s="1"/>
  <c r="AG62" i="1" s="1"/>
  <c r="AE63" i="1" s="1"/>
  <c r="AF55" i="1"/>
  <c r="AG55" i="1"/>
  <c r="AE56" i="1" s="1"/>
  <c r="AG56" i="1" s="1"/>
  <c r="AE57" i="1" s="1"/>
  <c r="AF54" i="1"/>
  <c r="AG54" i="1"/>
  <c r="AF53" i="1"/>
  <c r="AG53" i="1"/>
  <c r="AF49" i="1"/>
  <c r="AG49" i="1"/>
  <c r="AF43" i="1"/>
  <c r="AG43" i="1"/>
  <c r="AE44" i="1" s="1"/>
  <c r="AG44" i="1" s="1"/>
  <c r="AE45" i="1" s="1"/>
  <c r="AF37" i="1"/>
  <c r="AG37" i="1"/>
  <c r="AF31" i="1"/>
  <c r="AG31" i="1"/>
  <c r="AE32" i="1" s="1"/>
  <c r="AG32" i="1" s="1"/>
  <c r="AE33" i="1" s="1"/>
  <c r="AF33" i="1" s="1"/>
  <c r="AF25" i="1"/>
  <c r="AG25" i="1"/>
  <c r="AE26" i="1" s="1"/>
  <c r="AF26" i="1" s="1"/>
  <c r="AF19" i="1"/>
  <c r="AG19" i="1"/>
  <c r="AE20" i="1" s="1"/>
  <c r="AF62" i="1" l="1"/>
  <c r="AF56" i="1"/>
  <c r="AG26" i="1"/>
  <c r="AE27" i="1" s="1"/>
  <c r="AF27" i="1" s="1"/>
  <c r="AF44" i="1"/>
  <c r="AF32" i="1"/>
  <c r="AF45" i="1"/>
  <c r="AG45" i="1"/>
  <c r="AG63" i="1"/>
  <c r="AE64" i="1" s="1"/>
  <c r="AF63" i="1"/>
  <c r="AG57" i="1"/>
  <c r="AE58" i="1" s="1"/>
  <c r="AF57" i="1"/>
  <c r="AG68" i="1"/>
  <c r="AE69" i="1" s="1"/>
  <c r="AE38" i="1"/>
  <c r="AE50" i="1"/>
  <c r="AG33"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J53" i="1"/>
  <c r="AJ54" i="1"/>
  <c r="AF64" i="1" l="1"/>
  <c r="AG64" i="1"/>
  <c r="AF58" i="1"/>
  <c r="AG58" i="1"/>
  <c r="AE59" i="1" s="1"/>
  <c r="AG27" i="1"/>
  <c r="AE28" i="1" s="1"/>
  <c r="AG28" i="1" s="1"/>
  <c r="AF69" i="1"/>
  <c r="AG69" i="1"/>
  <c r="AE70" i="1" s="1"/>
  <c r="AF50" i="1"/>
  <c r="AG50" i="1"/>
  <c r="AE51" i="1" s="1"/>
  <c r="AF51" i="1" s="1"/>
  <c r="AE46" i="1"/>
  <c r="AF38" i="1"/>
  <c r="AG38" i="1"/>
  <c r="AE39" i="1" s="1"/>
  <c r="AF39" i="1" s="1"/>
  <c r="AE35" i="1"/>
  <c r="AF35" i="1" s="1"/>
  <c r="AE34" i="1"/>
  <c r="AF20" i="1"/>
  <c r="AG20" i="1"/>
  <c r="AE21" i="1" s="1"/>
  <c r="AF21" i="1" s="1"/>
  <c r="AG51" i="1" l="1"/>
  <c r="AE52" i="1" s="1"/>
  <c r="AF52" i="1" s="1"/>
  <c r="AG39" i="1"/>
  <c r="AE40" i="1" s="1"/>
  <c r="AG40" i="1" s="1"/>
  <c r="AE41" i="1" s="1"/>
  <c r="AF59" i="1"/>
  <c r="AG59" i="1"/>
  <c r="AE60" i="1" s="1"/>
  <c r="AE65" i="1"/>
  <c r="AE66" i="1"/>
  <c r="AF28" i="1"/>
  <c r="AF46" i="1"/>
  <c r="AG46" i="1"/>
  <c r="AE47" i="1" s="1"/>
  <c r="AF47" i="1" s="1"/>
  <c r="AE29" i="1"/>
  <c r="AG70" i="1"/>
  <c r="AF70" i="1"/>
  <c r="AF34" i="1"/>
  <c r="AG34" i="1"/>
  <c r="AG35" i="1"/>
  <c r="AE36" i="1" s="1"/>
  <c r="AG21" i="1"/>
  <c r="AE22" i="1" s="1"/>
  <c r="AF22" i="1" s="1"/>
  <c r="AG52" i="1" l="1"/>
  <c r="AF40" i="1"/>
  <c r="AF66" i="1"/>
  <c r="AG66" i="1"/>
  <c r="AF65" i="1"/>
  <c r="AG65" i="1"/>
  <c r="AF60" i="1"/>
  <c r="AG60" i="1"/>
  <c r="AE71" i="1"/>
  <c r="AE72" i="1"/>
  <c r="AG47" i="1"/>
  <c r="AE48" i="1" s="1"/>
  <c r="AF48" i="1" s="1"/>
  <c r="AG41" i="1"/>
  <c r="AE42" i="1" s="1"/>
  <c r="AF41" i="1"/>
  <c r="AF29" i="1"/>
  <c r="AG29" i="1"/>
  <c r="AE30" i="1" s="1"/>
  <c r="AF30" i="1" s="1"/>
  <c r="AF36" i="1"/>
  <c r="AG36" i="1"/>
  <c r="AG22" i="1"/>
  <c r="AE23" i="1" s="1"/>
  <c r="AG23" i="1" s="1"/>
  <c r="AE24" i="1" s="1"/>
  <c r="AF72" i="1" l="1"/>
  <c r="AG72" i="1"/>
  <c r="AF71" i="1"/>
  <c r="AG71" i="1"/>
  <c r="AF42" i="1"/>
  <c r="AG42" i="1"/>
  <c r="AG48" i="1"/>
  <c r="AG30" i="1"/>
  <c r="AF23" i="1"/>
  <c r="AF24" i="1"/>
  <c r="AG24" i="1"/>
  <c r="R43" i="1" l="1"/>
  <c r="S43" i="1" s="1"/>
  <c r="R31" i="1"/>
  <c r="S31" i="1" s="1"/>
  <c r="R25" i="1"/>
  <c r="S25" i="1" s="1"/>
  <c r="R55" i="1"/>
  <c r="S55" i="1" s="1"/>
  <c r="R49" i="1"/>
  <c r="S49" i="1" s="1"/>
  <c r="R37" i="1"/>
  <c r="S37" i="1" s="1"/>
  <c r="AD40" i="18" s="1"/>
  <c r="R67" i="1"/>
  <c r="S67" i="1" s="1"/>
  <c r="R61" i="1"/>
  <c r="S61" i="1" s="1"/>
  <c r="R19" i="1"/>
  <c r="S19" i="1" s="1"/>
  <c r="Z42" i="18" l="1"/>
  <c r="N42" i="18"/>
  <c r="AF26" i="18"/>
  <c r="N26" i="18"/>
  <c r="AF18" i="18"/>
  <c r="T10" i="18"/>
  <c r="N34" i="18"/>
  <c r="T34" i="18"/>
  <c r="T18" i="18"/>
  <c r="Z18" i="18"/>
  <c r="Z10" i="18"/>
  <c r="AL18" i="18"/>
  <c r="Z26" i="18"/>
  <c r="U61" i="1"/>
  <c r="T61" i="1"/>
  <c r="T42" i="18"/>
  <c r="AF34" i="18"/>
  <c r="AL10" i="18"/>
  <c r="N18" i="18"/>
  <c r="N10" i="18"/>
  <c r="AL34" i="18"/>
  <c r="AL42" i="18"/>
  <c r="AF10" i="18"/>
  <c r="Z34" i="18"/>
  <c r="AF42" i="18"/>
  <c r="AL26" i="18"/>
  <c r="T26" i="18"/>
  <c r="AJ34" i="18"/>
  <c r="R34" i="18"/>
  <c r="R42" i="18"/>
  <c r="AJ26" i="18"/>
  <c r="X10" i="18"/>
  <c r="X42" i="18"/>
  <c r="L42" i="18"/>
  <c r="R18" i="18"/>
  <c r="R26" i="18"/>
  <c r="L34" i="18"/>
  <c r="X26" i="18"/>
  <c r="X34" i="18"/>
  <c r="AD18" i="18"/>
  <c r="AD34" i="18"/>
  <c r="L26" i="18"/>
  <c r="AJ10" i="18"/>
  <c r="T55" i="1"/>
  <c r="AJ42" i="18"/>
  <c r="AJ18" i="18"/>
  <c r="AD26" i="18"/>
  <c r="L10" i="18"/>
  <c r="AD10" i="18"/>
  <c r="X18" i="18"/>
  <c r="AD42" i="18"/>
  <c r="L18" i="18"/>
  <c r="R10" i="18"/>
  <c r="U55" i="1"/>
  <c r="T67" i="1"/>
  <c r="AB36" i="18"/>
  <c r="AH12" i="18"/>
  <c r="P28" i="18"/>
  <c r="AH20" i="18"/>
  <c r="P36" i="18"/>
  <c r="V12" i="18"/>
  <c r="AH28" i="18"/>
  <c r="AB20" i="18"/>
  <c r="J12" i="18"/>
  <c r="J20" i="18"/>
  <c r="U67" i="1"/>
  <c r="P44" i="18"/>
  <c r="AB44" i="18"/>
  <c r="V28" i="18"/>
  <c r="V36" i="18"/>
  <c r="J28" i="18"/>
  <c r="AH36" i="18"/>
  <c r="J44" i="18"/>
  <c r="P12" i="18"/>
  <c r="AB12" i="18"/>
  <c r="V44" i="18"/>
  <c r="AH44" i="18"/>
  <c r="V20" i="18"/>
  <c r="P20" i="18"/>
  <c r="J36" i="18"/>
  <c r="AB28" i="18"/>
  <c r="T38" i="18"/>
  <c r="AF22" i="18"/>
  <c r="N38" i="18"/>
  <c r="AF30" i="18"/>
  <c r="AL6" i="18"/>
  <c r="Z6" i="18"/>
  <c r="U25" i="1"/>
  <c r="T14" i="18"/>
  <c r="T22" i="18"/>
  <c r="N6" i="18"/>
  <c r="AL30" i="18"/>
  <c r="Z22" i="18"/>
  <c r="Z14" i="18"/>
  <c r="T25" i="1"/>
  <c r="AI25" i="1" s="1"/>
  <c r="AI26" i="1" s="1"/>
  <c r="Z30" i="18"/>
  <c r="AL38" i="18"/>
  <c r="AL14" i="18"/>
  <c r="AF6" i="18"/>
  <c r="AL22" i="18"/>
  <c r="T30" i="18"/>
  <c r="Z38" i="18"/>
  <c r="AF14" i="18"/>
  <c r="N30" i="18"/>
  <c r="N14" i="18"/>
  <c r="N22" i="18"/>
  <c r="AF38" i="18"/>
  <c r="T6" i="18"/>
  <c r="T37" i="1"/>
  <c r="X32" i="18"/>
  <c r="AD32" i="18"/>
  <c r="AJ8" i="18"/>
  <c r="L16" i="18"/>
  <c r="R32" i="18"/>
  <c r="AJ32" i="18"/>
  <c r="U37" i="1"/>
  <c r="R40" i="18"/>
  <c r="AJ40" i="18"/>
  <c r="AD24" i="18"/>
  <c r="AJ24" i="18"/>
  <c r="R24" i="18"/>
  <c r="AJ16" i="18"/>
  <c r="AD8" i="18"/>
  <c r="L32" i="18"/>
  <c r="L40" i="18"/>
  <c r="R16" i="18"/>
  <c r="L24" i="18"/>
  <c r="AD16" i="18"/>
  <c r="L8" i="18"/>
  <c r="R8" i="18"/>
  <c r="X40" i="18"/>
  <c r="X8" i="18"/>
  <c r="X16" i="18"/>
  <c r="X24" i="18"/>
  <c r="T31" i="1"/>
  <c r="AI31" i="1" s="1"/>
  <c r="AI32" i="1" s="1"/>
  <c r="AI33" i="1" s="1"/>
  <c r="J40" i="18"/>
  <c r="J16" i="18"/>
  <c r="P16" i="18"/>
  <c r="V8" i="18"/>
  <c r="J8" i="18"/>
  <c r="J24" i="18"/>
  <c r="AH16" i="18"/>
  <c r="AB16" i="18"/>
  <c r="AB40" i="18"/>
  <c r="P32" i="18"/>
  <c r="P40" i="18"/>
  <c r="AH24" i="18"/>
  <c r="AB32" i="18"/>
  <c r="J32" i="18"/>
  <c r="V16" i="18"/>
  <c r="V40" i="18"/>
  <c r="AH32" i="18"/>
  <c r="V24" i="18"/>
  <c r="V32" i="18"/>
  <c r="AH8" i="18"/>
  <c r="AB8" i="18"/>
  <c r="P8" i="18"/>
  <c r="U31" i="1"/>
  <c r="AH40" i="18"/>
  <c r="AB24" i="18"/>
  <c r="P24" i="18"/>
  <c r="AD38" i="18"/>
  <c r="L30" i="18"/>
  <c r="AD30" i="18"/>
  <c r="AJ6" i="18"/>
  <c r="L14" i="18"/>
  <c r="L22" i="18"/>
  <c r="X6" i="18"/>
  <c r="L6" i="18"/>
  <c r="U19" i="1"/>
  <c r="R38" i="18"/>
  <c r="AJ38" i="18"/>
  <c r="L38" i="18"/>
  <c r="AD6" i="18"/>
  <c r="R6" i="18"/>
  <c r="AJ30" i="18"/>
  <c r="R30" i="18"/>
  <c r="AD22" i="18"/>
  <c r="AJ14" i="18"/>
  <c r="AJ22" i="18"/>
  <c r="AD14" i="18"/>
  <c r="X38" i="18"/>
  <c r="X14" i="18"/>
  <c r="R22" i="18"/>
  <c r="X22" i="18"/>
  <c r="T19" i="1"/>
  <c r="AI19" i="1" s="1"/>
  <c r="AI20" i="1" s="1"/>
  <c r="R14" i="18"/>
  <c r="X30" i="18"/>
  <c r="J6" i="18"/>
  <c r="AB38" i="18"/>
  <c r="AH30" i="18"/>
  <c r="P14" i="18"/>
  <c r="AH14" i="18"/>
  <c r="AB22" i="18"/>
  <c r="J30" i="18"/>
  <c r="J38" i="18"/>
  <c r="P30" i="18"/>
  <c r="P22" i="18"/>
  <c r="J22" i="18"/>
  <c r="V22" i="18"/>
  <c r="AH38" i="18"/>
  <c r="V30" i="18"/>
  <c r="P38" i="18"/>
  <c r="AH6" i="18"/>
  <c r="AH22" i="18"/>
  <c r="AB30" i="18"/>
  <c r="V38" i="18"/>
  <c r="V14" i="18"/>
  <c r="J14" i="18"/>
  <c r="AB14" i="18"/>
  <c r="AB6" i="18"/>
  <c r="V6" i="18"/>
  <c r="P6" i="18"/>
  <c r="T49" i="1"/>
  <c r="AH34" i="18"/>
  <c r="AH42" i="18"/>
  <c r="AH18" i="18"/>
  <c r="AB10" i="18"/>
  <c r="J26" i="18"/>
  <c r="V18" i="18"/>
  <c r="V42" i="18"/>
  <c r="J42" i="18"/>
  <c r="P10" i="18"/>
  <c r="AB26" i="18"/>
  <c r="J34" i="18"/>
  <c r="J18" i="18"/>
  <c r="AH10" i="18"/>
  <c r="AB34" i="18"/>
  <c r="P26" i="18"/>
  <c r="P34" i="18"/>
  <c r="V34" i="18"/>
  <c r="AH26" i="18"/>
  <c r="J10" i="18"/>
  <c r="U49" i="1"/>
  <c r="P18" i="18"/>
  <c r="AB42" i="18"/>
  <c r="V10" i="18"/>
  <c r="AB18" i="18"/>
  <c r="P42" i="18"/>
  <c r="V26" i="18"/>
  <c r="Z32" i="18"/>
  <c r="N24" i="18"/>
  <c r="AL32" i="18"/>
  <c r="AL40" i="18"/>
  <c r="N8" i="18"/>
  <c r="AF24" i="18"/>
  <c r="Z40" i="18"/>
  <c r="Z16" i="18"/>
  <c r="N32" i="18"/>
  <c r="T32" i="18"/>
  <c r="N40" i="18"/>
  <c r="T8" i="18"/>
  <c r="T43" i="1"/>
  <c r="AF32" i="18"/>
  <c r="AL8" i="18"/>
  <c r="T24" i="18"/>
  <c r="N16" i="18"/>
  <c r="T16" i="18"/>
  <c r="Z24" i="18"/>
  <c r="AF16" i="18"/>
  <c r="U43" i="1"/>
  <c r="T40" i="18"/>
  <c r="AF8" i="18"/>
  <c r="AL24" i="18"/>
  <c r="Z8" i="18"/>
  <c r="AF40" i="18"/>
  <c r="AL16" i="18"/>
  <c r="AH31" i="1" l="1"/>
  <c r="AH67" i="1"/>
  <c r="AH43" i="1"/>
  <c r="AH55" i="1"/>
  <c r="AH19" i="1"/>
  <c r="AH25" i="1"/>
  <c r="AH49" i="1"/>
  <c r="AH37" i="1"/>
  <c r="AH50" i="1" l="1"/>
  <c r="AH56" i="1"/>
  <c r="AH62" i="1"/>
  <c r="AH38" i="1"/>
  <c r="AH44" i="1"/>
  <c r="AH32" i="1"/>
  <c r="AH26" i="1"/>
  <c r="J40" i="19"/>
  <c r="V30" i="19"/>
  <c r="AH20" i="19"/>
  <c r="J30" i="19"/>
  <c r="V20" i="19"/>
  <c r="AH10" i="19"/>
  <c r="P10" i="19"/>
  <c r="AB50" i="19"/>
  <c r="J50" i="19"/>
  <c r="AB40" i="19"/>
  <c r="P30" i="19"/>
  <c r="V50" i="19"/>
  <c r="P50" i="19"/>
  <c r="AB10" i="19"/>
  <c r="AH30" i="19"/>
  <c r="AH40" i="19"/>
  <c r="J10" i="19"/>
  <c r="AB20" i="19"/>
  <c r="AH50" i="19"/>
  <c r="AJ37" i="1"/>
  <c r="V10" i="19"/>
  <c r="P20" i="19"/>
  <c r="J20" i="19"/>
  <c r="P40" i="19"/>
  <c r="V40" i="19"/>
  <c r="AB30" i="19"/>
  <c r="J11" i="19"/>
  <c r="V11" i="19"/>
  <c r="AB21" i="19"/>
  <c r="P31" i="19"/>
  <c r="J31" i="19"/>
  <c r="AB41" i="19"/>
  <c r="AJ43" i="1"/>
  <c r="AH41" i="19"/>
  <c r="P41" i="19"/>
  <c r="J21" i="19"/>
  <c r="AB31" i="19"/>
  <c r="AB51" i="19"/>
  <c r="P21" i="19"/>
  <c r="V41" i="19"/>
  <c r="V31" i="19"/>
  <c r="AH21" i="19"/>
  <c r="AB11" i="19"/>
  <c r="P51" i="19"/>
  <c r="V21" i="19"/>
  <c r="AH31" i="19"/>
  <c r="V51" i="19"/>
  <c r="J51" i="19"/>
  <c r="AH51" i="19"/>
  <c r="AH11" i="19"/>
  <c r="J41" i="19"/>
  <c r="P11" i="19"/>
  <c r="AB36" i="19"/>
  <c r="AH16" i="19"/>
  <c r="P16" i="19"/>
  <c r="V46" i="19"/>
  <c r="J6" i="19"/>
  <c r="AB16" i="19"/>
  <c r="V26" i="19"/>
  <c r="V16" i="19"/>
  <c r="AB6" i="19"/>
  <c r="J26" i="19"/>
  <c r="P6" i="19"/>
  <c r="AH46" i="19"/>
  <c r="P46" i="19"/>
  <c r="AH26" i="19"/>
  <c r="AH36" i="19"/>
  <c r="V36" i="19"/>
  <c r="P36" i="19"/>
  <c r="V6" i="19"/>
  <c r="AH6" i="19"/>
  <c r="AB46" i="19"/>
  <c r="AB26" i="19"/>
  <c r="J16" i="19"/>
  <c r="P26" i="19"/>
  <c r="J36" i="19"/>
  <c r="J46" i="19"/>
  <c r="V25" i="19"/>
  <c r="AH25" i="19"/>
  <c r="P45" i="19"/>
  <c r="AH45" i="19"/>
  <c r="AH15" i="19"/>
  <c r="AB55" i="19"/>
  <c r="J45" i="19"/>
  <c r="AH35" i="19"/>
  <c r="V45" i="19"/>
  <c r="AH55" i="19"/>
  <c r="V15" i="19"/>
  <c r="J25" i="19"/>
  <c r="V35" i="19"/>
  <c r="AJ67" i="1"/>
  <c r="P25" i="19"/>
  <c r="V55" i="19"/>
  <c r="J15" i="19"/>
  <c r="AB15" i="19"/>
  <c r="J35" i="19"/>
  <c r="AB35" i="19"/>
  <c r="J55" i="19"/>
  <c r="AB25" i="19"/>
  <c r="P35" i="19"/>
  <c r="P55" i="19"/>
  <c r="AB45" i="19"/>
  <c r="P15" i="19"/>
  <c r="J47" i="19"/>
  <c r="V27" i="19"/>
  <c r="AH7" i="19"/>
  <c r="P47" i="19"/>
  <c r="AB27" i="19"/>
  <c r="J17" i="19"/>
  <c r="V47" i="19"/>
  <c r="J37" i="19"/>
  <c r="AJ19" i="1"/>
  <c r="AB37" i="19"/>
  <c r="J27" i="19"/>
  <c r="V7" i="19"/>
  <c r="AH37" i="19"/>
  <c r="P27" i="19"/>
  <c r="AB7" i="19"/>
  <c r="P17" i="19"/>
  <c r="V17" i="19"/>
  <c r="AH47" i="19"/>
  <c r="P37" i="19"/>
  <c r="AB17" i="19"/>
  <c r="J7" i="19"/>
  <c r="V37" i="19"/>
  <c r="AH17" i="19"/>
  <c r="P7" i="19"/>
  <c r="AH27" i="19"/>
  <c r="AB47" i="19"/>
  <c r="AJ55"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H61" i="1"/>
  <c r="AJ31" i="1"/>
  <c r="J39" i="19"/>
  <c r="AB39" i="19"/>
  <c r="AH49" i="19"/>
  <c r="P39" i="19"/>
  <c r="P9" i="19"/>
  <c r="AB9" i="19"/>
  <c r="V39" i="19"/>
  <c r="V9" i="19"/>
  <c r="AH9" i="19"/>
  <c r="J29" i="19"/>
  <c r="J19" i="19"/>
  <c r="V29" i="19"/>
  <c r="P29" i="19"/>
  <c r="AB49" i="19"/>
  <c r="AB29" i="19"/>
  <c r="P49" i="19"/>
  <c r="J49" i="19"/>
  <c r="P19" i="19"/>
  <c r="V49" i="19"/>
  <c r="AH39" i="19"/>
  <c r="V19" i="19"/>
  <c r="AH19" i="19"/>
  <c r="AH29" i="19"/>
  <c r="AB19" i="19"/>
  <c r="J9" i="19"/>
  <c r="AJ25" i="1"/>
  <c r="AH8" i="19"/>
  <c r="P18" i="19"/>
  <c r="AB28" i="19"/>
  <c r="P38" i="19"/>
  <c r="AB48" i="19"/>
  <c r="J28" i="19"/>
  <c r="V38" i="19"/>
  <c r="AH38" i="19"/>
  <c r="V8" i="19"/>
  <c r="J48" i="19"/>
  <c r="AH28" i="19"/>
  <c r="P48" i="19"/>
  <c r="AH48" i="19"/>
  <c r="V28" i="19"/>
  <c r="AB38" i="19"/>
  <c r="AB18" i="19"/>
  <c r="AH18" i="19"/>
  <c r="AB8" i="19"/>
  <c r="V48" i="19"/>
  <c r="J8" i="19"/>
  <c r="V18" i="19"/>
  <c r="P28" i="19"/>
  <c r="P8" i="19"/>
  <c r="J18" i="19"/>
  <c r="J38" i="19"/>
  <c r="AH45" i="1"/>
  <c r="V32" i="19"/>
  <c r="P42" i="19"/>
  <c r="J12" i="19"/>
  <c r="J32" i="19"/>
  <c r="AB52" i="19"/>
  <c r="AJ49" i="1"/>
  <c r="J22" i="19"/>
  <c r="V22" i="19"/>
  <c r="J52" i="19"/>
  <c r="AH12" i="19"/>
  <c r="J42" i="19"/>
  <c r="AH42" i="19"/>
  <c r="P32" i="19"/>
  <c r="AB12" i="19"/>
  <c r="AH32" i="19"/>
  <c r="AB32" i="19"/>
  <c r="AB42" i="19"/>
  <c r="V42" i="19"/>
  <c r="V12" i="19"/>
  <c r="V52" i="19"/>
  <c r="AB22" i="19"/>
  <c r="AH52" i="19"/>
  <c r="AH22" i="19"/>
  <c r="P22" i="19"/>
  <c r="P12" i="19"/>
  <c r="P52" i="19"/>
  <c r="AH51" i="1"/>
  <c r="AH20" i="1"/>
  <c r="AH68" i="1" l="1"/>
  <c r="K45" i="19" s="1"/>
  <c r="AH52" i="1"/>
  <c r="S12" i="19" s="1"/>
  <c r="W37" i="19"/>
  <c r="AI7" i="19"/>
  <c r="W17" i="19"/>
  <c r="W27" i="19"/>
  <c r="Q47" i="19"/>
  <c r="W7" i="19"/>
  <c r="AI17" i="19"/>
  <c r="K47" i="19"/>
  <c r="AI47" i="19"/>
  <c r="Q27" i="19"/>
  <c r="AC27" i="19"/>
  <c r="AC47" i="19"/>
  <c r="AC37" i="19"/>
  <c r="AI37" i="19"/>
  <c r="AJ20" i="1"/>
  <c r="AC17" i="19"/>
  <c r="K37" i="19"/>
  <c r="AC7" i="19"/>
  <c r="W47" i="19"/>
  <c r="Q37" i="19"/>
  <c r="AI27" i="19"/>
  <c r="Q7" i="19"/>
  <c r="K27" i="19"/>
  <c r="K17" i="19"/>
  <c r="K7" i="19"/>
  <c r="Q17" i="19"/>
  <c r="AC14" i="19"/>
  <c r="Q14" i="19"/>
  <c r="AI54" i="19"/>
  <c r="Q54" i="19"/>
  <c r="Q24" i="19"/>
  <c r="AI14" i="19"/>
  <c r="W24" i="19"/>
  <c r="AC44" i="19"/>
  <c r="K54" i="19"/>
  <c r="AI34" i="19"/>
  <c r="W14" i="19"/>
  <c r="K24" i="19"/>
  <c r="AC24" i="19"/>
  <c r="AI44" i="19"/>
  <c r="AI24" i="19"/>
  <c r="W44" i="19"/>
  <c r="Q44" i="19"/>
  <c r="AC54" i="19"/>
  <c r="AJ62"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J44" i="1"/>
  <c r="P54" i="19"/>
  <c r="AH14" i="19"/>
  <c r="AB14" i="19"/>
  <c r="AH34" i="19"/>
  <c r="AB54" i="19"/>
  <c r="AH54" i="19"/>
  <c r="AJ61"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J51" i="1"/>
  <c r="AD12" i="19"/>
  <c r="AD32" i="19"/>
  <c r="AD22" i="19"/>
  <c r="X52" i="19"/>
  <c r="AD52" i="19"/>
  <c r="L42" i="19"/>
  <c r="R42" i="19"/>
  <c r="AJ21" i="19"/>
  <c r="AD31" i="19"/>
  <c r="R21" i="19"/>
  <c r="AD41" i="19"/>
  <c r="AJ11" i="19"/>
  <c r="AJ51" i="19"/>
  <c r="AJ45" i="1"/>
  <c r="L41" i="19"/>
  <c r="AD11" i="19"/>
  <c r="L21" i="19"/>
  <c r="L11" i="19"/>
  <c r="X51" i="19"/>
  <c r="X21" i="19"/>
  <c r="R11" i="19"/>
  <c r="R31" i="19"/>
  <c r="AJ41" i="19"/>
  <c r="L31" i="19"/>
  <c r="R51" i="19"/>
  <c r="X31" i="19"/>
  <c r="X11" i="19"/>
  <c r="X41" i="19"/>
  <c r="AJ31" i="19"/>
  <c r="AD51" i="19"/>
  <c r="R41" i="19"/>
  <c r="AD21" i="19"/>
  <c r="L51" i="19"/>
  <c r="AH21" i="1"/>
  <c r="AH33" i="1"/>
  <c r="AH57" i="1"/>
  <c r="K42" i="19"/>
  <c r="AC32" i="19"/>
  <c r="W42" i="19"/>
  <c r="AI52" i="19"/>
  <c r="K22" i="19"/>
  <c r="Q32" i="19"/>
  <c r="AI12" i="19"/>
  <c r="AC52" i="19"/>
  <c r="Q42" i="19"/>
  <c r="AC42" i="19"/>
  <c r="K12" i="19"/>
  <c r="Q22" i="19"/>
  <c r="W52" i="19"/>
  <c r="AI42" i="19"/>
  <c r="W32" i="19"/>
  <c r="AI22" i="19"/>
  <c r="W12" i="19"/>
  <c r="AI32" i="19"/>
  <c r="AC12" i="19"/>
  <c r="Q12" i="19"/>
  <c r="Q52" i="19"/>
  <c r="AJ50" i="1"/>
  <c r="K32" i="19"/>
  <c r="W22" i="19"/>
  <c r="K52" i="19"/>
  <c r="AC22" i="19"/>
  <c r="AC40" i="19"/>
  <c r="W10" i="19"/>
  <c r="AC50" i="19"/>
  <c r="Q10" i="19"/>
  <c r="Q30" i="19"/>
  <c r="W50" i="19"/>
  <c r="K40" i="19"/>
  <c r="Q50" i="19"/>
  <c r="W20" i="19"/>
  <c r="AJ38" i="1"/>
  <c r="K10" i="19"/>
  <c r="Q40" i="19"/>
  <c r="K30" i="19"/>
  <c r="AI50" i="19"/>
  <c r="AI20" i="19"/>
  <c r="K50" i="19"/>
  <c r="AI40" i="19"/>
  <c r="W40" i="19"/>
  <c r="K20" i="19"/>
  <c r="AC10" i="19"/>
  <c r="AI10" i="19"/>
  <c r="AC20" i="19"/>
  <c r="AI30" i="19"/>
  <c r="AC30" i="19"/>
  <c r="W30" i="19"/>
  <c r="Q20" i="19"/>
  <c r="AI6" i="19"/>
  <c r="W26" i="19"/>
  <c r="AI36" i="19"/>
  <c r="W36" i="19"/>
  <c r="K46" i="19"/>
  <c r="Q46" i="19"/>
  <c r="W16" i="19"/>
  <c r="Q6" i="19"/>
  <c r="AI16" i="19"/>
  <c r="K26" i="19"/>
  <c r="AI26" i="19"/>
  <c r="AC36" i="19"/>
  <c r="AI46" i="19"/>
  <c r="AC26" i="19"/>
  <c r="K36" i="19"/>
  <c r="K6" i="19"/>
  <c r="Q36" i="19"/>
  <c r="W46" i="19"/>
  <c r="AC6" i="19"/>
  <c r="K16" i="19"/>
  <c r="AC46" i="19"/>
  <c r="AC16" i="19"/>
  <c r="Q26" i="19"/>
  <c r="Q16" i="19"/>
  <c r="W6" i="19"/>
  <c r="AH63" i="1"/>
  <c r="K39" i="19"/>
  <c r="AC39" i="19"/>
  <c r="W29" i="19"/>
  <c r="AI49" i="19"/>
  <c r="W9" i="19"/>
  <c r="AC19" i="19"/>
  <c r="Q49" i="19"/>
  <c r="W49" i="19"/>
  <c r="AC9" i="19"/>
  <c r="AI9" i="19"/>
  <c r="Q29" i="19"/>
  <c r="W39" i="19"/>
  <c r="Q39" i="19"/>
  <c r="AJ32"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J56" i="1"/>
  <c r="Q33" i="19"/>
  <c r="AI23" i="19"/>
  <c r="K53" i="19"/>
  <c r="AC23" i="19"/>
  <c r="AC13" i="19"/>
  <c r="W23" i="19"/>
  <c r="W33" i="19"/>
  <c r="Q13" i="19"/>
  <c r="W13" i="19"/>
  <c r="AI13" i="19"/>
  <c r="Q43" i="19"/>
  <c r="Q23" i="19"/>
  <c r="W53" i="19"/>
  <c r="AK42" i="19"/>
  <c r="AE32" i="19"/>
  <c r="AJ52" i="1"/>
  <c r="Y52" i="19"/>
  <c r="S22" i="19"/>
  <c r="AK52" i="19"/>
  <c r="M22" i="19"/>
  <c r="AK32" i="19"/>
  <c r="AE22" i="19"/>
  <c r="AE42" i="19"/>
  <c r="S42" i="19"/>
  <c r="AH46" i="1"/>
  <c r="AH48" i="1"/>
  <c r="AH47" i="1"/>
  <c r="AH39" i="1"/>
  <c r="AC18" i="19"/>
  <c r="W28" i="19"/>
  <c r="W38" i="19"/>
  <c r="K18" i="19"/>
  <c r="AC8" i="19"/>
  <c r="AI48" i="19"/>
  <c r="AI28" i="19"/>
  <c r="K8" i="19"/>
  <c r="W18" i="19"/>
  <c r="W8" i="19"/>
  <c r="K38" i="19"/>
  <c r="AC28" i="19"/>
  <c r="AI8" i="19"/>
  <c r="Q8" i="19"/>
  <c r="W48" i="19"/>
  <c r="AI18" i="19"/>
  <c r="Q48" i="19"/>
  <c r="K48" i="19"/>
  <c r="Q38" i="19"/>
  <c r="K28" i="19"/>
  <c r="AC38" i="19"/>
  <c r="AC48" i="19"/>
  <c r="AI38" i="19"/>
  <c r="Q18" i="19"/>
  <c r="Q28" i="19"/>
  <c r="AJ26" i="1"/>
  <c r="M12" i="19" l="1"/>
  <c r="S52" i="19"/>
  <c r="AK22" i="19"/>
  <c r="AK12" i="19"/>
  <c r="AE52" i="19"/>
  <c r="Y42" i="19"/>
  <c r="Q55" i="19"/>
  <c r="Y22" i="19"/>
  <c r="Y32" i="19"/>
  <c r="AE12" i="19"/>
  <c r="M52" i="19"/>
  <c r="Y12" i="19"/>
  <c r="S32" i="19"/>
  <c r="M32" i="19"/>
  <c r="M42" i="19"/>
  <c r="W45" i="19"/>
  <c r="K25" i="19"/>
  <c r="W55" i="19"/>
  <c r="AI25" i="19"/>
  <c r="AI45" i="19"/>
  <c r="Q25" i="19"/>
  <c r="AJ68" i="1"/>
  <c r="AC35" i="19"/>
  <c r="AI15" i="19"/>
  <c r="Q35" i="19"/>
  <c r="W25" i="19"/>
  <c r="AC25" i="19"/>
  <c r="AI55" i="19"/>
  <c r="K15" i="19"/>
  <c r="Q15" i="19"/>
  <c r="K35" i="19"/>
  <c r="W35" i="19"/>
  <c r="W15" i="19"/>
  <c r="AC15" i="19"/>
  <c r="Q45" i="19"/>
  <c r="AC55" i="19"/>
  <c r="K55" i="19"/>
  <c r="AC45" i="19"/>
  <c r="AI35" i="19"/>
  <c r="AH69" i="1"/>
  <c r="AH27" i="1"/>
  <c r="R18" i="19" s="1"/>
  <c r="R40" i="19"/>
  <c r="AD10" i="19"/>
  <c r="X40" i="19"/>
  <c r="AJ10" i="19"/>
  <c r="R50" i="19"/>
  <c r="X10" i="19"/>
  <c r="R30" i="19"/>
  <c r="AJ39" i="1"/>
  <c r="L10" i="19"/>
  <c r="L50" i="19"/>
  <c r="AJ20" i="19"/>
  <c r="AJ40" i="19"/>
  <c r="AD30" i="19"/>
  <c r="R20" i="19"/>
  <c r="AD50" i="19"/>
  <c r="AJ30" i="19"/>
  <c r="AJ50" i="19"/>
  <c r="X30" i="19"/>
  <c r="AD20" i="19"/>
  <c r="L40" i="19"/>
  <c r="X50" i="19"/>
  <c r="X20" i="19"/>
  <c r="AD40" i="19"/>
  <c r="R10" i="19"/>
  <c r="L30" i="19"/>
  <c r="L20" i="19"/>
  <c r="AH58" i="1"/>
  <c r="AH72" i="1"/>
  <c r="AD47" i="19"/>
  <c r="AJ27" i="19"/>
  <c r="AD27" i="19"/>
  <c r="AJ7" i="19"/>
  <c r="AJ37" i="19"/>
  <c r="L27" i="19"/>
  <c r="AD17" i="19"/>
  <c r="L37" i="19"/>
  <c r="R17" i="19"/>
  <c r="AJ17" i="19"/>
  <c r="X7" i="19"/>
  <c r="X47" i="19"/>
  <c r="L7" i="19"/>
  <c r="L17" i="19"/>
  <c r="R27" i="19"/>
  <c r="X27" i="19"/>
  <c r="R7" i="19"/>
  <c r="X17" i="19"/>
  <c r="AJ47" i="19"/>
  <c r="L47" i="19"/>
  <c r="R37" i="19"/>
  <c r="AD7" i="19"/>
  <c r="X37" i="19"/>
  <c r="AJ21" i="1"/>
  <c r="R47" i="19"/>
  <c r="AD37" i="19"/>
  <c r="AH29" i="1"/>
  <c r="AH28" i="1"/>
  <c r="AH30" i="1"/>
  <c r="AJ43" i="19"/>
  <c r="AD33" i="19"/>
  <c r="X33" i="19"/>
  <c r="X13" i="19"/>
  <c r="AD43" i="19"/>
  <c r="L43" i="19"/>
  <c r="AJ57" i="1"/>
  <c r="X23" i="19"/>
  <c r="R33" i="19"/>
  <c r="R43" i="19"/>
  <c r="AD53" i="19"/>
  <c r="AJ13" i="19"/>
  <c r="R23" i="19"/>
  <c r="R13" i="19"/>
  <c r="AJ53" i="19"/>
  <c r="L33" i="19"/>
  <c r="L23" i="19"/>
  <c r="X43" i="19"/>
  <c r="X53" i="19"/>
  <c r="AD13" i="19"/>
  <c r="L53" i="19"/>
  <c r="L13" i="19"/>
  <c r="AD23" i="19"/>
  <c r="AJ33" i="19"/>
  <c r="AJ23" i="19"/>
  <c r="R53" i="19"/>
  <c r="AH22" i="1"/>
  <c r="Z11" i="19"/>
  <c r="AF31" i="19"/>
  <c r="T51" i="19"/>
  <c r="N51" i="19"/>
  <c r="Z41" i="19"/>
  <c r="AF21" i="19"/>
  <c r="AL31" i="19"/>
  <c r="T31" i="19"/>
  <c r="Z31" i="19"/>
  <c r="N21" i="19"/>
  <c r="N31" i="19"/>
  <c r="AL11" i="19"/>
  <c r="T11" i="19"/>
  <c r="AF11" i="19"/>
  <c r="AL41" i="19"/>
  <c r="T21" i="19"/>
  <c r="Z21" i="19"/>
  <c r="AL51" i="19"/>
  <c r="N11" i="19"/>
  <c r="AF51" i="19"/>
  <c r="N41" i="19"/>
  <c r="Z51" i="19"/>
  <c r="AJ47"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O11" i="19"/>
  <c r="O21" i="19"/>
  <c r="O51" i="19"/>
  <c r="AA31" i="19"/>
  <c r="AM31" i="19"/>
  <c r="AG51" i="19"/>
  <c r="AA41" i="19"/>
  <c r="AM11" i="19"/>
  <c r="U21" i="19"/>
  <c r="AG41" i="19"/>
  <c r="AM21" i="19"/>
  <c r="AM51" i="19"/>
  <c r="O41" i="19"/>
  <c r="U11" i="19"/>
  <c r="AG31" i="19"/>
  <c r="U41" i="19"/>
  <c r="AJ48" i="1"/>
  <c r="AG11" i="19"/>
  <c r="AM41" i="19"/>
  <c r="AA21" i="19"/>
  <c r="AA51" i="19"/>
  <c r="U51" i="19"/>
  <c r="U31" i="19"/>
  <c r="AA11" i="19"/>
  <c r="AG21" i="19"/>
  <c r="O31" i="19"/>
  <c r="AH64" i="1"/>
  <c r="AH34" i="1"/>
  <c r="AH35" i="1"/>
  <c r="AH36" i="1"/>
  <c r="AJ46" i="19"/>
  <c r="AD46" i="19"/>
  <c r="L36" i="19"/>
  <c r="X16" i="19"/>
  <c r="AJ26" i="19"/>
  <c r="L46" i="19"/>
  <c r="X6" i="19"/>
  <c r="R36" i="19"/>
  <c r="X36" i="19"/>
  <c r="R6" i="19"/>
  <c r="AJ6" i="19"/>
  <c r="AD36" i="19"/>
  <c r="R46" i="19"/>
  <c r="AD26" i="19"/>
  <c r="L16" i="19"/>
  <c r="AD16" i="19"/>
  <c r="X46" i="19"/>
  <c r="X26" i="19"/>
  <c r="AJ36" i="19"/>
  <c r="R26" i="19"/>
  <c r="AD6" i="19"/>
  <c r="L6" i="19"/>
  <c r="L26" i="19"/>
  <c r="R16" i="19"/>
  <c r="AJ16" i="19"/>
  <c r="AH40" i="1"/>
  <c r="AE11" i="19"/>
  <c r="Y41" i="19"/>
  <c r="M41" i="19"/>
  <c r="Y21" i="19"/>
  <c r="AK41" i="19"/>
  <c r="S31" i="19"/>
  <c r="M31" i="19"/>
  <c r="M51" i="19"/>
  <c r="Y51" i="19"/>
  <c r="AK21" i="19"/>
  <c r="AK31" i="19"/>
  <c r="Y11" i="19"/>
  <c r="AE41" i="19"/>
  <c r="AE21" i="19"/>
  <c r="S51" i="19"/>
  <c r="AE51" i="19"/>
  <c r="AK51" i="19"/>
  <c r="M21" i="19"/>
  <c r="AE31" i="19"/>
  <c r="AJ46" i="1"/>
  <c r="S41" i="19"/>
  <c r="AK11" i="19"/>
  <c r="S11" i="19"/>
  <c r="Y31" i="19"/>
  <c r="S21" i="19"/>
  <c r="M11" i="19"/>
  <c r="L54" i="19"/>
  <c r="AJ14" i="19"/>
  <c r="AD44" i="19"/>
  <c r="X54" i="19"/>
  <c r="R14" i="19"/>
  <c r="AD24" i="19"/>
  <c r="AD34" i="19"/>
  <c r="R54" i="19"/>
  <c r="L34" i="19"/>
  <c r="AJ34" i="19"/>
  <c r="X24" i="19"/>
  <c r="AJ24" i="19"/>
  <c r="X44" i="19"/>
  <c r="R24" i="19"/>
  <c r="AJ63" i="1"/>
  <c r="X34" i="19"/>
  <c r="L14" i="19"/>
  <c r="AD14" i="19"/>
  <c r="L44" i="19"/>
  <c r="R44" i="19"/>
  <c r="AD54" i="19"/>
  <c r="X14" i="19"/>
  <c r="AJ44" i="19"/>
  <c r="R34" i="19"/>
  <c r="AJ54" i="19"/>
  <c r="L24" i="19"/>
  <c r="AD29" i="19"/>
  <c r="AD19" i="19"/>
  <c r="R39" i="19"/>
  <c r="R9" i="19"/>
  <c r="X49" i="19"/>
  <c r="X9" i="19"/>
  <c r="AD39" i="19"/>
  <c r="R29" i="19"/>
  <c r="L49" i="19"/>
  <c r="X19" i="19"/>
  <c r="X29" i="19"/>
  <c r="X39" i="19"/>
  <c r="L9" i="19"/>
  <c r="AJ33" i="1"/>
  <c r="AD9" i="19"/>
  <c r="AJ49" i="19"/>
  <c r="L39" i="19"/>
  <c r="R19" i="19"/>
  <c r="AJ39" i="19"/>
  <c r="AJ29" i="19"/>
  <c r="AJ19" i="19"/>
  <c r="AJ9" i="19"/>
  <c r="AD49" i="19"/>
  <c r="L19" i="19"/>
  <c r="L29" i="19"/>
  <c r="R49" i="19"/>
  <c r="R15" i="19" l="1"/>
  <c r="R55" i="19"/>
  <c r="AD25" i="19"/>
  <c r="L55" i="19"/>
  <c r="AJ35" i="19"/>
  <c r="X55" i="19"/>
  <c r="X35" i="19"/>
  <c r="AJ69" i="1"/>
  <c r="AD15" i="19"/>
  <c r="X25" i="19"/>
  <c r="X45" i="19"/>
  <c r="L35" i="19"/>
  <c r="R35" i="19"/>
  <c r="AJ15" i="19"/>
  <c r="L15" i="19"/>
  <c r="AJ25" i="19"/>
  <c r="AJ55" i="19"/>
  <c r="L45" i="19"/>
  <c r="AD35" i="19"/>
  <c r="R25" i="19"/>
  <c r="AD45" i="19"/>
  <c r="R45" i="19"/>
  <c r="AD55" i="19"/>
  <c r="X15" i="19"/>
  <c r="L25" i="19"/>
  <c r="AJ45" i="19"/>
  <c r="AH71" i="1"/>
  <c r="Z35" i="19" s="1"/>
  <c r="AH70" i="1"/>
  <c r="AJ48" i="19"/>
  <c r="L18" i="19"/>
  <c r="AD8" i="19"/>
  <c r="AJ8" i="19"/>
  <c r="AJ28" i="19"/>
  <c r="R48" i="19"/>
  <c r="X48" i="19"/>
  <c r="L8" i="19"/>
  <c r="AD28" i="19"/>
  <c r="X38" i="19"/>
  <c r="AJ27" i="1"/>
  <c r="X8" i="19"/>
  <c r="L48" i="19"/>
  <c r="AD48" i="19"/>
  <c r="AD38" i="19"/>
  <c r="X18" i="19"/>
  <c r="R38" i="19"/>
  <c r="R8" i="19"/>
  <c r="L38" i="19"/>
  <c r="R28" i="19"/>
  <c r="AJ38" i="19"/>
  <c r="AD18" i="19"/>
  <c r="L28" i="19"/>
  <c r="AJ18" i="19"/>
  <c r="X28" i="19"/>
  <c r="AH41" i="1"/>
  <c r="AH42" i="1"/>
  <c r="AG39" i="19"/>
  <c r="AG29" i="19"/>
  <c r="AM19" i="19"/>
  <c r="O39" i="19"/>
  <c r="AJ36"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J64" i="1"/>
  <c r="AE24" i="19"/>
  <c r="S14" i="19"/>
  <c r="AK17" i="19"/>
  <c r="S27" i="19"/>
  <c r="S37" i="19"/>
  <c r="AE27" i="19"/>
  <c r="Y47" i="19"/>
  <c r="S7" i="19"/>
  <c r="M17" i="19"/>
  <c r="AE17" i="19"/>
  <c r="AK27" i="19"/>
  <c r="Y7" i="19"/>
  <c r="Y37" i="19"/>
  <c r="AE37" i="19"/>
  <c r="Y27" i="19"/>
  <c r="M47" i="19"/>
  <c r="AJ22"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J28" i="1"/>
  <c r="AE28" i="19"/>
  <c r="AA55" i="19"/>
  <c r="O45" i="19"/>
  <c r="AA15" i="19"/>
  <c r="AM55" i="19"/>
  <c r="O55" i="19"/>
  <c r="AG35" i="19"/>
  <c r="AM25" i="19"/>
  <c r="AM35" i="19"/>
  <c r="AA25" i="19"/>
  <c r="AM45" i="19"/>
  <c r="AG25" i="19"/>
  <c r="AA35" i="19"/>
  <c r="O25" i="19"/>
  <c r="U25" i="19"/>
  <c r="AG45" i="19"/>
  <c r="U35" i="19"/>
  <c r="AA45" i="19"/>
  <c r="AM15" i="19"/>
  <c r="U45" i="19"/>
  <c r="O35" i="19"/>
  <c r="O15" i="19"/>
  <c r="AJ72" i="1"/>
  <c r="AG15" i="19"/>
  <c r="U15" i="19"/>
  <c r="AG55" i="19"/>
  <c r="U55" i="19"/>
  <c r="AE40" i="19"/>
  <c r="Y30" i="19"/>
  <c r="M20" i="19"/>
  <c r="AJ40"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J35" i="1"/>
  <c r="T19" i="19"/>
  <c r="AL49" i="19"/>
  <c r="T29" i="19"/>
  <c r="AF29" i="19"/>
  <c r="T18" i="19"/>
  <c r="N48" i="19"/>
  <c r="N8" i="19"/>
  <c r="T28" i="19"/>
  <c r="AF38" i="19"/>
  <c r="Z28" i="19"/>
  <c r="Z18" i="19"/>
  <c r="AF8" i="19"/>
  <c r="AJ29" i="1"/>
  <c r="AL8" i="19"/>
  <c r="Z48" i="19"/>
  <c r="AL48" i="19"/>
  <c r="AL28" i="19"/>
  <c r="N38" i="19"/>
  <c r="AL38" i="19"/>
  <c r="AF28" i="19"/>
  <c r="AF18" i="19"/>
  <c r="AL18" i="19"/>
  <c r="Z8" i="19"/>
  <c r="T48" i="19"/>
  <c r="T8" i="19"/>
  <c r="T38" i="19"/>
  <c r="Z38" i="19"/>
  <c r="AF48" i="19"/>
  <c r="N28" i="19"/>
  <c r="N18" i="19"/>
  <c r="S39" i="19"/>
  <c r="M49" i="19"/>
  <c r="AE19" i="19"/>
  <c r="S49" i="19"/>
  <c r="AK19" i="19"/>
  <c r="Y9" i="19"/>
  <c r="M29" i="19"/>
  <c r="AE49" i="19"/>
  <c r="Y39" i="19"/>
  <c r="AK49" i="19"/>
  <c r="AK29" i="19"/>
  <c r="AK39" i="19"/>
  <c r="S19" i="19"/>
  <c r="M19" i="19"/>
  <c r="AE9" i="19"/>
  <c r="AE39" i="19"/>
  <c r="M39" i="19"/>
  <c r="AK9" i="19"/>
  <c r="Y19" i="19"/>
  <c r="S29" i="19"/>
  <c r="S9" i="19"/>
  <c r="AE29" i="19"/>
  <c r="Y49" i="19"/>
  <c r="AJ34" i="1"/>
  <c r="M9" i="19"/>
  <c r="Y29" i="19"/>
  <c r="AH59" i="1"/>
  <c r="AH60" i="1"/>
  <c r="AM46" i="19"/>
  <c r="U36" i="19"/>
  <c r="AG16" i="19"/>
  <c r="O6" i="19"/>
  <c r="AA36" i="19"/>
  <c r="AM16" i="19"/>
  <c r="U6" i="19"/>
  <c r="AG46" i="19"/>
  <c r="AA16" i="19"/>
  <c r="AA6" i="19"/>
  <c r="AG6" i="19"/>
  <c r="AA46" i="19"/>
  <c r="AM26" i="19"/>
  <c r="U16" i="19"/>
  <c r="O36" i="19"/>
  <c r="U26" i="19"/>
  <c r="O46" i="19"/>
  <c r="AA26" i="19"/>
  <c r="AM6" i="19"/>
  <c r="U46" i="19"/>
  <c r="AG26" i="19"/>
  <c r="O16" i="19"/>
  <c r="AG36" i="19"/>
  <c r="O26" i="19"/>
  <c r="AM36" i="19"/>
  <c r="AH65" i="1"/>
  <c r="AH66" i="1"/>
  <c r="AH24" i="1"/>
  <c r="AH23" i="1"/>
  <c r="O8" i="19"/>
  <c r="AA48" i="19"/>
  <c r="AM38" i="19"/>
  <c r="U48" i="19"/>
  <c r="AA18" i="19"/>
  <c r="AG18" i="19"/>
  <c r="AG48" i="19"/>
  <c r="AM18" i="19"/>
  <c r="AA28" i="19"/>
  <c r="AG28" i="19"/>
  <c r="AA8" i="19"/>
  <c r="U18" i="19"/>
  <c r="AG38" i="19"/>
  <c r="U38" i="19"/>
  <c r="AM8" i="19"/>
  <c r="AA38" i="19"/>
  <c r="AM48" i="19"/>
  <c r="U28" i="19"/>
  <c r="O38" i="19"/>
  <c r="U8" i="19"/>
  <c r="AG8" i="19"/>
  <c r="AJ30"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J58" i="1"/>
  <c r="M33" i="19"/>
  <c r="AF6" i="19"/>
  <c r="N46" i="19"/>
  <c r="Z26" i="19"/>
  <c r="AL6" i="19"/>
  <c r="AL36" i="19"/>
  <c r="AF26" i="19"/>
  <c r="Z6" i="19"/>
  <c r="T26" i="19"/>
  <c r="Z46" i="19"/>
  <c r="AF46" i="19"/>
  <c r="T46" i="19"/>
  <c r="T6" i="19"/>
  <c r="AF36" i="19"/>
  <c r="N26" i="19"/>
  <c r="Z16" i="19"/>
  <c r="AL26" i="19"/>
  <c r="Z36" i="19"/>
  <c r="N36" i="19"/>
  <c r="AL46" i="19"/>
  <c r="T36" i="19"/>
  <c r="AF16" i="19"/>
  <c r="N6" i="19"/>
  <c r="N16" i="19"/>
  <c r="AL16" i="19"/>
  <c r="T16" i="19"/>
  <c r="AL35" i="19" l="1"/>
  <c r="AJ71" i="1"/>
  <c r="N25" i="19"/>
  <c r="AF15" i="19"/>
  <c r="AF25" i="19"/>
  <c r="N15" i="19"/>
  <c r="Z25" i="19"/>
  <c r="N45" i="19"/>
  <c r="Z55" i="19"/>
  <c r="N35" i="19"/>
  <c r="AF35" i="19"/>
  <c r="Z45" i="19"/>
  <c r="Z15" i="19"/>
  <c r="AL45" i="19"/>
  <c r="AL25" i="19"/>
  <c r="AL55" i="19"/>
  <c r="AF45" i="19"/>
  <c r="AL15" i="19"/>
  <c r="N55" i="19"/>
  <c r="T55" i="19"/>
  <c r="T45" i="19"/>
  <c r="T25" i="19"/>
  <c r="AF55" i="19"/>
  <c r="T15" i="19"/>
  <c r="T35" i="19"/>
  <c r="Y35" i="19"/>
  <c r="Y45" i="19"/>
  <c r="M25" i="19"/>
  <c r="AE55" i="19"/>
  <c r="AE35" i="19"/>
  <c r="S55" i="19"/>
  <c r="M35" i="19"/>
  <c r="AK25" i="19"/>
  <c r="AE25" i="19"/>
  <c r="S45" i="19"/>
  <c r="M45" i="19"/>
  <c r="Y55" i="19"/>
  <c r="M55" i="19"/>
  <c r="S15" i="19"/>
  <c r="AE45" i="19"/>
  <c r="S35" i="19"/>
  <c r="S25" i="19"/>
  <c r="AK15" i="19"/>
  <c r="M15" i="19"/>
  <c r="AK35" i="19"/>
  <c r="AK55" i="19"/>
  <c r="Y25" i="19"/>
  <c r="AJ70" i="1"/>
  <c r="Y15" i="19"/>
  <c r="AE15" i="19"/>
  <c r="AK45" i="19"/>
  <c r="AG24" i="19"/>
  <c r="O44" i="19"/>
  <c r="O24" i="19"/>
  <c r="AM14" i="19"/>
  <c r="AG34" i="19"/>
  <c r="O34" i="19"/>
  <c r="AA44" i="19"/>
  <c r="O14" i="19"/>
  <c r="AA54" i="19"/>
  <c r="U14" i="19"/>
  <c r="AM44" i="19"/>
  <c r="AA34" i="19"/>
  <c r="AM24" i="19"/>
  <c r="AM54" i="19"/>
  <c r="AG14" i="19"/>
  <c r="AM34" i="19"/>
  <c r="U54" i="19"/>
  <c r="AG44" i="19"/>
  <c r="AA24" i="19"/>
  <c r="AG54" i="19"/>
  <c r="U34" i="19"/>
  <c r="U24" i="19"/>
  <c r="AJ66" i="1"/>
  <c r="AA14" i="19"/>
  <c r="O54" i="19"/>
  <c r="U44" i="19"/>
  <c r="U43" i="19"/>
  <c r="U13" i="19"/>
  <c r="AM53" i="19"/>
  <c r="AA53" i="19"/>
  <c r="AA43" i="19"/>
  <c r="O53" i="19"/>
  <c r="O23" i="19"/>
  <c r="O13" i="19"/>
  <c r="AG43" i="19"/>
  <c r="U33" i="19"/>
  <c r="U23" i="19"/>
  <c r="AM13" i="19"/>
  <c r="AM23" i="19"/>
  <c r="AG13" i="19"/>
  <c r="AA23" i="19"/>
  <c r="AG33" i="19"/>
  <c r="AA33" i="19"/>
  <c r="AM33" i="19"/>
  <c r="AA13" i="19"/>
  <c r="AJ60"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J65" i="1"/>
  <c r="AF53" i="19"/>
  <c r="T43" i="19"/>
  <c r="Z53" i="19"/>
  <c r="N43" i="19"/>
  <c r="T23" i="19"/>
  <c r="AF43" i="19"/>
  <c r="Z13" i="19"/>
  <c r="Z43" i="19"/>
  <c r="AF23" i="19"/>
  <c r="AL13" i="19"/>
  <c r="Z23" i="19"/>
  <c r="AL43" i="19"/>
  <c r="AF13" i="19"/>
  <c r="AL23" i="19"/>
  <c r="N13" i="19"/>
  <c r="T33" i="19"/>
  <c r="AL53" i="19"/>
  <c r="N23" i="19"/>
  <c r="N53" i="19"/>
  <c r="AF33" i="19"/>
  <c r="N33" i="19"/>
  <c r="AJ59" i="1"/>
  <c r="T53" i="19"/>
  <c r="AL33" i="19"/>
  <c r="T13" i="19"/>
  <c r="Z33" i="19"/>
  <c r="Z47" i="19"/>
  <c r="T7" i="19"/>
  <c r="AL37" i="19"/>
  <c r="T17" i="19"/>
  <c r="Z17" i="19"/>
  <c r="AF7" i="19"/>
  <c r="AF37" i="19"/>
  <c r="N17" i="19"/>
  <c r="AF27" i="19"/>
  <c r="AJ23"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J42"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J24" i="1"/>
  <c r="AA17" i="19"/>
  <c r="O7" i="19"/>
  <c r="AA37" i="19"/>
  <c r="AA27" i="19"/>
  <c r="AM27" i="19"/>
  <c r="U17" i="19"/>
  <c r="U47" i="19"/>
  <c r="AG17" i="19"/>
  <c r="O47" i="19"/>
  <c r="Z40" i="19"/>
  <c r="AJ41" i="1"/>
  <c r="T10" i="19"/>
  <c r="AF10" i="19"/>
  <c r="T20" i="19"/>
  <c r="N30" i="19"/>
  <c r="Z20" i="19"/>
  <c r="AF50" i="19"/>
  <c r="T50" i="19"/>
  <c r="AL30" i="19"/>
  <c r="T40" i="19"/>
  <c r="AF40" i="19"/>
  <c r="AF30" i="19"/>
  <c r="N50" i="19"/>
  <c r="AL40" i="19"/>
  <c r="AL20" i="19"/>
  <c r="Z10" i="19"/>
  <c r="AF20" i="19"/>
  <c r="N10" i="19"/>
  <c r="Z50" i="19"/>
  <c r="AL50" i="19"/>
  <c r="N40" i="19"/>
  <c r="T30" i="19"/>
  <c r="Z30" i="19"/>
  <c r="AL10" i="19"/>
  <c r="N20"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<sst xmlns="http://schemas.openxmlformats.org/spreadsheetml/2006/main" count="857" uniqueCount="483">
  <si>
    <t>Matriz Mapa de Riesgos</t>
  </si>
  <si>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</si>
  <si>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</si>
  <si>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t>
    </r>
    <r>
      <rPr>
        <b/>
        <sz val="11"/>
        <rFont val="Arial Narrow"/>
        <family val="2"/>
      </rPr>
      <t xml:space="preserve">DOFA </t>
    </r>
    <r>
      <rPr>
        <sz val="11"/>
        <rFont val="Arial Narrow"/>
        <family val="2"/>
      </rPr>
      <t xml:space="preserve">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</si>
  <si>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</si>
  <si>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</si>
  <si>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</si>
  <si>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</si>
  <si>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</si>
  <si>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</si>
  <si>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</si>
  <si>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</si>
  <si>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</si>
  <si>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</si>
  <si>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</si>
  <si>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</si>
  <si>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</si>
  <si>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</si>
  <si>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</si>
  <si>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</si>
  <si>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</si>
  <si>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</si>
  <si>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</si>
  <si>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</si>
  <si>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</si>
  <si>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</si>
  <si>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</si>
  <si>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</si>
  <si>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</si>
  <si>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</si>
  <si>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</si>
  <si>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</si>
  <si>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</si>
  <si>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Afectación</t>
  </si>
  <si>
    <t>Esta casilla no se diligencia, depende de la selección en la columna R.</t>
  </si>
  <si>
    <r>
      <t xml:space="preserve">ATRIBUTOS EFICIENCIA
</t>
    </r>
    <r>
      <rPr>
        <sz val="9"/>
        <rFont val="Arial Narrow"/>
        <family val="2"/>
      </rPr>
      <t>Tipo</t>
    </r>
  </si>
  <si>
    <t>Utilice la lista de despligue que se encuentra parametrizada, le aparecerán las opciones: i)Preventivo, ii)Detectivo, iii)Correctivo.</t>
  </si>
  <si>
    <r>
      <t xml:space="preserve">ATRIBUTOS EFICIENCIA
</t>
    </r>
    <r>
      <rPr>
        <sz val="9"/>
        <rFont val="Arial Narrow"/>
        <family val="2"/>
      </rPr>
      <t>Implementación</t>
    </r>
  </si>
  <si>
    <t>Utilice la lista de despligue que se encuentra parametrizada, le aparecerán las opciones: i)Automático, ii)Manual.</t>
  </si>
  <si>
    <r>
      <t xml:space="preserve">ATRIBUTOS EFICIENCIA
</t>
    </r>
    <r>
      <rPr>
        <sz val="9"/>
        <rFont val="Arial Narrow"/>
        <family val="2"/>
      </rPr>
      <t>Calificación</t>
    </r>
  </si>
  <si>
    <t xml:space="preserve">La matriz automáticamente hará el cálculo para el control analizado (Columna T) </t>
  </si>
  <si>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</si>
  <si>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</si>
  <si>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</si>
  <si>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</si>
  <si>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</si>
  <si>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</si>
  <si>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</si>
  <si>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</si>
  <si>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Tratamiento</t>
  </si>
  <si>
    <t>Utilice la lista de despligue que se encuentra parametrizada, le aparecerán las opciones: i)Aceptar, ii)Evitar, iii)Reducir (compartir), iv)Reducir (mitigar).</t>
  </si>
  <si>
    <r>
      <t xml:space="preserve">Plan de Acción
</t>
    </r>
    <r>
      <rPr>
        <sz val="9"/>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</si>
  <si>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</si>
  <si>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</si>
  <si>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</si>
  <si>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</si>
  <si>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</si>
  <si>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</si>
  <si>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</si>
  <si>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</si>
  <si>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t xml:space="preserve">Control de cambios </t>
  </si>
  <si>
    <t>el registra la actualización de los riesgos a partir de 2023</t>
  </si>
  <si>
    <t>Versión inicial</t>
  </si>
  <si>
    <t>tipo de riesgos</t>
  </si>
  <si>
    <t>Fecha de cambio</t>
  </si>
  <si>
    <t>Aspecto(s) que cambiaron</t>
  </si>
  <si>
    <t>Descripción de los cambios efectuados</t>
  </si>
  <si>
    <t>2023 -v1</t>
  </si>
  <si>
    <t>na</t>
  </si>
  <si>
    <t>2023 -v2</t>
  </si>
  <si>
    <t>gestión</t>
  </si>
  <si>
    <t>interno</t>
  </si>
  <si>
    <t>se incorporo una nueva por el covid 2+</t>
  </si>
  <si>
    <t>1. Direccionamiento estratégico e innovación</t>
  </si>
  <si>
    <t>2. Atención a partes interesadas y comunicaciones</t>
  </si>
  <si>
    <t>3. Estrategia y gobierno de TI</t>
  </si>
  <si>
    <t>4. Planificación de la intervención vial</t>
  </si>
  <si>
    <t>5. Producción de mezcla y provisión de maquinaria y equipos</t>
  </si>
  <si>
    <t>6. Intervención de la malla vial</t>
  </si>
  <si>
    <t>7. Gestión de servicios e infraestructura tecnológica</t>
  </si>
  <si>
    <t>8. Gestión de recursos físicos</t>
  </si>
  <si>
    <t>9. Gestión contractual</t>
  </si>
  <si>
    <t>10. Gestión financiera</t>
  </si>
  <si>
    <t>11. Gestión de laboratorio</t>
  </si>
  <si>
    <t>12. Gestión de talento humano</t>
  </si>
  <si>
    <t>13. Gestión ambiental</t>
  </si>
  <si>
    <t>14. Gestión documental</t>
  </si>
  <si>
    <t>15. Gestión jurídica</t>
  </si>
  <si>
    <t xml:space="preserve">16. Control, evaluación y mejora de la gestión  </t>
  </si>
  <si>
    <t>17. Control disciplinario interno</t>
  </si>
  <si>
    <t>CONTEXTO  DE PROCESO</t>
  </si>
  <si>
    <t>Riesgo asociado</t>
  </si>
  <si>
    <t>FACTORES INTERNOS</t>
  </si>
  <si>
    <t>ORIGEN</t>
  </si>
  <si>
    <t>FORTALEZAS Y/O OPORTUNIDADES</t>
  </si>
  <si>
    <t>DEBILIDADES Y/O AMENAZAS</t>
  </si>
  <si>
    <t>DISEÑO DEL PROCESO:</t>
  </si>
  <si>
    <t>El proceso tiene un alcance con un objetivo claro que abarca el direccionamiento estratégico y el apoyo en la gestión para todos los procesos de la entidad.</t>
  </si>
  <si>
    <r>
      <rPr>
        <sz val="21"/>
        <color rgb="FF7030A0"/>
        <rFont val="Arial"/>
        <family val="2"/>
      </rPr>
      <t>El componente de</t>
    </r>
    <r>
      <rPr>
        <b/>
        <sz val="21"/>
        <color rgb="FF7030A0"/>
        <rFont val="Arial"/>
        <family val="2"/>
      </rPr>
      <t xml:space="preserve"> innovación y gestión del conocimiento</t>
    </r>
    <r>
      <rPr>
        <sz val="21"/>
        <color rgb="FF7030A0"/>
        <rFont val="Arial"/>
        <family val="2"/>
      </rPr>
      <t xml:space="preserve"> está por desarrollar dentro del proceso. La operatividad del banco de proyectos depende de la aplicación y la comprensión de la metodología de iniciativas de proyectos por parte de los procesos de la entidad.</t>
    </r>
    <r>
      <rPr>
        <sz val="21"/>
        <rFont val="Arial"/>
        <family val="2"/>
      </rPr>
      <t xml:space="preserve">
El proceso DESI al ser el que coordina la implementación del Sistema de Gestión de Calidad depende del compromiso y trabajo de los demás procesos para generar resultados y subsanar las no conformidades producto de las actividades internas.</t>
    </r>
  </si>
  <si>
    <t>R4</t>
  </si>
  <si>
    <t>INTERACCIONES CON OTROS PROCESOS:</t>
  </si>
  <si>
    <r>
      <t>El proceso DESI  interactúa de manera eficaz con el resto de procesos de la entidad a través de los colaboradores designados por los directivos de la entidad como enlaces</t>
    </r>
    <r>
      <rPr>
        <sz val="21"/>
        <color rgb="FFFF0000"/>
        <rFont val="Arial"/>
        <family val="2"/>
      </rPr>
      <t>,</t>
    </r>
    <r>
      <rPr>
        <sz val="21"/>
        <rFont val="Arial"/>
        <family val="2"/>
      </rPr>
      <t xml:space="preserve"> pues da lineamientos y asesora la formulación programación actualización y seguimiento integral a proyectos de inversión,  la implementación del Modelo Integrado de Planeación y Gestión en todos los procesos y procedimientos de la entidad.
El proceso DESI se apoya en el proceso de Atención a Partes Interesadas y Comunicaciones para mantener una comunicación permanente con el resto de procesos, y con la línea estratégica de la entidad (el consejo directivo de la entidad).</t>
    </r>
  </si>
  <si>
    <r>
      <t>El proceso DESI, al ser el que consolida y analiza la información de gestión, seguimiento e indicadores de todos los procesos de la entidad puede llegar a fallar en la oportunidad de entrega de la información al C</t>
    </r>
    <r>
      <rPr>
        <b/>
        <sz val="21"/>
        <rFont val="Arial"/>
        <family val="2"/>
      </rPr>
      <t>omité Institucional de Gestión y Desempeño,</t>
    </r>
    <r>
      <rPr>
        <sz val="21"/>
        <rFont val="Arial"/>
        <family val="2"/>
      </rPr>
      <t xml:space="preserve"> pues depende de los colaboradores que sirven de enlaces con los procesos (en particular depende de sus compromisos de: efectividad, constancia y rigurosidad en la información).</t>
    </r>
  </si>
  <si>
    <t>R1</t>
  </si>
  <si>
    <t>TRANSVERSALIDAD</t>
  </si>
  <si>
    <t xml:space="preserve">El proceso DESI es transversal a todos los procesos de la entidad, la línea estratégica desplegada a través del comité directivo y la Oficina Asesora de Planeación  genera políticas, lineamientos y directrices que abarcan a todos los procesos y se articulan dentro del sistema integrado de gestión de la entidad.
El proceso DESI también se encarga de la administración del sistema de gestión de la calidad en la entidad, que involucra a todos los procesos y que bajo su liderazgo permite el aseguramiento de estándares de calidad en todos los procedimientos. </t>
  </si>
  <si>
    <t>Con el fin de cumplir  oportunamente en la entrega de los productos para la toma de decisiones de los directivos de la entidad se puede incurrir en la extralimitación de labores de la Oficina Asesora de Planeación y sus colaboradores. 
Pues por cumplir con los plazos se pueden empezar a adelantar labores que están incluidas en las herramientas de gestión de los procesos que deben ser realizadas y planificadas por ellos mismos.</t>
  </si>
  <si>
    <t>PROCEDIMIENTOS ASOCIADOS:</t>
  </si>
  <si>
    <t xml:space="preserve">RESPONSABLES DEL PROCESO: </t>
  </si>
  <si>
    <t>Los responsables del proceso DESI son: el director general,  el jefe de la oficina asesora de planeación y los subdirectores. Este sistema de responsabilidades permite un alto grado de  autoridad y autonomía para la toma de decisiones y desagregación de actividades.</t>
  </si>
  <si>
    <t xml:space="preserve">No se cuenta con los suficientes servidores públicos para realizar la gestión necesaria en el marco del cumplimiento de los objetivos institucionales relacionados con su campo de acción. 
En consecuencia, el proceso debe recurrir a la vinculación de contratistas </t>
  </si>
  <si>
    <t>COMUNICACIÓN ENTRE LOS PROCESOS:</t>
  </si>
  <si>
    <t xml:space="preserve">Cuando el Comité directivo y el proceso DESI generan directrices, recomendaciones y solicitudes al resto de procesos de la entidad sus observaciones son tenidas en cuenta y se integran al accionar de los procesos. </t>
  </si>
  <si>
    <t xml:space="preserve">La comunicación puede ser dispendiosa si no se cuenta con la disposición y el compromiso de los responsables directivos.
</t>
  </si>
  <si>
    <t>ACTIVOS DE SEGURIDAD DIGITAL DEL PROCESO:</t>
  </si>
  <si>
    <t xml:space="preserve">El proceso cuenta con un repositorio de información documentada vigente en la intranet de la entidad llamado: SISGESTIÓN en la que se cuelgan los formatos y documentos del sistema integrado de gestión de la entidad. En este repositorio los colaboradores tienen facilidad para consultar la información actualizada.
Se cuenta con el aplicativo SAFIRO que sirve para hacer el seguimiento a las metas y proyectos de inversión de la entidad. </t>
  </si>
  <si>
    <t>El proceso está diseñado para funcionar apoyándose en sistemas de información, bases de datos y aplicativos, por lo que fallas en estos sistemas pueden afectar el normal flujo del proceso.
Los aplicativos informáticos del proceso están expuestos a una manipulación indebida de la información por parte de los administradores de las bases de datos.
Hace falta el desarrollo de una PMO (Project Management Office) una oficina o un software que permita el seguimiento a iniciativas de proyectos de innovación y de gestión del conocimiento.</t>
  </si>
  <si>
    <t>Aceptar</t>
  </si>
  <si>
    <t>Económico</t>
  </si>
  <si>
    <t>Evitar</t>
  </si>
  <si>
    <t>Reputacional</t>
  </si>
  <si>
    <t>Reducir (compartir)</t>
  </si>
  <si>
    <t>Económico y Reputacional</t>
  </si>
  <si>
    <t>Reducir (mitigar)</t>
  </si>
  <si>
    <t xml:space="preserve">Riesgo estrategico </t>
  </si>
  <si>
    <t>Objetivo Intitucional asociado</t>
  </si>
  <si>
    <t>Plan de accion (solo para la opción reducir)</t>
  </si>
  <si>
    <t>Si</t>
  </si>
  <si>
    <t>1. Lograr mecanismos de financiación que permitan incrementar los recursos propios de la entidad.</t>
  </si>
  <si>
    <t>Finalizado</t>
  </si>
  <si>
    <t>No</t>
  </si>
  <si>
    <t>2. Diseñar e implementar una estrategia de innovación que permita hacer más eficiente la gestión de la Unidad.</t>
  </si>
  <si>
    <t>En curso</t>
  </si>
  <si>
    <t xml:space="preserve">3.Mejorar el estado de la malla vial local, intermedia, rural, y de la ciclo-infraestructura de Bogotá D.C., </t>
  </si>
  <si>
    <t>4.Mejorar las condiciones de Infraestructura que permitan el uso y disfrute del espacio público en Bogotá D.C.</t>
  </si>
  <si>
    <t xml:space="preserve">Gestión </t>
  </si>
  <si>
    <t>Relaciones Laborales</t>
  </si>
  <si>
    <t>NA</t>
  </si>
  <si>
    <t>Daños Activos Fisicos</t>
  </si>
  <si>
    <t>Proyecto de inversión</t>
  </si>
  <si>
    <t>Ejecucion y Administracion de procesos</t>
  </si>
  <si>
    <t>7858 Conservación de la Malla Vial Distrital y Cicloinfraestructura de Bogotá</t>
  </si>
  <si>
    <t>Fallas Tecnologicas</t>
  </si>
  <si>
    <t xml:space="preserve">7859 Fortalecimiento Institucional </t>
  </si>
  <si>
    <t>Usuarios, productos y practicas , organizacionales</t>
  </si>
  <si>
    <t>7860 Fortalecimiento de los componentes de TI para la transformación digital</t>
  </si>
  <si>
    <t>Corrupción</t>
  </si>
  <si>
    <t>Fraude Externo</t>
  </si>
  <si>
    <t>7903 Apoyo a la adecuación y conservación del espacio público de Bogotá</t>
  </si>
  <si>
    <t>Fraude Interno</t>
  </si>
  <si>
    <t>Soborno</t>
  </si>
  <si>
    <t>seguridad</t>
  </si>
  <si>
    <t xml:space="preserve">Pérdida de la integridad </t>
  </si>
  <si>
    <t xml:space="preserve">Pérdida de la confidencialidad </t>
  </si>
  <si>
    <t xml:space="preserve">Pérdida de la disponibilidad </t>
  </si>
  <si>
    <t>Acciones no autorizadas </t>
  </si>
  <si>
    <t>Compromiso de la información </t>
  </si>
  <si>
    <t>Compromiso de las funciones </t>
  </si>
  <si>
    <t>Daño físico </t>
  </si>
  <si>
    <t>TIPO</t>
  </si>
  <si>
    <t>AMENAZA</t>
  </si>
  <si>
    <t>Fallas técnicas </t>
  </si>
  <si>
    <t>Fuego</t>
  </si>
  <si>
    <t>Perdida de los servicios esenciales </t>
  </si>
  <si>
    <t>Agua</t>
  </si>
  <si>
    <t>Perturbación debida a la radiación </t>
  </si>
  <si>
    <t>Contaminación</t>
  </si>
  <si>
    <t>Eventos naturales </t>
  </si>
  <si>
    <t>Accidente Importante</t>
  </si>
  <si>
    <t>Destrucción del equipo o medios </t>
  </si>
  <si>
    <t>Polvo, corrosión, congelamiento </t>
  </si>
  <si>
    <t>Fenómenos climáticos </t>
  </si>
  <si>
    <t>Fenómenos sísmicos </t>
  </si>
  <si>
    <t>Fenómenos volcánicos </t>
  </si>
  <si>
    <t>Fenómenos meteorológicos </t>
  </si>
  <si>
    <t>Inundación </t>
  </si>
  <si>
    <t>Fallas en el sistema de suministro de agua o aire acondicionado </t>
  </si>
  <si>
    <t>Perdida de suministro de energía </t>
  </si>
  <si>
    <t>Falla en equipo de telecomunicaciones </t>
  </si>
  <si>
    <t>Radiación electromagnética </t>
  </si>
  <si>
    <t>Radiación térmica </t>
  </si>
  <si>
    <t>Impulsos electromagnéticos </t>
  </si>
  <si>
    <t>Interceptación de señales de interferencia comprometida </t>
  </si>
  <si>
    <t>Espionaje remoto </t>
  </si>
  <si>
    <t>Escucha encubierta </t>
  </si>
  <si>
    <t>Hurto de medios o documentos </t>
  </si>
  <si>
    <t>Hurto de equipo </t>
  </si>
  <si>
    <t>Recuperación de medios reciclados o desechados </t>
  </si>
  <si>
    <t>Divulgación </t>
  </si>
  <si>
    <t>Datos provenientes de fuentes no confiables </t>
  </si>
  <si>
    <t>Manipulación con hardware </t>
  </si>
  <si>
    <t>Manipulación con software </t>
  </si>
  <si>
    <t>Detección de la posición </t>
  </si>
  <si>
    <t>Fallas del equipo </t>
  </si>
  <si>
    <t>Mal funcionamiento del equipo </t>
  </si>
  <si>
    <t>Saturación del sistema de información </t>
  </si>
  <si>
    <t>Mal funcionamiento del software </t>
  </si>
  <si>
    <t>Incumplimiento en el mantenimiento del sistema de información. </t>
  </si>
  <si>
    <t>Uso no autorizado del equipo </t>
  </si>
  <si>
    <t>Copia fraudulenta del software </t>
  </si>
  <si>
    <t>Uso de software falso o copiado </t>
  </si>
  <si>
    <t>Corrupción de los datos </t>
  </si>
  <si>
    <t>Procesamiento ilegal de datos </t>
  </si>
  <si>
    <t>Error en el uso </t>
  </si>
  <si>
    <t>Abuso de derechos </t>
  </si>
  <si>
    <t>Falsificación de derechos </t>
  </si>
  <si>
    <t>Negación de acciones </t>
  </si>
  <si>
    <t>Incumplimiento en la disponibilidad del personal </t>
  </si>
  <si>
    <t>FORMATO MAPA RIESGOS DE PROCESO</t>
  </si>
  <si>
    <t>CÓDIGO: DESI-FM-018</t>
  </si>
  <si>
    <t>VERSIÓN: 11</t>
  </si>
  <si>
    <t>Proceso:</t>
  </si>
  <si>
    <t>Objetivo:</t>
  </si>
  <si>
    <t>Alcance:</t>
  </si>
  <si>
    <t>Identificación del riesgo</t>
  </si>
  <si>
    <t>Contexto</t>
  </si>
  <si>
    <t>Instrumentos posiblemente afectados</t>
  </si>
  <si>
    <t>Análisis del riesgo inherente</t>
  </si>
  <si>
    <t>Evaluación del riesgo - Valoración de los controles</t>
  </si>
  <si>
    <t>Evaluación del riesgo - Nivel del riesgo residual</t>
  </si>
  <si>
    <t xml:space="preserve">Tratamiento del riesgo -plan de acción </t>
  </si>
  <si>
    <t>ACCION DE CONTINGENCIA</t>
  </si>
  <si>
    <t xml:space="preserve">Referencia </t>
  </si>
  <si>
    <t xml:space="preserve">Actividad clave o fase del proyecto </t>
  </si>
  <si>
    <t>Internas</t>
  </si>
  <si>
    <t>Externas</t>
  </si>
  <si>
    <t>Efectos (Consecuencias)</t>
  </si>
  <si>
    <t>Frecuencia con la cual se realiza la actividad</t>
  </si>
  <si>
    <t>Probabilidad Inherente</t>
  </si>
  <si>
    <t>%</t>
  </si>
  <si>
    <t>Criterios de impacto</t>
  </si>
  <si>
    <t>Observación de criterio</t>
  </si>
  <si>
    <t>Impacto 
Inherente</t>
  </si>
  <si>
    <t>No. Control</t>
  </si>
  <si>
    <t>Atributos</t>
  </si>
  <si>
    <t>Probabilidad Residual</t>
  </si>
  <si>
    <t>Probabilidad Residual Final</t>
  </si>
  <si>
    <t>Impacto Residual Final</t>
  </si>
  <si>
    <t>Zona de Riesgo Final</t>
  </si>
  <si>
    <t>Acción</t>
  </si>
  <si>
    <t>Responsable</t>
  </si>
  <si>
    <t>Producto</t>
  </si>
  <si>
    <t>Fecha Implementación</t>
  </si>
  <si>
    <t>ACCIÓN</t>
  </si>
  <si>
    <t>SOPORTE / PRODUCTO</t>
  </si>
  <si>
    <t>RESPONSABLE</t>
  </si>
  <si>
    <t xml:space="preserve">Proyecto de Inversión asociado </t>
  </si>
  <si>
    <t>Tipo</t>
  </si>
  <si>
    <t>Implementación</t>
  </si>
  <si>
    <t>Calificación</t>
  </si>
  <si>
    <t>Documentación</t>
  </si>
  <si>
    <t>Frecuencia</t>
  </si>
  <si>
    <t>Evidencia</t>
  </si>
  <si>
    <t xml:space="preserve">     El riesgo afecta la imagen de la entidad con algunos usuarios de relevancia frente al logro de los objetivos</t>
  </si>
  <si>
    <t>Preventivo</t>
  </si>
  <si>
    <t>Manual</t>
  </si>
  <si>
    <t>Documentado</t>
  </si>
  <si>
    <t>Continua</t>
  </si>
  <si>
    <t>Con Registro</t>
  </si>
  <si>
    <t>Detectivo</t>
  </si>
  <si>
    <t>Sin Documentar</t>
  </si>
  <si>
    <r>
      <rPr>
        <b/>
        <sz val="12"/>
        <rFont val="Arial"/>
        <family val="2"/>
      </rPr>
      <t xml:space="preserve">*Nota: </t>
    </r>
    <r>
      <rPr>
        <sz val="12"/>
        <rFont val="Arial"/>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</si>
  <si>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</si>
  <si>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 RIESGOS GESTIÓN</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</si>
  <si>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</si>
  <si>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</si>
  <si>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</si>
  <si>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</si>
  <si>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</si>
  <si>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</si>
  <si>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</si>
  <si>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</si>
  <si>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</si>
  <si>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</si>
  <si>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</si>
  <si>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</si>
  <si>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</si>
  <si>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</si>
  <si>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</si>
  <si>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 RIESGOS GESTIÓN</t>
  </si>
  <si>
    <t>Actividad clave o fase del proyecto</t>
  </si>
  <si>
    <t>Correctivo</t>
  </si>
  <si>
    <t>IMPACTO CORRUPCIÓN</t>
  </si>
  <si>
    <t>No.</t>
  </si>
  <si>
    <t>SI EL RIESGO DE CORRUPCIÓN SE MATERIALIZA PODRÍA...</t>
  </si>
  <si>
    <t>RESPUESTA</t>
  </si>
  <si>
    <t>SI</t>
  </si>
  <si>
    <t>NO</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</si>
  <si>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</si>
  <si>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</si>
  <si>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</si>
  <si>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</si>
  <si>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</si>
  <si>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</si>
  <si>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</si>
  <si>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</si>
  <si>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</si>
  <si>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</si>
  <si>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</si>
  <si>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</si>
  <si>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</si>
  <si>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</si>
  <si>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</si>
  <si>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</si>
  <si>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</si>
  <si>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</si>
  <si>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</si>
  <si>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 xml:space="preserve">TOTAL RESPUESTAS AFIRMATIVAS </t>
  </si>
  <si>
    <r>
      <t>Responder afirmativamente de 1 a 5 pregunta(s) genera un impacto</t>
    </r>
    <r>
      <rPr>
        <b/>
        <sz val="10"/>
        <rFont val="Arial"/>
        <family val="2"/>
      </rPr>
      <t xml:space="preserve"> Moderado</t>
    </r>
    <r>
      <rPr>
        <sz val="11"/>
        <color theme="1"/>
        <rFont val="Arial"/>
        <family val="2"/>
      </rPr>
      <t xml:space="preserve">
Responder afirmativamente de 6 a 11 preguntas genera un impacto </t>
    </r>
    <r>
      <rPr>
        <b/>
        <sz val="10"/>
        <rFont val="Arial"/>
        <family val="2"/>
      </rPr>
      <t xml:space="preserve">Mayor </t>
    </r>
    <r>
      <rPr>
        <sz val="11"/>
        <color theme="1"/>
        <rFont val="Arial"/>
        <family val="2"/>
      </rPr>
      <t xml:space="preserve">
Responder afirmativamente de 12 a 19 preguntas genera un impacto </t>
    </r>
    <r>
      <rPr>
        <b/>
        <sz val="10"/>
        <rFont val="Arial"/>
        <family val="2"/>
      </rPr>
      <t>Catastrófico</t>
    </r>
    <r>
      <rPr>
        <sz val="11"/>
        <color theme="1"/>
        <rFont val="Arial"/>
        <family val="2"/>
      </rPr>
      <t>.</t>
    </r>
  </si>
  <si>
    <t>Tipo de activo</t>
  </si>
  <si>
    <t>Activo de información</t>
  </si>
  <si>
    <t>Tipo de amenaza</t>
  </si>
  <si>
    <t>Amenaza</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</si>
  <si>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</si>
  <si>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</si>
  <si>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</si>
  <si>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</si>
  <si>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</si>
  <si>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</si>
  <si>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</si>
  <si>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</si>
  <si>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</si>
  <si>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</si>
  <si>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</si>
  <si>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</si>
  <si>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</si>
  <si>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</si>
  <si>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</si>
  <si>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 xml:space="preserve">Equivalente </t>
  </si>
  <si>
    <t>Insignificante</t>
  </si>
  <si>
    <t>Leve 20%</t>
  </si>
  <si>
    <t xml:space="preserve">Afectación menor a 130 SMLMV </t>
  </si>
  <si>
    <t>El riesgo afecta la imagen de alguna área de la organización</t>
  </si>
  <si>
    <t>Menor</t>
  </si>
  <si>
    <t xml:space="preserve">Menor 40% </t>
  </si>
  <si>
    <t xml:space="preserve">Entre 130 y 650 SMLMV </t>
  </si>
  <si>
    <t>El riesgo afecta la imagen de la entidad internamente, de conocimiento general, nivel interno, de junta dircetiva y accionistas y/o de provedores</t>
  </si>
  <si>
    <t>Moderado 60%</t>
  </si>
  <si>
    <t xml:space="preserve">Entre 650 y 1300 SMLMV </t>
  </si>
  <si>
    <t>El riesgo afecta la imagen de la entidad con algunos usuarios de relevancia frente al logro de los objetivos</t>
  </si>
  <si>
    <t>Mayor</t>
  </si>
  <si>
    <t>Mayor 80%</t>
  </si>
  <si>
    <t xml:space="preserve">Entre 1300 y 6500 SMLMV </t>
  </si>
  <si>
    <r>
      <t>El riesgo afecta la imagen de</t>
    </r>
    <r>
      <rPr>
        <sz val="26"/>
        <color theme="9" tint="-0.249977111117893"/>
        <rFont val="Arial Narrow"/>
        <family val="2"/>
      </rPr>
      <t xml:space="preserve">  la entidad </t>
    </r>
    <r>
      <rPr>
        <sz val="26"/>
        <color rgb="FF000000"/>
        <rFont val="Arial Narrow"/>
        <family val="2"/>
      </rPr>
      <t>con efecto publicitario sostenido a nivel de sector administrativo, nivel departamental o municipal</t>
    </r>
  </si>
  <si>
    <t>Catastrófico</t>
  </si>
  <si>
    <t>Catastrófico 100%</t>
  </si>
  <si>
    <t xml:space="preserve">Mayor a 6500 SMLMV </t>
  </si>
  <si>
    <t>El riesgo afecta la imagen de la entidad a nivel nacional, con efecto publicitarios sostenible a nivel país</t>
  </si>
  <si>
    <t>Afectación_Económica_o_presupuestal</t>
  </si>
  <si>
    <t xml:space="preserve">     Afectación menor a 130 SMLMV .</t>
  </si>
  <si>
    <t xml:space="preserve">     El riesgo afecta la imagen de alguna área de la organización</t>
  </si>
  <si>
    <t>Pérdida_Reputacional</t>
  </si>
  <si>
    <t xml:space="preserve">     Entre 130 y 650 SMLMV </t>
  </si>
  <si>
    <t xml:space="preserve">     El riesgo afecta la imagen de la entidad internamente, de conocimiento general, nivel interno, de junta dircetiva y accionistas y/o de provedores</t>
  </si>
  <si>
    <t xml:space="preserve">     Entre 650 y 1300 SMLMV </t>
  </si>
  <si>
    <t xml:space="preserve">     Entre 1300 y 6500 SMLMV </t>
  </si>
  <si>
    <t xml:space="preserve">     El riesgo afecta la imagen de de la entidad con efecto publicitario sostenido a nivel de sector administrativo, nivel departamental o municipal</t>
  </si>
  <si>
    <t xml:space="preserve">     Mayor a 6500 SMLMV </t>
  </si>
  <si>
    <t xml:space="preserve">     El riesgo afecta la imagen de la entidad a nivel nacional, con efecto publicitarios sostenible a nivel país</t>
  </si>
  <si>
    <t>Criterios</t>
  </si>
  <si>
    <t>Subcriterios</t>
  </si>
  <si>
    <t>Catastrofico</t>
  </si>
  <si>
    <t>Afectación Económica o presupuestal</t>
  </si>
  <si>
    <t>Afectación menor a 130 SMLMV .</t>
  </si>
  <si>
    <t>El riesgo afecta la imagen de de la entidad con efecto publicitario sostenido a nivel de sector administrativo, nivel departamental o municipal</t>
  </si>
  <si>
    <t>❌</t>
  </si>
  <si>
    <t>✔</t>
  </si>
  <si>
    <t>Gestión</t>
  </si>
  <si>
    <t>Ejecución y administración de procesos</t>
  </si>
  <si>
    <t>Pérdidas derivadas de errores en la ejecución y administración de procesos.</t>
  </si>
  <si>
    <t>Relaciones laborales</t>
  </si>
  <si>
    <t>Pérdidas que surgen de acciones contrarias a las leyes o acuerdos de empleo, salud o seguridad, del pago de demandas por  daños personales o de discriminación.</t>
  </si>
  <si>
    <t>Daños a activos fijos/ eventos externos</t>
  </si>
  <si>
    <t>Pérdida por daños o extravíos de los activos fijos por desastres naturales u otros riesgos/eventos externos como atentados, vandalismo, orden público.</t>
  </si>
  <si>
    <t>Seguridad Digital</t>
  </si>
  <si>
    <t>Fallas tecnológicas</t>
  </si>
  <si>
    <t>Errores en hardware, software, telecomunicaciones, interrupción de servicios básicos.</t>
  </si>
  <si>
    <t>Fraude externo</t>
  </si>
  <si>
    <t>Pérdida derivada de actos de fraude por personas ajenas a la organización (no participa personal de la entidad).</t>
  </si>
  <si>
    <t>Fraude interno</t>
  </si>
  <si>
    <t>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t>
  </si>
  <si>
    <t>Cuando una persona da u ofrece “dinero u otra utilidad para que se realice u omita un acto propio del cargo de un funcionario público, o para que se ejecute uno contrario a sus deberes oficiales”</t>
  </si>
  <si>
    <t>Determina que la información no esté disponible ni sea revelada a individuos, entidades o procesos no autorizados.</t>
  </si>
  <si>
    <t>Determina la exactitud y completitud de la información, permitiendo que la información sea precisa, coherente y completa desde su creación hasta su destrucción.</t>
  </si>
  <si>
    <t>Determina la accesibilidad y utilización de la información por solicitud de una persona entidad o proceso autorizada cuando así lo requiera esta, en el momento y en la forma que se requiere ahora y en el futuro, al igual que los recursos necesarios para su uso.</t>
  </si>
  <si>
    <t>TIPO DE ACTIVO</t>
  </si>
  <si>
    <t>INFORMACIÓN</t>
  </si>
  <si>
    <t>SOFTWARE</t>
  </si>
  <si>
    <t>HARDWARE</t>
  </si>
  <si>
    <t>INSTALACIONES</t>
  </si>
  <si>
    <t>PROCESOS</t>
  </si>
  <si>
    <t>RECURSOS HUMANOS</t>
  </si>
  <si>
    <t>RED</t>
  </si>
  <si>
    <t>SERVICIOS</t>
  </si>
  <si>
    <t>EQUIPAMIENTO AUXILIAR</t>
  </si>
  <si>
    <t>COMPONENTES DE RED</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</si>
  <si>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</si>
  <si>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</si>
  <si>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</si>
  <si>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</si>
  <si>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</si>
  <si>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</si>
  <si>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</si>
  <si>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</si>
  <si>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</si>
  <si>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</si>
  <si>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</si>
  <si>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</si>
  <si>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</si>
  <si>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</si>
  <si>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</si>
  <si>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</si>
  <si>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</si>
  <si>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</si>
  <si>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</si>
  <si>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</si>
  <si>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</si>
  <si>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</si>
  <si>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Registro Sustancial</t>
  </si>
  <si>
    <t>Registro Material</t>
  </si>
  <si>
    <t>Sin registro</t>
  </si>
  <si>
    <t>Reducir</t>
  </si>
  <si>
    <t>FECHA DE APLICACIÓN: NOVIEMBRE 2022</t>
  </si>
  <si>
    <t xml:space="preserve">Tratamiento del riesgo -Plan de acción </t>
  </si>
  <si>
    <t xml:space="preserve">Acción de Contigencia </t>
  </si>
  <si>
    <t>Objetivo Institucional  asociado</t>
  </si>
  <si>
    <t>Gerenciar el Talento Humano de la Unidad Administrativa Especial de Rehabilitación y Mantenimiento Vial, planificando y desarrollando estrategias encaminadas a garantizar el mejoramiento permanente y la satisfacción laboral de los servidores públicos que contribuyen a la misión de la institución.</t>
  </si>
  <si>
    <t>Inicia desde la detección de la necesidad de vinculación de personal, continuando con la ejecución de las actividades de desarrollo de las estrategias de talento humano hasta el trámite en la desvinculación del personal. Aplica para los servidores públicos de la Unidad Administrativa Especial de Rehabilitación y Mantenimiento Vial. Cubre: Ingreso de personal, Desarrollo de personal, Formación y capacitación, Bienestar social, Incentivos, Evaluación del desempeño laboral, Administración del régimen salarial y prestacional, Sistema de Gestión de Seguridad y Salud en el Trabajo SG-SST, y Retiro de personal.</t>
  </si>
  <si>
    <t>inconformidad de los servidores públicos</t>
  </si>
  <si>
    <t>Liquidación de la nómina fuera de los tiempos establecidos
Desconocimiento de manejo de la herramienta.</t>
  </si>
  <si>
    <t>Posibilidad de pérdida de imagen del proceso de Gestión de Talento Humano por inconformidad de los servidores públicos debido a la liquidación de la nómina fuera de los tiempos establecidos.</t>
  </si>
  <si>
    <t>El servidor público designado verifica mensualmente al momento de ejecutar la liquidación de la nómina que su contenido corresponda con las situaciones administrativas (devengados y deducidos por concepto de salud, pensión y retención en la fuente) y demás novedades, a través de una comparación de los reportes generados por el aplicativo de nómina People Net – SIGEP,  frente al cálculo realizado en una matriz de Excel para la liquidación de la nómina, la cual reposará como evidencia de la verificación realizada, con el fin de corroborar que los registros de las situaciones administrativas incluidos en el aplicativo sean correctos.</t>
  </si>
  <si>
    <t>El servidor público designado compara mensualmente el reporte general de deducidos generado por el sistema People Net- SIGEP, frente al reporte individual de descuentos y soportes de libranza u embargos, con el fin de que operen de manera correcta; en caso de encontrar una diferencia se revisará nuevamente la inclusión de las novedades, quedando como evidencia cada uno de los reportes generados y los soportes de las libranzas y embargos.</t>
  </si>
  <si>
    <t>El servidor público designado anualmente proyecta la circular con el cronograma de apertura y cierre de novedades que afectan la nomina, con el propósito de dar cumplimiento a la liquidación de la nomina en cada periodo de forma oportuna. Como evidencia se encuentra la circular de apertura y cierre de novedades que afectan la nomina.</t>
  </si>
  <si>
    <t xml:space="preserve">Perdida de credibilidad y confianza de las partes interesadas </t>
  </si>
  <si>
    <t>Incumplimiento de los requisitos mínimos del Sistema de Gestión de Seguridad y Salud en el Trabajo SG-SST</t>
  </si>
  <si>
    <t>Posibilidad de afectación reputacional por perdida de credibilidad y confianza de las partes interesadas debido a la implementación del Sistema de Gestión de  Seguridad y Salud en el Trabajo SG-SST sin el cumplimiento de los  requisitos mínimos establecidos por la normatividad vigente.</t>
  </si>
  <si>
    <t>El Líder asignado por la Dirección General como responsable de coordinar el desarrollo del SG-SST, se reúne trimestralmente con su equipo de trabajo para revisar el nivel de avance de ejecución del Plan Anual de Seguridad y salud en el Trabajo -PASST, dejando como evidencia un acta de reunión y el cronograma de seguimiento del PASST que presenta el porcentaje de avance.
En caso de evidenciar incumplimientos en las actividades definidas en el Plan Anual de Seguridad y salud en el Trabajo -PASST, se ejecutarán reuniones extraordinarias con el personal encargado del área de SST, para ser informado al Comité de Seguridad y salud en el Trabajo, estableciendo alertas y determinando plazos para la ejecución de actividades, dejando como evidencia las actas de reunión.</t>
  </si>
  <si>
    <t>El Líder asignado por la Dirección General como responsable de coordinar el desarrollo del SG-SST  se reunirá trimestralmente con los integrantes del Comité de Seguridad y salud en el Trabajo (Secretaria General, Gerente GASA, Profesional Especializado del Proceso de Talento Humano, asesores de la Secretaria General y colaboradores de SST) con el propósito de revisar el estado de implementación, novedades y oportunidades de mejora para articular y socializar las directrices en materia de seguridad y salud en el trabajo. Se deja como evidencia un acta de reunión con los temas relevantes de la reunión.
En caso de evidenciar retrasos en la implementación de acciones a cargo de las dependencias se procederá a concertar compromisos con los jefes de las mismas, para su cierre respectivo, dejando como evidencia los compromisos en el acta de reunión.</t>
  </si>
  <si>
    <t>Incumplimiento en el cronograma de los planes que integran en Plan Estratégico de Talento Humano PETH.</t>
  </si>
  <si>
    <t>Posibilidad de afectación reputacional por perdida de credibilidad y confianza de las partes interesadas debido a la implementación del Plan Estratégico de Talento Humano PETH fuera de cronograma establecido.</t>
  </si>
  <si>
    <t>El Profesional Universitario del proceso de Gestión de Talento Humano se reúne trimestralmente con el Profesional Especializado de Gestión de Talento Humano, para verificar el cumplimiento de las acciones en el Plan Institucional de Formación y Capacitación – PIFC, y el Plan de Estímulo e incentivos, con la finalidad de comunicar las situaciones imprevistas que afecten el cumplimiento oportuno de las actividades, dejando como evidencia un acta de reunión. 
En caso de evidenciar retrasos o necesidades de modificación de los mismos, se presentan las solicitudes ante el equipo de trabajo o la Secretaria General realizando la correspondiente modificación de los planes, dejando como evidencia un acta de reunión.</t>
  </si>
  <si>
    <t>El profesional Especializado del Proceso de Gestión de Talento Humano, realizará una reunión trimestral de seguimiento al desarrollo de la ejecución de los diferentes planes, con el propósito de revisar los avances y dificultades presentados en la ejecución y evaluación de las novedades encontradas, dejando como evidencias un acta de reunión.
En caso de presentar dificultades que superen su capacidad funcional, se reunirá con el Secretario(a) General para dar a conocer la situación y encontrar la solución más adecuada.</t>
  </si>
  <si>
    <t>Identificación de conflictos de interes que no cumplan con la normatividad vigente.</t>
  </si>
  <si>
    <t>Posibilidad de afectación reputacional por perdida de credibilidad y confianza de las partes interesadas debido al diligenciamiento de la declaración conflictos de interes sin el cumplimiento de lo establecido en la normatividad vigente.</t>
  </si>
  <si>
    <t>El servidor publico o colaborador, designado como administrador de la plataforma SIDEAP por parte del proceso de Gestión de Talento Humano, verifica  semestralmente que servidores publicos han diligenciado la declaración de conflicto de intereses en el modulo de conflicto de interes en la plataforma. Como evidencia se cuenta con el reporte cuatrimestral de la Plataforma SIDEAP donde se identifican los servidores faltantes por declarar.
En el caso que se identifique servidores pendientes de reporte, la Secrearía General realiza un comunicado mediante correo electronico solicitando la declaración del conflicto de interes.</t>
  </si>
  <si>
    <t>El servidor publico o colaborador por parte del proceso de Gestión de Talento Humano, verifica semestralmente en el aplicativo por la Integridad Pública - DAFP que los Directivos han diligenciado la declaración de conflicto de intereses en la plataforma. Como evidencia se cuenta con el reporte cuatrimestral del aplicativo por la Integridad Pública - DAFP donde se identifican los servidores faltantes por declarar.
En el caso que se identifique directivos pendientes de reporte, la Secrearía General realiza un comunicado mediante correo electronico solicitando la declaración del conflicto de interes.</t>
  </si>
  <si>
    <t>El servidor publico o colaborador designado por el proceso de Gestión Contractual, verifica  cada vez que se elabora un contrato de prestación de servicios que en el expediente este la totalidad de documentos definidos en la lista de chequeo, debidamente diligenciados y firmados. Dentro de los documentos se incluye la declaración de conflicto de interes en SIDEAP. Como evidencia se cuenta con el reporte cuatrimestral de la Plataforma SIDEAP donde se identifican los contratistas faltantes por declarar.
En el caso que se identifique documentos faltantes, mal diligenciados o sin firma, se devolvera a la dependencia correspondiente para su ajuste.</t>
  </si>
  <si>
    <t>Elaborar y liquidar la nómina mensual de personal y las respectivas prestaciones legales y convencionales, para su respectivo pago 
Liquidar Seguridad Social, Parafiscales  
Elaboración de Certificados de Ingresos y Retenciones</t>
  </si>
  <si>
    <t xml:space="preserve">Situaciones administrativas imprevistas relacionadas con la vinculación de servidores públicos. </t>
  </si>
  <si>
    <t>Cambios normativos relacionados con la liquidación de la nómina.</t>
  </si>
  <si>
    <t>Requerimiento de los servidores públicos por liquidación inoportuna de la nómina</t>
  </si>
  <si>
    <t>El funcionario encargado de la nómina solicita apoyo al proceso de SIT para la revisión y ajustes de las inconsistencias encontradas sobre la liquidación de la nómina que tengan que ver con la parametrización</t>
  </si>
  <si>
    <t>Solicitud mesa de ayuda del proveedor Heinsohn.</t>
  </si>
  <si>
    <t>Profesional Especializado y técnico Operativo de Talento Humano.</t>
  </si>
  <si>
    <t>Operar el Sistema de Gestión de Seguridad y Salud en el Trabajo SG-SST</t>
  </si>
  <si>
    <t>Formular políticas, planes y programas de administración de personal, bienestar social, incentivos, capacitación y desarrollo del talento humano.</t>
  </si>
  <si>
    <t>Seguimiento al cumplimiento de los planes y programas, indicadores del proceso, seguimiento a los controles de riesgos e Informes de auditorías</t>
  </si>
  <si>
    <t>Cambios normativos relacionados con la implementación del Sistema de Gestión y seguridad en el trabajo -SG-SST.</t>
  </si>
  <si>
    <t>Desarrollo incompleto de las actividades que hacen parte del Sistema de Gestión y seguridad en el trabajo -SG-SST.</t>
  </si>
  <si>
    <t>Sanciones o requerimientos ocasionados por incumplimiento de los requisitos mínimos del Sistema de Gestión de Seguridad y Salud en el Trabajo SG-SST</t>
  </si>
  <si>
    <t>Desarrollo inadecuado de las actividades que hacen parte del Plan Estratégico de Talento Humano PETH.</t>
  </si>
  <si>
    <t>Cambios normativos relacionados con la implementación del Plan Estratégico de Talento Humano PETH.</t>
  </si>
  <si>
    <t>Bajo nivel de calificación por parte de los Servidores Públicos, en el resultado de la ejecución de los planes que hacen parte del Plan Estratégico de Talento Humano PETH.</t>
  </si>
  <si>
    <t>Seguimiento inoportuno en el cumplimiento de la declaracion de conflicto de interes.</t>
  </si>
  <si>
    <t>Cambios normativos relacionados con el seguimiento y declaración conflictos de interes</t>
  </si>
  <si>
    <t>Incumplimientos normativos relacionados con el seguimiento y declaración conflictos de interés.</t>
  </si>
  <si>
    <t>Realizar la actualización de la documentación del proceso de Gestión de talento Humano en lo relacionado con el SG-SST incorporando el cumplimiento a los requisitos mínimos.</t>
  </si>
  <si>
    <t>El Líder asignado por la Dirección General como responsable de coordinar el diseño e implementación del SG-SST.</t>
  </si>
  <si>
    <t>Actas de Reunión</t>
  </si>
  <si>
    <t>Cada vez que se requiera</t>
  </si>
  <si>
    <t>Incluir los requisitos incumplidos en el Plan Anual de Trabajo de Seguridad y Salud en el Trabajo para su ejecución y seguimiento.</t>
  </si>
  <si>
    <t xml:space="preserve"> Plan Anual de Trabajo de Seguridad y Salud en el Trabajo actualizado.</t>
  </si>
  <si>
    <t>Realizar una divulgación a través de correo electronico con enfasis en conflicto de interes.</t>
  </si>
  <si>
    <t>Servidor público o colaborador de Gestión de Talento Humano.</t>
  </si>
  <si>
    <t>Piezas grafícas y correo de divulgación.</t>
  </si>
  <si>
    <t>Remitir memorando a los servidores publicos que al periodo de seguimiento no realizaron la actividad.</t>
  </si>
  <si>
    <t xml:space="preserve">       </t>
  </si>
  <si>
    <t xml:space="preserve">        </t>
  </si>
  <si>
    <t>Memorando remitido.</t>
  </si>
  <si>
    <t>Presentar solicitudes de modificación de los planes, aprobarlas y hacerles el debido seguimiento</t>
  </si>
  <si>
    <t>Actas de Reunión  y soportes de modificación del cronograma.</t>
  </si>
  <si>
    <t>Profesional Universitario del Proceso de Gestión de Talento Humano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</si>
</sst>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0.0%"/>
    <numFmt numFmtId="165" formatCode="_-&quot;$&quot;\ * #,##0_-;\-&quot;$&quot;\ * #,##0_-;_-&quot;$&quot;\ * &quot;-&quot;??_-;_-@_-"/>
    <numFmt numFmtId="166" formatCode="&quot;$&quot;\ #,##0.00"/>
  </numFmts>
  <fonts count="93" x14ac:knownFonts="1">
    <font>
      <sz val="11"/>
      <color theme="1"/>
      <name val="Calibri"/>
      <family val="2"/>
      <scheme val="minor"/>
    </font>
    <font>
      <sz val="11"/>
      <name val="Arial Narrow"/>
      <family val="2"/>
    </font>
    <font>
      <sz val="10"/>
      <color rgb="FF000000"/>
      <name val="Arial Narrow"/>
      <family val="2"/>
    </font>
    <font>
      <b/>
      <sz val="11"/>
      <color theme="1"/>
      <name val="Arial Narrow"/>
      <family val="2"/>
    </font>
    <font>
      <sz val="10"/>
      <color theme="1"/>
      <name val="Calibri"/>
      <family val="2"/>
      <scheme val="minor"/>
    </font>
    <font>
      <b/>
      <sz val="11"/>
      <color theme="9" tint="-0.249977111117893"/>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b/>
      <sz val="18"/>
      <color rgb="FF000000"/>
      <name val="Calibri"/>
      <family val="2"/>
    </font>
    <font>
      <b/>
      <sz val="18"/>
      <color theme="1"/>
      <name val="Arial Narrow"/>
      <family val="2"/>
    </font>
    <font>
      <b/>
      <sz val="22"/>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18"/>
      <color theme="1"/>
      <name val="Calibri"/>
      <family val="2"/>
      <scheme val="minor"/>
    </font>
    <font>
      <sz val="11"/>
      <color rgb="FF002060"/>
      <name val="Calibri"/>
      <family val="2"/>
      <scheme val="minor"/>
    </font>
    <font>
      <sz val="16"/>
      <color rgb="FF002060"/>
      <name val="Arial Narrow"/>
      <family val="2"/>
    </font>
    <font>
      <b/>
      <sz val="11"/>
      <color rgb="FF002060"/>
      <name val="Arial Narrow"/>
      <family val="2"/>
    </font>
    <font>
      <sz val="14"/>
      <color theme="1"/>
      <name val="Arial"/>
      <family val="2"/>
    </font>
    <font>
      <sz val="20"/>
      <name val="Arial"/>
      <family val="2"/>
    </font>
    <font>
      <sz val="21"/>
      <color theme="1"/>
      <name val="Arial"/>
      <family val="2"/>
    </font>
    <font>
      <sz val="21"/>
      <name val="Arial"/>
      <family val="2"/>
    </font>
    <font>
      <b/>
      <sz val="20"/>
      <name val="Arial"/>
      <family val="2"/>
    </font>
    <font>
      <sz val="18"/>
      <color theme="1"/>
      <name val="Arial"/>
      <family val="2"/>
    </font>
    <font>
      <b/>
      <sz val="21"/>
      <color theme="1"/>
      <name val="Arial"/>
      <family val="2"/>
    </font>
    <font>
      <b/>
      <sz val="21"/>
      <name val="Arial"/>
      <family val="2"/>
    </font>
    <font>
      <sz val="21"/>
      <color rgb="FF7030A0"/>
      <name val="Arial"/>
      <family val="2"/>
    </font>
    <font>
      <b/>
      <sz val="21"/>
      <color rgb="FF7030A0"/>
      <name val="Arial"/>
      <family val="2"/>
    </font>
    <font>
      <sz val="21"/>
      <color rgb="FFFF0000"/>
      <name val="Arial"/>
      <family val="2"/>
    </font>
    <font>
      <sz val="22"/>
      <color theme="1"/>
      <name val="Arial"/>
      <family val="2"/>
    </font>
    <font>
      <b/>
      <sz val="22"/>
      <color theme="1"/>
      <name val="Arial"/>
      <family val="2"/>
    </font>
    <font>
      <b/>
      <sz val="22"/>
      <name val="Arial"/>
      <family val="2"/>
    </font>
    <font>
      <sz val="11"/>
      <color theme="1"/>
      <name val="Arial"/>
      <family val="2"/>
    </font>
    <font>
      <b/>
      <sz val="14"/>
      <name val="Arial"/>
      <family val="2"/>
    </font>
    <font>
      <b/>
      <sz val="10"/>
      <name val="Arial"/>
      <family val="2"/>
    </font>
    <font>
      <b/>
      <sz val="11"/>
      <color theme="1"/>
      <name val="Arial"/>
      <family val="2"/>
    </font>
    <font>
      <b/>
      <sz val="9"/>
      <color theme="1"/>
      <name val="Arial"/>
      <family val="2"/>
    </font>
    <font>
      <sz val="9"/>
      <color theme="1"/>
      <name val="Arial"/>
      <family val="2"/>
    </font>
    <font>
      <b/>
      <sz val="18"/>
      <color theme="1"/>
      <name val="Arial"/>
      <family val="2"/>
    </font>
    <font>
      <sz val="12"/>
      <color rgb="FF203764"/>
      <name val="Calibri"/>
      <family val="2"/>
      <scheme val="minor"/>
    </font>
    <font>
      <b/>
      <sz val="16"/>
      <name val="Arial"/>
      <family val="2"/>
    </font>
    <font>
      <sz val="12"/>
      <name val="Arial"/>
      <family val="2"/>
    </font>
    <font>
      <b/>
      <sz val="12"/>
      <name val="Arial"/>
      <family val="2"/>
    </font>
    <font>
      <sz val="26"/>
      <color theme="9" tint="-0.249977111117893"/>
      <name val="Arial Narrow"/>
      <family val="2"/>
    </font>
    <font>
      <b/>
      <sz val="11"/>
      <color theme="1"/>
      <name val="Calibri"/>
      <family val="2"/>
      <scheme val="minor"/>
    </font>
    <font>
      <b/>
      <sz val="11"/>
      <color rgb="FF000000"/>
      <name val="Calibri"/>
      <family val="2"/>
      <scheme val="minor"/>
    </font>
    <font>
      <sz val="16"/>
      <name val="Arial"/>
      <family val="2"/>
    </font>
    <font>
      <sz val="12"/>
      <color theme="1"/>
      <name val="Arial"/>
      <family val="2"/>
    </font>
    <font>
      <b/>
      <sz val="10"/>
      <color theme="0"/>
      <name val="Arial Narrow"/>
      <family val="2"/>
    </font>
    <font>
      <sz val="8"/>
      <name val="Calibri"/>
      <family val="2"/>
      <scheme val="minor"/>
    </font>
    <font>
      <b/>
      <sz val="16"/>
      <color theme="5" tint="-0.249977111117893"/>
      <name val="Arial"/>
      <family val="2"/>
    </font>
    <font>
      <b/>
      <sz val="24"/>
      <color theme="1"/>
      <name val="Arial Narrow"/>
      <family val="2"/>
    </font>
    <font>
      <sz val="13"/>
      <name val="Arial"/>
      <family val="2"/>
    </font>
    <font>
      <sz val="12"/>
      <color rgb="FF000000"/>
      <name val="Arial"/>
      <family val="2"/>
    </font>
  </fonts>
  <fills count="30">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rgb="FFBDD7EE"/>
        <bgColor rgb="FF000000"/>
      </patternFill>
    </fill>
    <fill>
      <patternFill patternType="solid">
        <fgColor rgb="FFFFF2CC"/>
        <bgColor rgb="FF000000"/>
      </patternFill>
    </fill>
    <fill>
      <patternFill patternType="solid">
        <fgColor theme="7" tint="0.5999938962981048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3" tint="0.59999389629810485"/>
        <bgColor indexed="64"/>
      </patternFill>
    </fill>
  </fills>
  <borders count="116">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rgb="FF000000"/>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rgb="FF000000"/>
      </left>
      <right style="thin">
        <color rgb="FF000000"/>
      </right>
      <top style="thin">
        <color rgb="FF000000"/>
      </top>
      <bottom style="thin">
        <color rgb="FF000000"/>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theme="6" tint="-0.499984740745262"/>
      </left>
      <right style="hair">
        <color theme="6" tint="-0.499984740745262"/>
      </right>
      <top style="hair">
        <color theme="6" tint="-0.499984740745262"/>
      </top>
      <bottom/>
      <diagonal/>
    </border>
    <border>
      <left style="hair">
        <color theme="6" tint="-0.499984740745262"/>
      </left>
      <right style="hair">
        <color theme="6" tint="-0.499984740745262"/>
      </right>
      <top/>
      <bottom style="hair">
        <color theme="6" tint="-0.499984740745262"/>
      </bottom>
      <diagonal/>
    </border>
    <border>
      <left/>
      <right style="hair">
        <color theme="6" tint="-0.499984740745262"/>
      </right>
      <top/>
      <bottom/>
      <diagonal/>
    </border>
    <border>
      <left style="medium">
        <color theme="6" tint="-0.499984740745262"/>
      </left>
      <right style="hair">
        <color theme="6" tint="-0.499984740745262"/>
      </right>
      <top style="medium">
        <color theme="6" tint="-0.499984740745262"/>
      </top>
      <bottom style="hair">
        <color theme="6" tint="-0.499984740745262"/>
      </bottom>
      <diagonal/>
    </border>
    <border>
      <left style="hair">
        <color theme="6" tint="-0.499984740745262"/>
      </left>
      <right style="hair">
        <color theme="6" tint="-0.499984740745262"/>
      </right>
      <top style="medium">
        <color theme="6" tint="-0.499984740745262"/>
      </top>
      <bottom style="hair">
        <color theme="6" tint="-0.499984740745262"/>
      </bottom>
      <diagonal/>
    </border>
    <border>
      <left style="medium">
        <color theme="6" tint="-0.499984740745262"/>
      </left>
      <right style="hair">
        <color theme="6" tint="-0.499984740745262"/>
      </right>
      <top style="hair">
        <color theme="6" tint="-0.499984740745262"/>
      </top>
      <bottom style="hair">
        <color theme="6" tint="-0.499984740745262"/>
      </bottom>
      <diagonal/>
    </border>
    <border>
      <left style="medium">
        <color theme="6" tint="-0.499984740745262"/>
      </left>
      <right style="hair">
        <color theme="6" tint="-0.499984740745262"/>
      </right>
      <top style="hair">
        <color theme="6" tint="-0.499984740745262"/>
      </top>
      <bottom style="medium">
        <color theme="6" tint="-0.499984740745262"/>
      </bottom>
      <diagonal/>
    </border>
    <border>
      <left style="hair">
        <color theme="6" tint="-0.499984740745262"/>
      </left>
      <right style="hair">
        <color theme="6" tint="-0.499984740745262"/>
      </right>
      <top style="hair">
        <color theme="6" tint="-0.499984740745262"/>
      </top>
      <bottom style="medium">
        <color theme="6" tint="-0.499984740745262"/>
      </bottom>
      <diagonal/>
    </border>
    <border>
      <left style="hair">
        <color theme="6" tint="-0.499984740745262"/>
      </left>
      <right style="hair">
        <color theme="6" tint="-0.499984740745262"/>
      </right>
      <top/>
      <bottom/>
      <diagonal/>
    </border>
    <border>
      <left style="medium">
        <color indexed="64"/>
      </left>
      <right style="hair">
        <color theme="6" tint="-0.499984740745262"/>
      </right>
      <top style="medium">
        <color indexed="64"/>
      </top>
      <bottom style="hair">
        <color theme="6" tint="-0.499984740745262"/>
      </bottom>
      <diagonal/>
    </border>
    <border>
      <left style="hair">
        <color theme="6" tint="-0.499984740745262"/>
      </left>
      <right style="medium">
        <color indexed="64"/>
      </right>
      <top style="medium">
        <color indexed="64"/>
      </top>
      <bottom style="hair">
        <color theme="6" tint="-0.499984740745262"/>
      </bottom>
      <diagonal/>
    </border>
    <border>
      <left style="medium">
        <color indexed="64"/>
      </left>
      <right style="hair">
        <color theme="6" tint="-0.499984740745262"/>
      </right>
      <top style="hair">
        <color theme="6" tint="-0.499984740745262"/>
      </top>
      <bottom style="hair">
        <color theme="6" tint="-0.499984740745262"/>
      </bottom>
      <diagonal/>
    </border>
    <border>
      <left style="hair">
        <color theme="6" tint="-0.499984740745262"/>
      </left>
      <right style="medium">
        <color indexed="64"/>
      </right>
      <top style="hair">
        <color theme="6" tint="-0.499984740745262"/>
      </top>
      <bottom style="hair">
        <color theme="6" tint="-0.499984740745262"/>
      </bottom>
      <diagonal/>
    </border>
    <border>
      <left style="medium">
        <color indexed="64"/>
      </left>
      <right style="hair">
        <color theme="6" tint="-0.499984740745262"/>
      </right>
      <top style="hair">
        <color theme="6" tint="-0.499984740745262"/>
      </top>
      <bottom style="medium">
        <color indexed="64"/>
      </bottom>
      <diagonal/>
    </border>
    <border>
      <left style="hair">
        <color theme="6" tint="-0.499984740745262"/>
      </left>
      <right style="medium">
        <color indexed="64"/>
      </right>
      <top style="hair">
        <color theme="6" tint="-0.499984740745262"/>
      </top>
      <bottom style="medium">
        <color indexed="64"/>
      </bottom>
      <diagonal/>
    </border>
    <border>
      <left style="hair">
        <color theme="6" tint="-0.499984740745262"/>
      </left>
      <right/>
      <top/>
      <bottom style="hair">
        <color theme="6" tint="-0.499984740745262"/>
      </bottom>
      <diagonal/>
    </border>
    <border>
      <left/>
      <right/>
      <top/>
      <bottom style="hair">
        <color theme="6" tint="-0.499984740745262"/>
      </bottom>
      <diagonal/>
    </border>
    <border>
      <left/>
      <right style="hair">
        <color theme="6" tint="-0.499984740745262"/>
      </right>
      <top/>
      <bottom style="hair">
        <color theme="6" tint="-0.49998474074526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hair">
        <color theme="6" tint="-0.499984740745262"/>
      </left>
      <right/>
      <top/>
      <bottom/>
      <diagonal/>
    </border>
    <border>
      <left style="hair">
        <color theme="6" tint="-0.499984740745262"/>
      </left>
      <right/>
      <top style="medium">
        <color theme="6" tint="-0.499984740745262"/>
      </top>
      <bottom style="hair">
        <color theme="6" tint="-0.499984740745262"/>
      </bottom>
      <diagonal/>
    </border>
    <border>
      <left style="hair">
        <color theme="6" tint="-0.499984740745262"/>
      </left>
      <right/>
      <top style="hair">
        <color theme="6" tint="-0.499984740745262"/>
      </top>
      <bottom style="medium">
        <color theme="6" tint="-0.499984740745262"/>
      </bottom>
      <diagonal/>
    </border>
    <border>
      <left style="hair">
        <color theme="6" tint="-0.499984740745262"/>
      </left>
      <right/>
      <top style="hair">
        <color theme="6" tint="-0.499984740745262"/>
      </top>
      <bottom style="hair">
        <color theme="6" tint="-0.499984740745262"/>
      </bottom>
      <diagonal/>
    </border>
  </borders>
  <cellStyleXfs count="7">
    <xf numFmtId="0" fontId="0" fillId="0" borderId="0"/>
    <xf numFmtId="9" fontId="12" fillId="0" borderId="0" applyFont="0" applyFill="0" applyBorder="0" applyAlignment="0" applyProtection="0"/>
    <xf numFmtId="0" fontId="42" fillId="0" borderId="0"/>
    <xf numFmtId="0" fontId="43" fillId="0" borderId="0"/>
    <xf numFmtId="0" fontId="4" fillId="0" borderId="0"/>
    <xf numFmtId="44" fontId="12" fillId="0" borderId="0" applyFont="0" applyFill="0" applyBorder="0" applyAlignment="0" applyProtection="0"/>
    <xf numFmtId="44" fontId="12" fillId="0" borderId="0" applyFont="0" applyFill="0" applyBorder="0" applyAlignment="0" applyProtection="0"/>
  </cellStyleXfs>
  <cellXfs count="575">
    <xf numFmtId="0" fontId="0" fillId="0" borderId="0" xfId="0"/>
    <xf numFmtId="0" fontId="4" fillId="0" borderId="0" xfId="0" applyFont="1"/>
    <xf numFmtId="0" fontId="2" fillId="0" borderId="1" xfId="0" applyFont="1" applyBorder="1" applyAlignment="1">
      <alignment horizontal="left" vertical="center" wrapText="1" indent="1" readingOrder="1"/>
    </xf>
    <xf numFmtId="0" fontId="6" fillId="0" borderId="0" xfId="0" applyFont="1" applyAlignment="1">
      <alignment horizontal="center" vertical="center" wrapText="1"/>
    </xf>
    <xf numFmtId="0" fontId="7" fillId="6" borderId="0" xfId="0" applyFont="1" applyFill="1" applyAlignment="1">
      <alignment horizontal="center" vertical="center" wrapText="1" readingOrder="1"/>
    </xf>
    <xf numFmtId="0" fontId="8" fillId="5" borderId="4" xfId="0" applyFont="1" applyFill="1" applyBorder="1" applyAlignment="1">
      <alignment horizontal="center" vertical="center" wrapText="1" readingOrder="1"/>
    </xf>
    <xf numFmtId="0" fontId="8" fillId="0" borderId="4" xfId="0" applyFont="1" applyBorder="1" applyAlignment="1">
      <alignment horizontal="justify" vertical="center" wrapText="1" readingOrder="1"/>
    </xf>
    <xf numFmtId="9" fontId="8" fillId="0" borderId="4" xfId="0" applyNumberFormat="1" applyFont="1" applyBorder="1" applyAlignment="1">
      <alignment horizontal="center" vertical="center" wrapText="1" readingOrder="1"/>
    </xf>
    <xf numFmtId="0" fontId="8" fillId="7" borderId="1" xfId="0" applyFont="1" applyFill="1" applyBorder="1" applyAlignment="1">
      <alignment horizontal="center" vertical="center" wrapText="1" readingOrder="1"/>
    </xf>
    <xf numFmtId="0" fontId="8" fillId="0" borderId="1" xfId="0" applyFont="1" applyBorder="1" applyAlignment="1">
      <alignment horizontal="justify" vertical="center" wrapText="1" readingOrder="1"/>
    </xf>
    <xf numFmtId="9" fontId="8" fillId="0" borderId="1" xfId="0" applyNumberFormat="1" applyFont="1" applyBorder="1" applyAlignment="1">
      <alignment horizontal="center" vertical="center" wrapText="1" readingOrder="1"/>
    </xf>
    <xf numFmtId="0" fontId="8" fillId="4" borderId="1" xfId="0" applyFont="1" applyFill="1" applyBorder="1" applyAlignment="1">
      <alignment horizontal="center" vertical="center" wrapText="1" readingOrder="1"/>
    </xf>
    <xf numFmtId="0" fontId="8" fillId="8" borderId="1" xfId="0" applyFont="1" applyFill="1" applyBorder="1" applyAlignment="1">
      <alignment horizontal="center" vertical="center" wrapText="1" readingOrder="1"/>
    </xf>
    <xf numFmtId="0" fontId="9" fillId="9" borderId="1" xfId="0" applyFont="1" applyFill="1" applyBorder="1" applyAlignment="1">
      <alignment horizontal="center" vertical="center" wrapText="1" readingOrder="1"/>
    </xf>
    <xf numFmtId="0" fontId="13" fillId="0" borderId="0" xfId="0" applyFont="1"/>
    <xf numFmtId="0" fontId="11" fillId="0" borderId="0" xfId="0" applyFont="1"/>
    <xf numFmtId="0" fontId="24" fillId="0" borderId="0" xfId="0" applyFont="1" applyAlignment="1">
      <alignment vertical="center"/>
    </xf>
    <xf numFmtId="0" fontId="25" fillId="0" borderId="0" xfId="0" applyFont="1"/>
    <xf numFmtId="0" fontId="23" fillId="0" borderId="0" xfId="0" applyFont="1"/>
    <xf numFmtId="0" fontId="0" fillId="0" borderId="0" xfId="0" pivotButton="1"/>
    <xf numFmtId="0" fontId="10" fillId="0" borderId="0" xfId="0" applyFont="1" applyAlignment="1">
      <alignment horizontal="justify" vertical="center" wrapText="1" readingOrder="1"/>
    </xf>
    <xf numFmtId="0" fontId="28" fillId="6" borderId="0" xfId="0" applyFont="1" applyFill="1" applyAlignment="1">
      <alignment horizontal="center" vertical="center" wrapText="1" readingOrder="1"/>
    </xf>
    <xf numFmtId="0" fontId="29" fillId="5" borderId="4" xfId="0" applyFont="1" applyFill="1" applyBorder="1" applyAlignment="1">
      <alignment horizontal="center" vertical="center" wrapText="1" readingOrder="1"/>
    </xf>
    <xf numFmtId="0" fontId="29" fillId="7" borderId="1" xfId="0" applyFont="1" applyFill="1" applyBorder="1" applyAlignment="1">
      <alignment horizontal="center" vertical="center" wrapText="1" readingOrder="1"/>
    </xf>
    <xf numFmtId="0" fontId="29" fillId="4" borderId="1" xfId="0" applyFont="1" applyFill="1" applyBorder="1" applyAlignment="1">
      <alignment horizontal="center" vertical="center" wrapText="1" readingOrder="1"/>
    </xf>
    <xf numFmtId="0" fontId="29" fillId="8" borderId="1" xfId="0" applyFont="1" applyFill="1" applyBorder="1" applyAlignment="1">
      <alignment horizontal="center" vertical="center" wrapText="1" readingOrder="1"/>
    </xf>
    <xf numFmtId="0" fontId="30" fillId="9" borderId="1" xfId="0" applyFont="1" applyFill="1" applyBorder="1" applyAlignment="1">
      <alignment horizontal="center" vertical="center" wrapText="1" readingOrder="1"/>
    </xf>
    <xf numFmtId="0" fontId="29" fillId="0" borderId="4" xfId="0" applyFont="1" applyBorder="1" applyAlignment="1">
      <alignment horizontal="center" vertical="center" wrapText="1" readingOrder="1"/>
    </xf>
    <xf numFmtId="0" fontId="29" fillId="0" borderId="1" xfId="0" applyFont="1" applyBorder="1" applyAlignment="1">
      <alignment horizontal="center" vertical="center" wrapText="1" readingOrder="1"/>
    </xf>
    <xf numFmtId="0" fontId="17" fillId="11" borderId="5" xfId="0" applyFont="1" applyFill="1" applyBorder="1" applyAlignment="1" applyProtection="1">
      <alignment horizontal="center" vertical="center" wrapText="1" readingOrder="1"/>
      <protection hidden="1"/>
    </xf>
    <xf numFmtId="0" fontId="17" fillId="11" borderId="12" xfId="0" applyFont="1" applyFill="1" applyBorder="1" applyAlignment="1" applyProtection="1">
      <alignment horizontal="center" vertical="center" wrapText="1" readingOrder="1"/>
      <protection hidden="1"/>
    </xf>
    <xf numFmtId="0" fontId="17" fillId="11" borderId="6" xfId="0" applyFont="1" applyFill="1" applyBorder="1" applyAlignment="1" applyProtection="1">
      <alignment horizontal="center" vertical="center" wrapText="1" readingOrder="1"/>
      <protection hidden="1"/>
    </xf>
    <xf numFmtId="0" fontId="17" fillId="12" borderId="5" xfId="0" applyFont="1" applyFill="1" applyBorder="1" applyAlignment="1" applyProtection="1">
      <alignment horizontal="center" wrapText="1" readingOrder="1"/>
      <protection hidden="1"/>
    </xf>
    <xf numFmtId="0" fontId="17" fillId="12" borderId="12" xfId="0" applyFont="1" applyFill="1" applyBorder="1" applyAlignment="1" applyProtection="1">
      <alignment horizontal="center" wrapText="1" readingOrder="1"/>
      <protection hidden="1"/>
    </xf>
    <xf numFmtId="0" fontId="17" fillId="12" borderId="6" xfId="0" applyFont="1" applyFill="1" applyBorder="1" applyAlignment="1" applyProtection="1">
      <alignment horizontal="center" wrapText="1" readingOrder="1"/>
      <protection hidden="1"/>
    </xf>
    <xf numFmtId="0" fontId="17" fillId="11" borderId="7" xfId="0" applyFont="1" applyFill="1" applyBorder="1" applyAlignment="1" applyProtection="1">
      <alignment horizontal="center" vertical="center" wrapText="1" readingOrder="1"/>
      <protection hidden="1"/>
    </xf>
    <xf numFmtId="0" fontId="17" fillId="11" borderId="0" xfId="0" applyFont="1" applyFill="1" applyAlignment="1" applyProtection="1">
      <alignment horizontal="center" vertical="center" wrapText="1" readingOrder="1"/>
      <protection hidden="1"/>
    </xf>
    <xf numFmtId="0" fontId="17" fillId="11" borderId="8" xfId="0" applyFont="1" applyFill="1" applyBorder="1" applyAlignment="1" applyProtection="1">
      <alignment horizontal="center" vertical="center" wrapText="1" readingOrder="1"/>
      <protection hidden="1"/>
    </xf>
    <xf numFmtId="0" fontId="17" fillId="12" borderId="7" xfId="0" applyFont="1" applyFill="1" applyBorder="1" applyAlignment="1" applyProtection="1">
      <alignment horizontal="center" wrapText="1" readingOrder="1"/>
      <protection hidden="1"/>
    </xf>
    <xf numFmtId="0" fontId="17" fillId="12" borderId="0" xfId="0" applyFont="1" applyFill="1" applyAlignment="1" applyProtection="1">
      <alignment horizontal="center" wrapText="1" readingOrder="1"/>
      <protection hidden="1"/>
    </xf>
    <xf numFmtId="0" fontId="17" fillId="12" borderId="8" xfId="0" applyFont="1" applyFill="1" applyBorder="1" applyAlignment="1" applyProtection="1">
      <alignment horizontal="center" wrapText="1" readingOrder="1"/>
      <protection hidden="1"/>
    </xf>
    <xf numFmtId="0" fontId="17" fillId="11" borderId="9" xfId="0" applyFont="1" applyFill="1" applyBorder="1" applyAlignment="1" applyProtection="1">
      <alignment horizontal="center" vertical="center" wrapText="1" readingOrder="1"/>
      <protection hidden="1"/>
    </xf>
    <xf numFmtId="0" fontId="17" fillId="11" borderId="11" xfId="0" applyFont="1" applyFill="1" applyBorder="1" applyAlignment="1" applyProtection="1">
      <alignment horizontal="center" vertical="center" wrapText="1" readingOrder="1"/>
      <protection hidden="1"/>
    </xf>
    <xf numFmtId="0" fontId="17" fillId="11" borderId="10" xfId="0" applyFont="1" applyFill="1" applyBorder="1" applyAlignment="1" applyProtection="1">
      <alignment horizontal="center" vertical="center" wrapText="1" readingOrder="1"/>
      <protection hidden="1"/>
    </xf>
    <xf numFmtId="0" fontId="17" fillId="12" borderId="9" xfId="0" applyFont="1" applyFill="1" applyBorder="1" applyAlignment="1" applyProtection="1">
      <alignment horizontal="center" wrapText="1" readingOrder="1"/>
      <protection hidden="1"/>
    </xf>
    <xf numFmtId="0" fontId="17" fillId="12" borderId="11" xfId="0" applyFont="1" applyFill="1" applyBorder="1" applyAlignment="1" applyProtection="1">
      <alignment horizontal="center" wrapText="1" readingOrder="1"/>
      <protection hidden="1"/>
    </xf>
    <xf numFmtId="0" fontId="17" fillId="12" borderId="10" xfId="0" applyFont="1" applyFill="1" applyBorder="1" applyAlignment="1" applyProtection="1">
      <alignment horizontal="center" wrapText="1" readingOrder="1"/>
      <protection hidden="1"/>
    </xf>
    <xf numFmtId="0" fontId="17" fillId="13" borderId="5" xfId="0" applyFont="1" applyFill="1" applyBorder="1" applyAlignment="1" applyProtection="1">
      <alignment horizontal="center" wrapText="1" readingOrder="1"/>
      <protection hidden="1"/>
    </xf>
    <xf numFmtId="0" fontId="17" fillId="13" borderId="12" xfId="0" applyFont="1" applyFill="1" applyBorder="1" applyAlignment="1" applyProtection="1">
      <alignment horizontal="center" wrapText="1" readingOrder="1"/>
      <protection hidden="1"/>
    </xf>
    <xf numFmtId="0" fontId="17" fillId="13" borderId="6" xfId="0" applyFont="1" applyFill="1" applyBorder="1" applyAlignment="1" applyProtection="1">
      <alignment horizontal="center" wrapText="1" readingOrder="1"/>
      <protection hidden="1"/>
    </xf>
    <xf numFmtId="0" fontId="17" fillId="13" borderId="7" xfId="0" applyFont="1" applyFill="1" applyBorder="1" applyAlignment="1" applyProtection="1">
      <alignment horizontal="center" wrapText="1" readingOrder="1"/>
      <protection hidden="1"/>
    </xf>
    <xf numFmtId="0" fontId="17" fillId="13" borderId="0" xfId="0" applyFont="1" applyFill="1" applyAlignment="1" applyProtection="1">
      <alignment horizontal="center" wrapText="1" readingOrder="1"/>
      <protection hidden="1"/>
    </xf>
    <xf numFmtId="0" fontId="17" fillId="13" borderId="8" xfId="0" applyFont="1" applyFill="1" applyBorder="1" applyAlignment="1" applyProtection="1">
      <alignment horizontal="center" wrapText="1" readingOrder="1"/>
      <protection hidden="1"/>
    </xf>
    <xf numFmtId="0" fontId="17" fillId="13" borderId="9" xfId="0" applyFont="1" applyFill="1" applyBorder="1" applyAlignment="1" applyProtection="1">
      <alignment horizontal="center" wrapText="1" readingOrder="1"/>
      <protection hidden="1"/>
    </xf>
    <xf numFmtId="0" fontId="17" fillId="13" borderId="11" xfId="0" applyFont="1" applyFill="1" applyBorder="1" applyAlignment="1" applyProtection="1">
      <alignment horizontal="center" wrapText="1" readingOrder="1"/>
      <protection hidden="1"/>
    </xf>
    <xf numFmtId="0" fontId="17" fillId="13" borderId="10" xfId="0" applyFont="1" applyFill="1" applyBorder="1" applyAlignment="1" applyProtection="1">
      <alignment horizontal="center" wrapText="1" readingOrder="1"/>
      <protection hidden="1"/>
    </xf>
    <xf numFmtId="0" fontId="17" fillId="5" borderId="5" xfId="0" applyFont="1" applyFill="1" applyBorder="1" applyAlignment="1" applyProtection="1">
      <alignment horizontal="center" wrapText="1" readingOrder="1"/>
      <protection hidden="1"/>
    </xf>
    <xf numFmtId="0" fontId="17" fillId="5" borderId="12" xfId="0" applyFont="1" applyFill="1" applyBorder="1" applyAlignment="1" applyProtection="1">
      <alignment horizontal="center" wrapText="1" readingOrder="1"/>
      <protection hidden="1"/>
    </xf>
    <xf numFmtId="0" fontId="17" fillId="5" borderId="6" xfId="0" applyFont="1" applyFill="1" applyBorder="1" applyAlignment="1" applyProtection="1">
      <alignment horizontal="center" wrapText="1" readingOrder="1"/>
      <protection hidden="1"/>
    </xf>
    <xf numFmtId="0" fontId="17" fillId="5" borderId="7" xfId="0" applyFont="1" applyFill="1" applyBorder="1" applyAlignment="1" applyProtection="1">
      <alignment horizontal="center" wrapText="1" readingOrder="1"/>
      <protection hidden="1"/>
    </xf>
    <xf numFmtId="0" fontId="17" fillId="5" borderId="0" xfId="0" applyFont="1" applyFill="1" applyAlignment="1" applyProtection="1">
      <alignment horizontal="center" wrapText="1" readingOrder="1"/>
      <protection hidden="1"/>
    </xf>
    <xf numFmtId="0" fontId="17" fillId="5" borderId="8" xfId="0" applyFont="1" applyFill="1" applyBorder="1" applyAlignment="1" applyProtection="1">
      <alignment horizontal="center" wrapText="1" readingOrder="1"/>
      <protection hidden="1"/>
    </xf>
    <xf numFmtId="0" fontId="17" fillId="5" borderId="9" xfId="0" applyFont="1" applyFill="1" applyBorder="1" applyAlignment="1" applyProtection="1">
      <alignment horizontal="center" wrapText="1" readingOrder="1"/>
      <protection hidden="1"/>
    </xf>
    <xf numFmtId="0" fontId="17" fillId="5" borderId="11" xfId="0" applyFont="1" applyFill="1" applyBorder="1" applyAlignment="1" applyProtection="1">
      <alignment horizontal="center" wrapText="1" readingOrder="1"/>
      <protection hidden="1"/>
    </xf>
    <xf numFmtId="0" fontId="17" fillId="5" borderId="10"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0" fillId="3" borderId="0" xfId="0" applyFill="1"/>
    <xf numFmtId="0" fontId="44" fillId="3" borderId="40" xfId="2" applyFont="1" applyFill="1" applyBorder="1"/>
    <xf numFmtId="0" fontId="44" fillId="3" borderId="41" xfId="2" applyFont="1" applyFill="1" applyBorder="1"/>
    <xf numFmtId="0" fontId="44" fillId="3" borderId="42" xfId="2" applyFont="1" applyFill="1" applyBorder="1"/>
    <xf numFmtId="0" fontId="14" fillId="3" borderId="0" xfId="0" applyFont="1" applyFill="1" applyAlignment="1">
      <alignment vertical="center"/>
    </xf>
    <xf numFmtId="0" fontId="4" fillId="3" borderId="0" xfId="0" applyFont="1" applyFill="1"/>
    <xf numFmtId="0" fontId="32" fillId="3" borderId="0" xfId="0" applyFont="1" applyFill="1"/>
    <xf numFmtId="0" fontId="33" fillId="3" borderId="23" xfId="0" applyFont="1" applyFill="1" applyBorder="1" applyAlignment="1">
      <alignment horizontal="center" vertical="center" wrapText="1" readingOrder="1"/>
    </xf>
    <xf numFmtId="0" fontId="34" fillId="3" borderId="23" xfId="0" applyFont="1" applyFill="1" applyBorder="1" applyAlignment="1">
      <alignment horizontal="justify" vertical="center" wrapText="1" readingOrder="1"/>
    </xf>
    <xf numFmtId="9" fontId="33" fillId="3" borderId="32" xfId="0" applyNumberFormat="1" applyFont="1" applyFill="1" applyBorder="1" applyAlignment="1">
      <alignment horizontal="center" vertical="center" wrapText="1" readingOrder="1"/>
    </xf>
    <xf numFmtId="0" fontId="33" fillId="3" borderId="22" xfId="0" applyFont="1" applyFill="1" applyBorder="1" applyAlignment="1">
      <alignment horizontal="center" vertical="center" wrapText="1" readingOrder="1"/>
    </xf>
    <xf numFmtId="0" fontId="34" fillId="3" borderId="22" xfId="0" applyFont="1" applyFill="1" applyBorder="1" applyAlignment="1">
      <alignment horizontal="justify" vertical="center" wrapText="1" readingOrder="1"/>
    </xf>
    <xf numFmtId="9" fontId="33" fillId="3" borderId="27" xfId="0" applyNumberFormat="1" applyFont="1" applyFill="1" applyBorder="1" applyAlignment="1">
      <alignment horizontal="center" vertical="center" wrapText="1" readingOrder="1"/>
    </xf>
    <xf numFmtId="0" fontId="34" fillId="3" borderId="27" xfId="0" applyFont="1" applyFill="1" applyBorder="1" applyAlignment="1">
      <alignment horizontal="center" vertical="center" wrapText="1" readingOrder="1"/>
    </xf>
    <xf numFmtId="0" fontId="33" fillId="3" borderId="29" xfId="0" applyFont="1" applyFill="1" applyBorder="1" applyAlignment="1">
      <alignment horizontal="center" vertical="center" wrapText="1" readingOrder="1"/>
    </xf>
    <xf numFmtId="0" fontId="34" fillId="3" borderId="29" xfId="0" applyFont="1" applyFill="1" applyBorder="1" applyAlignment="1">
      <alignment horizontal="justify" vertical="center" wrapText="1" readingOrder="1"/>
    </xf>
    <xf numFmtId="0" fontId="34" fillId="3" borderId="30" xfId="0" applyFont="1" applyFill="1" applyBorder="1" applyAlignment="1">
      <alignment horizontal="center" vertical="center" wrapText="1" readingOrder="1"/>
    </xf>
    <xf numFmtId="0" fontId="41" fillId="3" borderId="0" xfId="0" applyFont="1" applyFill="1"/>
    <xf numFmtId="0" fontId="33" fillId="15" borderId="34" xfId="0" applyFont="1" applyFill="1" applyBorder="1" applyAlignment="1">
      <alignment horizontal="center" vertical="center" wrapText="1" readingOrder="1"/>
    </xf>
    <xf numFmtId="0" fontId="33" fillId="15" borderId="35" xfId="0" applyFont="1" applyFill="1" applyBorder="1" applyAlignment="1">
      <alignment horizontal="center" vertical="center" wrapText="1" readingOrder="1"/>
    </xf>
    <xf numFmtId="0" fontId="11" fillId="3" borderId="0" xfId="0" applyFont="1" applyFill="1"/>
    <xf numFmtId="0" fontId="10" fillId="3" borderId="0" xfId="0" applyFont="1" applyFill="1" applyAlignment="1">
      <alignment horizontal="justify" vertical="center" wrapText="1" readingOrder="1"/>
    </xf>
    <xf numFmtId="0" fontId="13" fillId="3" borderId="0" xfId="0" applyFont="1" applyFill="1"/>
    <xf numFmtId="0" fontId="3" fillId="3" borderId="0" xfId="0" applyFont="1" applyFill="1" applyAlignment="1">
      <alignment horizontal="left" vertical="center"/>
    </xf>
    <xf numFmtId="0" fontId="44" fillId="3" borderId="7" xfId="2" applyFont="1" applyFill="1" applyBorder="1"/>
    <xf numFmtId="0" fontId="49" fillId="3" borderId="0" xfId="0" applyFont="1" applyFill="1" applyAlignment="1">
      <alignment horizontal="left" vertical="center" wrapText="1"/>
    </xf>
    <xf numFmtId="0" fontId="50" fillId="3" borderId="0" xfId="0" applyFont="1" applyFill="1" applyAlignment="1">
      <alignment horizontal="left" vertical="top" wrapText="1"/>
    </xf>
    <xf numFmtId="0" fontId="44" fillId="3" borderId="0" xfId="2" applyFont="1" applyFill="1"/>
    <xf numFmtId="0" fontId="44" fillId="3" borderId="8" xfId="2" applyFont="1" applyFill="1" applyBorder="1"/>
    <xf numFmtId="0" fontId="44" fillId="3" borderId="9" xfId="2" applyFont="1" applyFill="1" applyBorder="1"/>
    <xf numFmtId="0" fontId="44" fillId="3" borderId="11" xfId="2" applyFont="1" applyFill="1" applyBorder="1"/>
    <xf numFmtId="0" fontId="44" fillId="3" borderId="10" xfId="2" applyFont="1" applyFill="1" applyBorder="1"/>
    <xf numFmtId="0" fontId="48" fillId="3" borderId="0" xfId="2" applyFont="1" applyFill="1" applyAlignment="1">
      <alignment horizontal="left" vertical="center" wrapText="1"/>
    </xf>
    <xf numFmtId="0" fontId="44" fillId="3" borderId="0" xfId="2" applyFont="1" applyFill="1" applyAlignment="1">
      <alignment horizontal="left" vertical="center" wrapText="1"/>
    </xf>
    <xf numFmtId="0" fontId="44" fillId="3" borderId="0" xfId="2" quotePrefix="1" applyFont="1" applyFill="1" applyAlignment="1">
      <alignment horizontal="left" vertical="center" wrapText="1"/>
    </xf>
    <xf numFmtId="0" fontId="46" fillId="3" borderId="7" xfId="2" quotePrefix="1" applyFont="1" applyFill="1" applyBorder="1" applyAlignment="1">
      <alignment horizontal="left" vertical="top" wrapText="1"/>
    </xf>
    <xf numFmtId="0" fontId="47" fillId="3" borderId="0" xfId="2" quotePrefix="1" applyFont="1" applyFill="1" applyAlignment="1">
      <alignment horizontal="left" vertical="top" wrapText="1"/>
    </xf>
    <xf numFmtId="0" fontId="47" fillId="3" borderId="8" xfId="2" quotePrefix="1" applyFont="1" applyFill="1" applyBorder="1" applyAlignment="1">
      <alignment horizontal="left" vertical="top" wrapText="1"/>
    </xf>
    <xf numFmtId="0" fontId="29" fillId="0" borderId="64" xfId="0" applyFont="1" applyBorder="1" applyAlignment="1">
      <alignment horizontal="justify" vertical="center" wrapText="1" readingOrder="1"/>
    </xf>
    <xf numFmtId="0" fontId="29" fillId="0" borderId="65" xfId="0" applyFont="1" applyBorder="1" applyAlignment="1">
      <alignment horizontal="justify" vertical="center" wrapText="1" readingOrder="1"/>
    </xf>
    <xf numFmtId="165" fontId="27" fillId="3" borderId="0" xfId="5" applyNumberFormat="1" applyFont="1" applyFill="1" applyAlignment="1">
      <alignment horizontal="center" vertical="center" wrapText="1"/>
    </xf>
    <xf numFmtId="165" fontId="0" fillId="3" borderId="0" xfId="5" applyNumberFormat="1" applyFont="1" applyFill="1" applyAlignment="1">
      <alignment horizontal="center" vertical="center"/>
    </xf>
    <xf numFmtId="0" fontId="54" fillId="3" borderId="0" xfId="0" applyFont="1" applyFill="1"/>
    <xf numFmtId="0" fontId="55" fillId="3" borderId="0" xfId="0" applyFont="1" applyFill="1" applyAlignment="1">
      <alignment horizontal="justify" vertical="center" wrapText="1" readingOrder="1"/>
    </xf>
    <xf numFmtId="0" fontId="54" fillId="0" borderId="0" xfId="0" applyFont="1"/>
    <xf numFmtId="0" fontId="56" fillId="3" borderId="0" xfId="0" applyFont="1" applyFill="1" applyAlignment="1">
      <alignment vertical="center"/>
    </xf>
    <xf numFmtId="44" fontId="0" fillId="3" borderId="0" xfId="5" applyFont="1" applyFill="1" applyAlignment="1">
      <alignment horizontal="left" vertical="center"/>
    </xf>
    <xf numFmtId="44" fontId="54" fillId="3" borderId="0" xfId="5" applyFont="1" applyFill="1" applyAlignment="1">
      <alignment horizontal="left" vertical="center"/>
    </xf>
    <xf numFmtId="44" fontId="0" fillId="0" borderId="0" xfId="5" applyFont="1" applyAlignment="1">
      <alignment horizontal="left" vertical="center"/>
    </xf>
    <xf numFmtId="44" fontId="26" fillId="0" borderId="0" xfId="5" applyFont="1" applyAlignment="1">
      <alignment horizontal="left" vertical="center"/>
    </xf>
    <xf numFmtId="0" fontId="0" fillId="0" borderId="0" xfId="0" applyAlignment="1">
      <alignment wrapText="1"/>
    </xf>
    <xf numFmtId="0" fontId="25" fillId="0" borderId="0" xfId="0" applyFont="1" applyAlignment="1">
      <alignment wrapText="1"/>
    </xf>
    <xf numFmtId="0" fontId="0" fillId="0" borderId="0" xfId="0" applyAlignment="1">
      <alignment vertical="center" wrapText="1"/>
    </xf>
    <xf numFmtId="0" fontId="57" fillId="0" borderId="0" xfId="0" applyFont="1"/>
    <xf numFmtId="0" fontId="58" fillId="0" borderId="0" xfId="0" applyFont="1"/>
    <xf numFmtId="0" fontId="59" fillId="0" borderId="0" xfId="0" applyFont="1"/>
    <xf numFmtId="0" fontId="60" fillId="0" borderId="0" xfId="0" applyFont="1" applyAlignment="1">
      <alignment wrapText="1"/>
    </xf>
    <xf numFmtId="0" fontId="59" fillId="0" borderId="0" xfId="0" applyFont="1" applyAlignment="1">
      <alignment wrapText="1"/>
    </xf>
    <xf numFmtId="0" fontId="57" fillId="0" borderId="8" xfId="0" applyFont="1" applyBorder="1"/>
    <xf numFmtId="0" fontId="62" fillId="0" borderId="8" xfId="0" applyFont="1" applyBorder="1"/>
    <xf numFmtId="0" fontId="63" fillId="19" borderId="69" xfId="0" applyFont="1" applyFill="1" applyBorder="1" applyAlignment="1">
      <alignment horizontal="center" vertical="center" wrapText="1"/>
    </xf>
    <xf numFmtId="0" fontId="64" fillId="19" borderId="10" xfId="0" applyFont="1" applyFill="1" applyBorder="1" applyAlignment="1">
      <alignment horizontal="center" vertical="center" wrapText="1"/>
    </xf>
    <xf numFmtId="0" fontId="63" fillId="19" borderId="33" xfId="0" applyFont="1" applyFill="1" applyBorder="1" applyAlignment="1">
      <alignment horizontal="center" vertical="center" wrapText="1"/>
    </xf>
    <xf numFmtId="0" fontId="62" fillId="0" borderId="0" xfId="0" applyFont="1"/>
    <xf numFmtId="0" fontId="63" fillId="19" borderId="69" xfId="0" applyFont="1" applyFill="1" applyBorder="1" applyAlignment="1">
      <alignment horizontal="center" vertical="center" textRotation="90" wrapText="1"/>
    </xf>
    <xf numFmtId="0" fontId="60" fillId="0" borderId="6" xfId="0" applyFont="1" applyBorder="1" applyAlignment="1">
      <alignment horizontal="justify" vertical="center" wrapText="1"/>
    </xf>
    <xf numFmtId="0" fontId="63" fillId="19" borderId="68" xfId="0" applyFont="1" applyFill="1" applyBorder="1" applyAlignment="1">
      <alignment horizontal="center" vertical="center" textRotation="90" wrapText="1"/>
    </xf>
    <xf numFmtId="0" fontId="60" fillId="0" borderId="68" xfId="0" applyFont="1" applyBorder="1" applyAlignment="1">
      <alignment horizontal="left" vertical="center" wrapText="1"/>
    </xf>
    <xf numFmtId="0" fontId="63" fillId="19" borderId="71" xfId="0" applyFont="1" applyFill="1" applyBorder="1" applyAlignment="1">
      <alignment horizontal="center" vertical="center" textRotation="90" wrapText="1"/>
    </xf>
    <xf numFmtId="0" fontId="60" fillId="0" borderId="69" xfId="0" applyFont="1" applyBorder="1" applyAlignment="1">
      <alignment horizontal="left" vertical="center" wrapText="1"/>
    </xf>
    <xf numFmtId="0" fontId="63" fillId="19" borderId="6" xfId="0" applyFont="1" applyFill="1" applyBorder="1" applyAlignment="1">
      <alignment horizontal="center" vertical="center" textRotation="90" wrapText="1"/>
    </xf>
    <xf numFmtId="0" fontId="67" fillId="0" borderId="68" xfId="0" applyFont="1" applyBorder="1" applyAlignment="1">
      <alignment horizontal="left" vertical="center" wrapText="1"/>
    </xf>
    <xf numFmtId="0" fontId="63" fillId="19" borderId="36" xfId="0" applyFont="1" applyFill="1" applyBorder="1" applyAlignment="1">
      <alignment horizontal="center" vertical="center" textRotation="90" wrapText="1"/>
    </xf>
    <xf numFmtId="0" fontId="68" fillId="0" borderId="8" xfId="0" applyFont="1" applyBorder="1"/>
    <xf numFmtId="0" fontId="69" fillId="20" borderId="6" xfId="0" applyFont="1" applyFill="1" applyBorder="1" applyAlignment="1">
      <alignment horizontal="center" vertical="center" textRotation="90" wrapText="1"/>
    </xf>
    <xf numFmtId="0" fontId="68" fillId="0" borderId="0" xfId="0" applyFont="1"/>
    <xf numFmtId="0" fontId="68" fillId="20" borderId="36" xfId="0" applyFont="1" applyFill="1" applyBorder="1"/>
    <xf numFmtId="0" fontId="70" fillId="20" borderId="69" xfId="0" applyFont="1" applyFill="1" applyBorder="1" applyAlignment="1">
      <alignment horizontal="center" vertical="center" wrapText="1"/>
    </xf>
    <xf numFmtId="0" fontId="69" fillId="20" borderId="69" xfId="0" applyFont="1" applyFill="1" applyBorder="1" applyAlignment="1">
      <alignment horizontal="center" vertical="center" wrapText="1"/>
    </xf>
    <xf numFmtId="0" fontId="64" fillId="0" borderId="0" xfId="0" applyFont="1" applyAlignment="1">
      <alignment horizontal="center" vertical="center"/>
    </xf>
    <xf numFmtId="0" fontId="63" fillId="0" borderId="0" xfId="0" applyFont="1" applyAlignment="1">
      <alignment horizontal="center" vertical="center"/>
    </xf>
    <xf numFmtId="0" fontId="60" fillId="0" borderId="0" xfId="0" applyFont="1"/>
    <xf numFmtId="0" fontId="71" fillId="0" borderId="0" xfId="0" applyFont="1" applyAlignment="1">
      <alignment vertical="center" wrapText="1"/>
    </xf>
    <xf numFmtId="0" fontId="71" fillId="0" borderId="73" xfId="0" applyFont="1" applyBorder="1" applyAlignment="1">
      <alignment horizontal="center" vertical="center" wrapText="1"/>
    </xf>
    <xf numFmtId="0" fontId="71" fillId="0" borderId="26" xfId="0" applyFont="1" applyBorder="1" applyAlignment="1">
      <alignment horizontal="center" vertical="center" wrapText="1"/>
    </xf>
    <xf numFmtId="0" fontId="71" fillId="0" borderId="22" xfId="0" applyFont="1" applyBorder="1" applyAlignment="1">
      <alignment vertical="center" wrapText="1"/>
    </xf>
    <xf numFmtId="0" fontId="71" fillId="0" borderId="27" xfId="0" applyFont="1" applyBorder="1" applyAlignment="1">
      <alignment vertical="center" wrapText="1"/>
    </xf>
    <xf numFmtId="0" fontId="76" fillId="0" borderId="77" xfId="0" applyFont="1" applyBorder="1" applyAlignment="1">
      <alignment horizontal="justify" vertical="center" wrapText="1"/>
    </xf>
    <xf numFmtId="0" fontId="76" fillId="0" borderId="79" xfId="0" applyFont="1" applyBorder="1" applyAlignment="1">
      <alignment horizontal="justify" vertical="center" wrapText="1"/>
    </xf>
    <xf numFmtId="0" fontId="75" fillId="16" borderId="77" xfId="0" applyFont="1" applyFill="1" applyBorder="1" applyAlignment="1">
      <alignment horizontal="center" vertical="center" wrapText="1"/>
    </xf>
    <xf numFmtId="0" fontId="75" fillId="16" borderId="79" xfId="0" applyFont="1" applyFill="1" applyBorder="1" applyAlignment="1">
      <alignment horizontal="center" vertical="center" wrapText="1"/>
    </xf>
    <xf numFmtId="0" fontId="75" fillId="16" borderId="81" xfId="0" applyFont="1" applyFill="1" applyBorder="1" applyAlignment="1">
      <alignment horizontal="center" vertical="center" wrapText="1"/>
    </xf>
    <xf numFmtId="0" fontId="73" fillId="16" borderId="29" xfId="0" applyFont="1" applyFill="1" applyBorder="1" applyAlignment="1">
      <alignment horizontal="center" vertical="center" wrapText="1"/>
    </xf>
    <xf numFmtId="0" fontId="73" fillId="16" borderId="30" xfId="0" applyFont="1" applyFill="1" applyBorder="1" applyAlignment="1">
      <alignment horizontal="center" vertical="center" wrapText="1"/>
    </xf>
    <xf numFmtId="0" fontId="75" fillId="19" borderId="69" xfId="0" applyFont="1" applyFill="1" applyBorder="1" applyAlignment="1">
      <alignment horizontal="center" vertical="center" wrapText="1"/>
    </xf>
    <xf numFmtId="0" fontId="75" fillId="19" borderId="36" xfId="0" applyFont="1" applyFill="1" applyBorder="1" applyAlignment="1">
      <alignment horizontal="center" vertical="center" wrapText="1"/>
    </xf>
    <xf numFmtId="0" fontId="76" fillId="0" borderId="10" xfId="0" applyFont="1" applyBorder="1" applyAlignment="1">
      <alignment horizontal="justify" vertical="center" wrapText="1"/>
    </xf>
    <xf numFmtId="0" fontId="60" fillId="0" borderId="5" xfId="0" applyFont="1" applyBorder="1" applyAlignment="1">
      <alignment horizontal="justify" vertical="center" wrapText="1"/>
    </xf>
    <xf numFmtId="0" fontId="60" fillId="0" borderId="5" xfId="0" applyFont="1" applyBorder="1" applyAlignment="1">
      <alignment horizontal="left" vertical="center" wrapText="1"/>
    </xf>
    <xf numFmtId="0" fontId="59" fillId="0" borderId="24" xfId="0" applyFont="1" applyBorder="1" applyAlignment="1">
      <alignment horizontal="left" vertical="center" wrapText="1"/>
    </xf>
    <xf numFmtId="0" fontId="59" fillId="0" borderId="5" xfId="0" applyFont="1" applyBorder="1" applyAlignment="1">
      <alignment horizontal="justify" vertical="center" wrapText="1"/>
    </xf>
    <xf numFmtId="0" fontId="62" fillId="0" borderId="85" xfId="0" applyFont="1" applyBorder="1" applyAlignment="1">
      <alignment horizontal="center" vertical="center"/>
    </xf>
    <xf numFmtId="0" fontId="62" fillId="0" borderId="84" xfId="0" applyFont="1" applyBorder="1" applyAlignment="1">
      <alignment horizontal="center" vertical="center"/>
    </xf>
    <xf numFmtId="0" fontId="68" fillId="0" borderId="86" xfId="0" applyFont="1" applyBorder="1" applyAlignment="1">
      <alignment horizontal="center" vertical="center"/>
    </xf>
    <xf numFmtId="0" fontId="78" fillId="24" borderId="89" xfId="0" applyFont="1" applyFill="1" applyBorder="1" applyAlignment="1">
      <alignment horizontal="left" vertical="center" wrapText="1" readingOrder="1"/>
    </xf>
    <xf numFmtId="0" fontId="78" fillId="25" borderId="89" xfId="0" applyFont="1" applyFill="1" applyBorder="1" applyAlignment="1">
      <alignment horizontal="left" vertical="center" wrapText="1" readingOrder="1"/>
    </xf>
    <xf numFmtId="0" fontId="84" fillId="0" borderId="84" xfId="0" applyFont="1" applyBorder="1" applyAlignment="1">
      <alignment vertical="center" wrapText="1"/>
    </xf>
    <xf numFmtId="0" fontId="83" fillId="0" borderId="84" xfId="0" applyFont="1" applyBorder="1" applyAlignment="1">
      <alignment vertical="center"/>
    </xf>
    <xf numFmtId="0" fontId="83" fillId="0" borderId="84" xfId="0" applyFont="1" applyBorder="1" applyAlignment="1">
      <alignment vertical="center" wrapText="1"/>
    </xf>
    <xf numFmtId="0" fontId="83" fillId="26" borderId="0" xfId="0" applyFont="1" applyFill="1" applyAlignment="1">
      <alignment horizontal="center" vertical="center"/>
    </xf>
    <xf numFmtId="0" fontId="75" fillId="26" borderId="69" xfId="0" applyFont="1" applyFill="1" applyBorder="1" applyAlignment="1">
      <alignment horizontal="center" vertical="center" wrapText="1"/>
    </xf>
    <xf numFmtId="0" fontId="75" fillId="26" borderId="36" xfId="0" applyFont="1" applyFill="1" applyBorder="1" applyAlignment="1">
      <alignment horizontal="center" vertical="center" wrapText="1"/>
    </xf>
    <xf numFmtId="0" fontId="71" fillId="0" borderId="74" xfId="0" applyFont="1" applyBorder="1" applyAlignment="1">
      <alignment horizontal="center" vertical="center" wrapText="1"/>
    </xf>
    <xf numFmtId="0" fontId="71" fillId="0" borderId="75" xfId="0" applyFont="1" applyBorder="1" applyAlignment="1">
      <alignment horizontal="center" vertical="center" wrapText="1"/>
    </xf>
    <xf numFmtId="0" fontId="71" fillId="0" borderId="22" xfId="0" applyFont="1" applyBorder="1" applyAlignment="1">
      <alignment horizontal="center" vertical="center" wrapText="1"/>
    </xf>
    <xf numFmtId="0" fontId="71" fillId="0" borderId="27" xfId="0" applyFont="1" applyBorder="1" applyAlignment="1">
      <alignment horizontal="center" vertical="center" wrapText="1"/>
    </xf>
    <xf numFmtId="0" fontId="0" fillId="3" borderId="0" xfId="0" applyFill="1" applyAlignment="1">
      <alignment vertical="top"/>
    </xf>
    <xf numFmtId="44" fontId="0" fillId="3" borderId="0" xfId="5" applyFont="1" applyFill="1" applyAlignment="1">
      <alignment horizontal="left" vertical="top"/>
    </xf>
    <xf numFmtId="0" fontId="0" fillId="0" borderId="0" xfId="0" applyAlignment="1">
      <alignment vertical="top"/>
    </xf>
    <xf numFmtId="44" fontId="53" fillId="3" borderId="0" xfId="5" applyFont="1" applyFill="1" applyAlignment="1">
      <alignment vertical="top"/>
    </xf>
    <xf numFmtId="0" fontId="80" fillId="0" borderId="90" xfId="0" applyFont="1" applyBorder="1" applyAlignment="1" applyProtection="1">
      <alignment horizontal="center" vertical="center" wrapText="1"/>
      <protection locked="0"/>
    </xf>
    <xf numFmtId="0" fontId="80" fillId="0" borderId="90" xfId="0" applyFont="1" applyBorder="1" applyAlignment="1" applyProtection="1">
      <alignment horizontal="justify" vertical="center" wrapText="1"/>
      <protection locked="0"/>
    </xf>
    <xf numFmtId="0" fontId="80" fillId="0" borderId="90" xfId="0" applyFont="1" applyBorder="1" applyAlignment="1" applyProtection="1">
      <alignment horizontal="justify" vertical="center"/>
      <protection locked="0"/>
    </xf>
    <xf numFmtId="0" fontId="80" fillId="0" borderId="90" xfId="0" applyFont="1" applyBorder="1" applyAlignment="1" applyProtection="1">
      <alignment horizontal="center" vertical="center"/>
      <protection hidden="1"/>
    </xf>
    <xf numFmtId="0" fontId="80" fillId="0" borderId="90" xfId="0" applyFont="1" applyBorder="1" applyAlignment="1" applyProtection="1">
      <alignment horizontal="center" vertical="center" textRotation="90"/>
      <protection locked="0"/>
    </xf>
    <xf numFmtId="9" fontId="80" fillId="0" borderId="90" xfId="0" applyNumberFormat="1" applyFont="1" applyBorder="1" applyAlignment="1" applyProtection="1">
      <alignment horizontal="center" vertical="center"/>
      <protection hidden="1"/>
    </xf>
    <xf numFmtId="164" fontId="80" fillId="0" borderId="90" xfId="1" applyNumberFormat="1" applyFont="1" applyFill="1" applyBorder="1" applyAlignment="1">
      <alignment horizontal="center" vertical="center"/>
    </xf>
    <xf numFmtId="0" fontId="81" fillId="0" borderId="90" xfId="0" applyFont="1" applyBorder="1" applyAlignment="1" applyProtection="1">
      <alignment horizontal="center" vertical="center" textRotation="90" wrapText="1"/>
      <protection hidden="1"/>
    </xf>
    <xf numFmtId="0" fontId="81" fillId="0" borderId="90" xfId="0" applyFont="1" applyBorder="1" applyAlignment="1" applyProtection="1">
      <alignment horizontal="center" vertical="center" textRotation="90"/>
      <protection hidden="1"/>
    </xf>
    <xf numFmtId="0" fontId="80" fillId="0" borderId="90" xfId="0" applyFont="1" applyBorder="1" applyAlignment="1" applyProtection="1">
      <alignment horizontal="center" vertical="center" textRotation="90" wrapText="1"/>
      <protection locked="0"/>
    </xf>
    <xf numFmtId="0" fontId="80" fillId="0" borderId="90" xfId="0" applyFont="1" applyBorder="1" applyAlignment="1" applyProtection="1">
      <alignment horizontal="center" vertical="center"/>
      <protection locked="0"/>
    </xf>
    <xf numFmtId="14" fontId="80" fillId="0" borderId="90" xfId="0" applyNumberFormat="1" applyFont="1" applyBorder="1" applyAlignment="1" applyProtection="1">
      <alignment horizontal="center" vertical="center"/>
      <protection locked="0"/>
    </xf>
    <xf numFmtId="0" fontId="80" fillId="0" borderId="0" xfId="0" applyFont="1"/>
    <xf numFmtId="0" fontId="80" fillId="0" borderId="90" xfId="0" applyFont="1" applyBorder="1" applyAlignment="1" applyProtection="1">
      <alignment horizontal="justify" vertical="top" wrapText="1"/>
      <protection locked="0"/>
    </xf>
    <xf numFmtId="0" fontId="85" fillId="3" borderId="0" xfId="0" applyFont="1" applyFill="1"/>
    <xf numFmtId="0" fontId="85" fillId="0" borderId="0" xfId="0" applyFont="1"/>
    <xf numFmtId="0" fontId="80" fillId="3" borderId="0" xfId="0" applyFont="1" applyFill="1" applyAlignment="1">
      <alignment horizontal="center" vertical="center"/>
    </xf>
    <xf numFmtId="0" fontId="80" fillId="3" borderId="0" xfId="0" applyFont="1" applyFill="1" applyAlignment="1">
      <alignment horizontal="left" vertical="center"/>
    </xf>
    <xf numFmtId="0" fontId="80" fillId="3" borderId="0" xfId="0" applyFont="1" applyFill="1"/>
    <xf numFmtId="0" fontId="80" fillId="3" borderId="0" xfId="0" applyFont="1" applyFill="1" applyAlignment="1">
      <alignment horizontal="center"/>
    </xf>
    <xf numFmtId="0" fontId="81" fillId="0" borderId="0" xfId="0" applyFont="1" applyAlignment="1">
      <alignment horizontal="left" vertical="center"/>
    </xf>
    <xf numFmtId="0" fontId="80" fillId="0" borderId="0" xfId="0" applyFont="1" applyAlignment="1" applyProtection="1">
      <alignment horizontal="left" vertical="center" wrapText="1"/>
      <protection locked="0"/>
    </xf>
    <xf numFmtId="0" fontId="81" fillId="0" borderId="0" xfId="0" applyFont="1"/>
    <xf numFmtId="0" fontId="80" fillId="0" borderId="0" xfId="0" applyFont="1" applyAlignment="1">
      <alignment horizontal="left" wrapText="1"/>
    </xf>
    <xf numFmtId="0" fontId="81" fillId="16" borderId="90" xfId="0" applyFont="1" applyFill="1" applyBorder="1" applyAlignment="1">
      <alignment horizontal="center" vertical="center" textRotation="90"/>
    </xf>
    <xf numFmtId="0" fontId="81" fillId="3" borderId="0" xfId="0" applyFont="1" applyFill="1" applyAlignment="1">
      <alignment horizontal="center" vertical="center"/>
    </xf>
    <xf numFmtId="0" fontId="81" fillId="0" borderId="0" xfId="0" applyFont="1" applyAlignment="1">
      <alignment horizontal="center" vertical="center"/>
    </xf>
    <xf numFmtId="0" fontId="81" fillId="2" borderId="0" xfId="0" applyFont="1" applyFill="1" applyAlignment="1">
      <alignment horizontal="center" vertical="center"/>
    </xf>
    <xf numFmtId="0" fontId="80" fillId="0" borderId="90" xfId="0" applyFont="1" applyBorder="1" applyAlignment="1">
      <alignment horizontal="center" vertical="center"/>
    </xf>
    <xf numFmtId="0" fontId="80" fillId="0" borderId="0" xfId="0" applyFont="1" applyAlignment="1">
      <alignment vertical="center"/>
    </xf>
    <xf numFmtId="0" fontId="80" fillId="0" borderId="3" xfId="0" applyFont="1" applyBorder="1" applyAlignment="1">
      <alignment horizontal="center" vertical="center"/>
    </xf>
    <xf numFmtId="0" fontId="80" fillId="0" borderId="0" xfId="0" applyFont="1" applyAlignment="1">
      <alignment wrapText="1"/>
    </xf>
    <xf numFmtId="0" fontId="80" fillId="0" borderId="0" xfId="0" applyFont="1" applyAlignment="1">
      <alignment horizontal="center" vertical="center"/>
    </xf>
    <xf numFmtId="0" fontId="80" fillId="0" borderId="0" xfId="0" applyFont="1" applyAlignment="1">
      <alignment horizontal="center"/>
    </xf>
    <xf numFmtId="166" fontId="29" fillId="0" borderId="64" xfId="0" applyNumberFormat="1" applyFont="1" applyBorder="1" applyAlignment="1">
      <alignment horizontal="center" vertical="center" wrapText="1" readingOrder="1"/>
    </xf>
    <xf numFmtId="0" fontId="80" fillId="0" borderId="91" xfId="0" applyFont="1" applyBorder="1" applyAlignment="1" applyProtection="1">
      <alignment horizontal="center" vertical="center" wrapText="1"/>
      <protection locked="0"/>
    </xf>
    <xf numFmtId="0" fontId="80" fillId="0" borderId="99" xfId="0" applyFont="1" applyBorder="1" applyAlignment="1" applyProtection="1">
      <alignment horizontal="center" vertical="center" wrapText="1"/>
      <protection locked="0"/>
    </xf>
    <xf numFmtId="0" fontId="80" fillId="0" borderId="92" xfId="0" applyFont="1" applyBorder="1" applyAlignment="1" applyProtection="1">
      <alignment horizontal="center" vertical="center" wrapText="1"/>
      <protection locked="0"/>
    </xf>
    <xf numFmtId="0" fontId="81" fillId="16" borderId="92" xfId="0" applyFont="1" applyFill="1" applyBorder="1" applyAlignment="1">
      <alignment vertical="center"/>
    </xf>
    <xf numFmtId="0" fontId="0" fillId="21" borderId="7" xfId="0" applyFill="1" applyBorder="1"/>
    <xf numFmtId="0" fontId="0" fillId="21" borderId="0" xfId="0" applyFill="1"/>
    <xf numFmtId="0" fontId="0" fillId="0" borderId="8" xfId="0" applyBorder="1"/>
    <xf numFmtId="0" fontId="0" fillId="8" borderId="7" xfId="0" applyFill="1" applyBorder="1"/>
    <xf numFmtId="0" fontId="0" fillId="8" borderId="0" xfId="0" applyFill="1"/>
    <xf numFmtId="0" fontId="0" fillId="27" borderId="7" xfId="0" applyFill="1" applyBorder="1"/>
    <xf numFmtId="0" fontId="0" fillId="27" borderId="0" xfId="0" applyFill="1"/>
    <xf numFmtId="0" fontId="0" fillId="27" borderId="9" xfId="0" applyFill="1" applyBorder="1"/>
    <xf numFmtId="0" fontId="0" fillId="27" borderId="11" xfId="0" applyFill="1" applyBorder="1"/>
    <xf numFmtId="0" fontId="0" fillId="0" borderId="11" xfId="0" applyBorder="1"/>
    <xf numFmtId="0" fontId="0" fillId="0" borderId="10" xfId="0" applyBorder="1"/>
    <xf numFmtId="0" fontId="83" fillId="0" borderId="24" xfId="0" applyFont="1" applyBorder="1"/>
    <xf numFmtId="0" fontId="83" fillId="0" borderId="25" xfId="0" applyFont="1" applyBorder="1"/>
    <xf numFmtId="0" fontId="0" fillId="0" borderId="25" xfId="0" applyBorder="1"/>
    <xf numFmtId="0" fontId="0" fillId="0" borderId="36" xfId="0" applyBorder="1"/>
    <xf numFmtId="0" fontId="86" fillId="0" borderId="90" xfId="0" applyFont="1" applyBorder="1" applyAlignment="1" applyProtection="1">
      <alignment horizontal="justify" vertical="center" wrapText="1"/>
      <protection locked="0"/>
    </xf>
    <xf numFmtId="0" fontId="87" fillId="28" borderId="109" xfId="0" applyFont="1" applyFill="1" applyBorder="1" applyAlignment="1" applyProtection="1">
      <alignment horizontal="center" vertical="center" wrapText="1"/>
      <protection hidden="1"/>
    </xf>
    <xf numFmtId="0" fontId="87" fillId="28" borderId="110" xfId="0" applyFont="1" applyFill="1" applyBorder="1" applyAlignment="1" applyProtection="1">
      <alignment horizontal="center" vertical="center" wrapText="1"/>
      <protection hidden="1"/>
    </xf>
    <xf numFmtId="0" fontId="87" fillId="28" borderId="111" xfId="0" applyFont="1" applyFill="1" applyBorder="1" applyAlignment="1" applyProtection="1">
      <alignment horizontal="center" vertical="center" wrapText="1"/>
      <protection hidden="1"/>
    </xf>
    <xf numFmtId="0" fontId="0" fillId="3" borderId="0" xfId="0" applyFill="1" applyAlignment="1">
      <alignment horizontal="center" vertical="center"/>
    </xf>
    <xf numFmtId="14" fontId="0" fillId="3" borderId="0" xfId="0" applyNumberFormat="1" applyFill="1" applyAlignment="1">
      <alignment horizontal="center" vertical="center"/>
    </xf>
    <xf numFmtId="0" fontId="0" fillId="3" borderId="0" xfId="0" applyFill="1" applyAlignment="1">
      <alignment horizontal="center" vertical="center" wrapText="1"/>
    </xf>
    <xf numFmtId="0" fontId="71" fillId="0" borderId="0" xfId="0" applyFont="1" applyAlignment="1">
      <alignment vertical="center"/>
    </xf>
    <xf numFmtId="0" fontId="83" fillId="0" borderId="70" xfId="0" applyFont="1" applyBorder="1" applyAlignment="1">
      <alignment vertical="center"/>
    </xf>
    <xf numFmtId="0" fontId="83" fillId="3" borderId="0" xfId="0" applyFont="1" applyFill="1"/>
    <xf numFmtId="0" fontId="81" fillId="21" borderId="92" xfId="0" applyFont="1" applyFill="1" applyBorder="1" applyAlignment="1">
      <alignment horizontal="center" vertical="center" wrapText="1"/>
    </xf>
    <xf numFmtId="0" fontId="81" fillId="21" borderId="91" xfId="0" applyFont="1" applyFill="1" applyBorder="1" applyAlignment="1">
      <alignment horizontal="center" vertical="center" wrapText="1"/>
    </xf>
    <xf numFmtId="0" fontId="79" fillId="0" borderId="0" xfId="0" applyFont="1" applyAlignment="1">
      <alignment vertical="center"/>
    </xf>
    <xf numFmtId="0" fontId="89" fillId="0" borderId="0" xfId="0" applyFont="1" applyAlignment="1">
      <alignment vertical="center"/>
    </xf>
    <xf numFmtId="0" fontId="80" fillId="3" borderId="0" xfId="0" applyFont="1" applyFill="1" applyAlignment="1">
      <alignment wrapText="1"/>
    </xf>
    <xf numFmtId="0" fontId="80" fillId="0" borderId="0" xfId="0" applyFont="1" applyAlignment="1" applyProtection="1">
      <alignment vertical="center"/>
      <protection locked="0"/>
    </xf>
    <xf numFmtId="0" fontId="80" fillId="3" borderId="0" xfId="0" applyFont="1" applyFill="1" applyAlignment="1" applyProtection="1">
      <alignment vertical="center" wrapText="1"/>
      <protection locked="0"/>
    </xf>
    <xf numFmtId="0" fontId="81" fillId="3" borderId="0" xfId="0" applyFont="1" applyFill="1"/>
    <xf numFmtId="0" fontId="80" fillId="23" borderId="0" xfId="0" applyFont="1" applyFill="1" applyAlignment="1">
      <alignment horizontal="center" vertical="center"/>
    </xf>
    <xf numFmtId="0" fontId="80" fillId="23" borderId="0" xfId="0" applyFont="1" applyFill="1"/>
    <xf numFmtId="0" fontId="80" fillId="23" borderId="0" xfId="0" applyFont="1" applyFill="1" applyAlignment="1">
      <alignment horizontal="center"/>
    </xf>
    <xf numFmtId="0" fontId="80" fillId="23" borderId="0" xfId="0" applyFont="1" applyFill="1" applyAlignment="1">
      <alignment wrapText="1"/>
    </xf>
    <xf numFmtId="0" fontId="71" fillId="0" borderId="90" xfId="0" applyFont="1" applyBorder="1" applyAlignment="1" applyProtection="1">
      <alignment horizontal="justify" vertical="center" wrapText="1"/>
      <protection locked="0"/>
    </xf>
    <xf numFmtId="14" fontId="80" fillId="0" borderId="90" xfId="0" applyNumberFormat="1" applyFont="1" applyBorder="1" applyAlignment="1" applyProtection="1">
      <alignment horizontal="center" vertical="center" wrapText="1"/>
      <protection locked="0"/>
    </xf>
    <xf numFmtId="0" fontId="80" fillId="0" borderId="90" xfId="0" applyFont="1" applyBorder="1" applyAlignment="1" applyProtection="1">
      <alignment vertical="center"/>
      <protection locked="0"/>
    </xf>
    <xf numFmtId="0" fontId="45" fillId="23" borderId="37" xfId="2" applyFont="1" applyFill="1" applyBorder="1" applyAlignment="1">
      <alignment horizontal="center" vertical="center" wrapText="1"/>
    </xf>
    <xf numFmtId="0" fontId="45" fillId="23" borderId="38" xfId="2" applyFont="1" applyFill="1" applyBorder="1" applyAlignment="1">
      <alignment horizontal="center" vertical="center" wrapText="1"/>
    </xf>
    <xf numFmtId="0" fontId="45" fillId="23" borderId="39" xfId="2" applyFont="1" applyFill="1" applyBorder="1" applyAlignment="1">
      <alignment horizontal="center" vertical="center" wrapText="1"/>
    </xf>
    <xf numFmtId="0" fontId="44" fillId="0" borderId="7" xfId="2" quotePrefix="1" applyFont="1" applyBorder="1" applyAlignment="1">
      <alignment horizontal="left" vertical="center" wrapText="1"/>
    </xf>
    <xf numFmtId="0" fontId="44" fillId="0" borderId="0" xfId="2" quotePrefix="1" applyFont="1" applyAlignment="1">
      <alignment horizontal="left" vertical="center" wrapText="1"/>
    </xf>
    <xf numFmtId="0" fontId="44" fillId="0" borderId="8" xfId="2" quotePrefix="1" applyFont="1" applyBorder="1" applyAlignment="1">
      <alignment horizontal="left" vertical="center" wrapText="1"/>
    </xf>
    <xf numFmtId="0" fontId="44" fillId="0" borderId="57" xfId="2" quotePrefix="1" applyFont="1" applyBorder="1" applyAlignment="1">
      <alignment horizontal="left" vertical="center" wrapText="1"/>
    </xf>
    <xf numFmtId="0" fontId="44" fillId="0" borderId="58" xfId="2" quotePrefix="1" applyFont="1" applyBorder="1" applyAlignment="1">
      <alignment horizontal="left" vertical="center" wrapText="1"/>
    </xf>
    <xf numFmtId="0" fontId="44" fillId="0" borderId="59" xfId="2" quotePrefix="1" applyFont="1" applyBorder="1" applyAlignment="1">
      <alignment horizontal="left" vertical="center" wrapText="1"/>
    </xf>
    <xf numFmtId="0" fontId="46" fillId="3" borderId="40" xfId="2" quotePrefix="1" applyFont="1" applyFill="1" applyBorder="1" applyAlignment="1">
      <alignment horizontal="left" vertical="top" wrapText="1"/>
    </xf>
    <xf numFmtId="0" fontId="47" fillId="3" borderId="41" xfId="2" quotePrefix="1" applyFont="1" applyFill="1" applyBorder="1" applyAlignment="1">
      <alignment horizontal="left" vertical="top" wrapText="1"/>
    </xf>
    <xf numFmtId="0" fontId="47" fillId="3" borderId="42" xfId="2" quotePrefix="1" applyFont="1" applyFill="1" applyBorder="1" applyAlignment="1">
      <alignment horizontal="left" vertical="top" wrapText="1"/>
    </xf>
    <xf numFmtId="0" fontId="44" fillId="0" borderId="7" xfId="2" quotePrefix="1" applyFont="1" applyBorder="1" applyAlignment="1">
      <alignment horizontal="left" vertical="top" wrapText="1"/>
    </xf>
    <xf numFmtId="0" fontId="44" fillId="0" borderId="0" xfId="2" quotePrefix="1" applyFont="1" applyAlignment="1">
      <alignment horizontal="left" vertical="top" wrapText="1"/>
    </xf>
    <xf numFmtId="0" fontId="44" fillId="0" borderId="8" xfId="2" quotePrefix="1" applyFont="1" applyBorder="1" applyAlignment="1">
      <alignment horizontal="left" vertical="top" wrapText="1"/>
    </xf>
    <xf numFmtId="0" fontId="49" fillId="14" borderId="43" xfId="3" applyFont="1" applyFill="1" applyBorder="1" applyAlignment="1">
      <alignment horizontal="center" vertical="center" wrapText="1"/>
    </xf>
    <xf numFmtId="0" fontId="49" fillId="14" borderId="44" xfId="3" applyFont="1" applyFill="1" applyBorder="1" applyAlignment="1">
      <alignment horizontal="center" vertical="center" wrapText="1"/>
    </xf>
    <xf numFmtId="0" fontId="49" fillId="14" borderId="45" xfId="2" applyFont="1" applyFill="1" applyBorder="1" applyAlignment="1">
      <alignment horizontal="center" vertical="center"/>
    </xf>
    <xf numFmtId="0" fontId="49" fillId="14" borderId="46" xfId="2" applyFont="1" applyFill="1" applyBorder="1" applyAlignment="1">
      <alignment horizontal="center" vertical="center"/>
    </xf>
    <xf numFmtId="0" fontId="1" fillId="3" borderId="57" xfId="2" quotePrefix="1" applyFont="1" applyFill="1" applyBorder="1" applyAlignment="1">
      <alignment horizontal="justify" vertical="center" wrapText="1"/>
    </xf>
    <xf numFmtId="0" fontId="1" fillId="3" borderId="58" xfId="2" quotePrefix="1" applyFont="1" applyFill="1" applyBorder="1" applyAlignment="1">
      <alignment horizontal="justify" vertical="center" wrapText="1"/>
    </xf>
    <xf numFmtId="0" fontId="1" fillId="3" borderId="59" xfId="2" quotePrefix="1" applyFont="1" applyFill="1" applyBorder="1" applyAlignment="1">
      <alignment horizontal="justify" vertical="center" wrapText="1"/>
    </xf>
    <xf numFmtId="0" fontId="49" fillId="3" borderId="47" xfId="3" applyFont="1" applyFill="1" applyBorder="1" applyAlignment="1">
      <alignment horizontal="left" vertical="top" wrapText="1" readingOrder="1"/>
    </xf>
    <xf numFmtId="0" fontId="49" fillId="3" borderId="48" xfId="3" applyFont="1" applyFill="1" applyBorder="1" applyAlignment="1">
      <alignment horizontal="left" vertical="top" wrapText="1" readingOrder="1"/>
    </xf>
    <xf numFmtId="0" fontId="50" fillId="3" borderId="49" xfId="2" applyFont="1" applyFill="1" applyBorder="1" applyAlignment="1">
      <alignment horizontal="justify" vertical="center" wrapText="1"/>
    </xf>
    <xf numFmtId="0" fontId="50" fillId="3" borderId="50" xfId="2" applyFont="1" applyFill="1" applyBorder="1" applyAlignment="1">
      <alignment horizontal="justify" vertical="center" wrapText="1"/>
    </xf>
    <xf numFmtId="0" fontId="49" fillId="3" borderId="51" xfId="0" applyFont="1" applyFill="1" applyBorder="1" applyAlignment="1">
      <alignment horizontal="left" vertical="center" wrapText="1"/>
    </xf>
    <xf numFmtId="0" fontId="49" fillId="3" borderId="52" xfId="0" applyFont="1" applyFill="1" applyBorder="1" applyAlignment="1">
      <alignment horizontal="left" vertical="center" wrapText="1"/>
    </xf>
    <xf numFmtId="0" fontId="50" fillId="3" borderId="53" xfId="2" applyFont="1" applyFill="1" applyBorder="1" applyAlignment="1">
      <alignment horizontal="justify" vertical="center" wrapText="1"/>
    </xf>
    <xf numFmtId="0" fontId="50" fillId="3" borderId="54" xfId="2" applyFont="1" applyFill="1" applyBorder="1" applyAlignment="1">
      <alignment horizontal="justify" vertical="center" wrapText="1"/>
    </xf>
    <xf numFmtId="0" fontId="44" fillId="3" borderId="7" xfId="2" applyFont="1" applyFill="1" applyBorder="1" applyAlignment="1">
      <alignment horizontal="left" vertical="top" wrapText="1"/>
    </xf>
    <xf numFmtId="0" fontId="44" fillId="3" borderId="0" xfId="2" applyFont="1" applyFill="1" applyAlignment="1">
      <alignment horizontal="left" vertical="top" wrapText="1"/>
    </xf>
    <xf numFmtId="0" fontId="44" fillId="3" borderId="8" xfId="2" applyFont="1" applyFill="1" applyBorder="1" applyAlignment="1">
      <alignment horizontal="left" vertical="top" wrapText="1"/>
    </xf>
    <xf numFmtId="0" fontId="49" fillId="3" borderId="60" xfId="0" applyFont="1" applyFill="1" applyBorder="1" applyAlignment="1">
      <alignment horizontal="left" vertical="center" wrapText="1"/>
    </xf>
    <xf numFmtId="0" fontId="49" fillId="3" borderId="61" xfId="0" applyFont="1" applyFill="1" applyBorder="1" applyAlignment="1">
      <alignment horizontal="left" vertical="center" wrapText="1"/>
    </xf>
    <xf numFmtId="0" fontId="49" fillId="3" borderId="62" xfId="0" applyFont="1" applyFill="1" applyBorder="1" applyAlignment="1">
      <alignment horizontal="left" vertical="center" wrapText="1"/>
    </xf>
    <xf numFmtId="0" fontId="49" fillId="3" borderId="63" xfId="0" applyFont="1" applyFill="1" applyBorder="1" applyAlignment="1">
      <alignment horizontal="left" vertical="center" wrapText="1"/>
    </xf>
    <xf numFmtId="0" fontId="50" fillId="3" borderId="55" xfId="0" applyFont="1" applyFill="1" applyBorder="1" applyAlignment="1">
      <alignment horizontal="justify" vertical="center" wrapText="1"/>
    </xf>
    <xf numFmtId="0" fontId="50" fillId="3" borderId="56" xfId="0" applyFont="1" applyFill="1" applyBorder="1" applyAlignment="1">
      <alignment horizontal="justify" vertical="center" wrapText="1"/>
    </xf>
    <xf numFmtId="0" fontId="61" fillId="17" borderId="66" xfId="0" applyFont="1" applyFill="1" applyBorder="1" applyAlignment="1">
      <alignment horizontal="center" vertical="center" wrapText="1"/>
    </xf>
    <xf numFmtId="0" fontId="61" fillId="17" borderId="67" xfId="0" applyFont="1" applyFill="1" applyBorder="1" applyAlignment="1">
      <alignment horizontal="center" vertical="center" wrapText="1"/>
    </xf>
    <xf numFmtId="0" fontId="61" fillId="18" borderId="68" xfId="0" applyFont="1" applyFill="1" applyBorder="1" applyAlignment="1">
      <alignment horizontal="center" vertical="center" textRotation="90"/>
    </xf>
    <xf numFmtId="0" fontId="61" fillId="18" borderId="70" xfId="0" applyFont="1" applyFill="1" applyBorder="1" applyAlignment="1">
      <alignment horizontal="center" vertical="center" textRotation="90"/>
    </xf>
    <xf numFmtId="0" fontId="61" fillId="18" borderId="72" xfId="0" applyFont="1" applyFill="1" applyBorder="1" applyAlignment="1">
      <alignment horizontal="center" vertical="center" textRotation="90"/>
    </xf>
    <xf numFmtId="0" fontId="77" fillId="22" borderId="87" xfId="0" applyFont="1" applyFill="1" applyBorder="1" applyAlignment="1">
      <alignment horizontal="center" vertical="center"/>
    </xf>
    <xf numFmtId="0" fontId="77" fillId="22" borderId="88" xfId="0" applyFont="1" applyFill="1" applyBorder="1" applyAlignment="1">
      <alignment horizontal="center" vertical="center"/>
    </xf>
    <xf numFmtId="0" fontId="75" fillId="0" borderId="71" xfId="0" applyFont="1" applyBorder="1" applyAlignment="1">
      <alignment horizontal="center" vertical="center" wrapText="1"/>
    </xf>
    <xf numFmtId="0" fontId="75" fillId="0" borderId="70" xfId="0" applyFont="1" applyBorder="1" applyAlignment="1">
      <alignment horizontal="center" vertical="center" wrapText="1"/>
    </xf>
    <xf numFmtId="0" fontId="75" fillId="0" borderId="83" xfId="0" applyFont="1" applyBorder="1" applyAlignment="1">
      <alignment horizontal="center" vertical="center" wrapText="1"/>
    </xf>
    <xf numFmtId="0" fontId="75" fillId="0" borderId="68" xfId="0" applyFont="1" applyBorder="1" applyAlignment="1">
      <alignment horizontal="center" vertical="center" wrapText="1"/>
    </xf>
    <xf numFmtId="0" fontId="81" fillId="16" borderId="90" xfId="0" applyFont="1" applyFill="1" applyBorder="1" applyAlignment="1">
      <alignment horizontal="center" vertical="center" wrapText="1"/>
    </xf>
    <xf numFmtId="0" fontId="80" fillId="3" borderId="91" xfId="0" applyFont="1" applyFill="1" applyBorder="1" applyAlignment="1" applyProtection="1">
      <alignment horizontal="center" vertical="center" wrapText="1"/>
      <protection locked="0"/>
    </xf>
    <xf numFmtId="0" fontId="80" fillId="3" borderId="99" xfId="0" applyFont="1" applyFill="1" applyBorder="1" applyAlignment="1" applyProtection="1">
      <alignment horizontal="center" vertical="center" wrapText="1"/>
      <protection locked="0"/>
    </xf>
    <xf numFmtId="0" fontId="80" fillId="3" borderId="92" xfId="0" applyFont="1" applyFill="1" applyBorder="1" applyAlignment="1" applyProtection="1">
      <alignment horizontal="center" vertical="center" wrapText="1"/>
      <protection locked="0"/>
    </xf>
    <xf numFmtId="9" fontId="80" fillId="0" borderId="90" xfId="0" applyNumberFormat="1" applyFont="1" applyBorder="1" applyAlignment="1" applyProtection="1">
      <alignment horizontal="center" vertical="center" wrapText="1"/>
      <protection locked="0"/>
    </xf>
    <xf numFmtId="0" fontId="81" fillId="16" borderId="92" xfId="0" applyFont="1" applyFill="1" applyBorder="1" applyAlignment="1">
      <alignment horizontal="center" vertical="center"/>
    </xf>
    <xf numFmtId="9" fontId="80" fillId="0" borderId="90" xfId="0" applyNumberFormat="1" applyFont="1" applyBorder="1" applyAlignment="1" applyProtection="1">
      <alignment horizontal="center" vertical="center" wrapText="1"/>
      <protection hidden="1"/>
    </xf>
    <xf numFmtId="0" fontId="81" fillId="0" borderId="90" xfId="0" applyFont="1" applyBorder="1" applyAlignment="1" applyProtection="1">
      <alignment horizontal="center" vertical="center" wrapText="1"/>
      <protection hidden="1"/>
    </xf>
    <xf numFmtId="0" fontId="80" fillId="0" borderId="90" xfId="0" applyFont="1" applyBorder="1" applyAlignment="1" applyProtection="1">
      <alignment horizontal="center" vertical="center"/>
      <protection locked="0"/>
    </xf>
    <xf numFmtId="0" fontId="81" fillId="21" borderId="112" xfId="0" applyFont="1" applyFill="1" applyBorder="1" applyAlignment="1">
      <alignment horizontal="center" vertical="center" wrapText="1"/>
    </xf>
    <xf numFmtId="0" fontId="81" fillId="21" borderId="93" xfId="0" applyFont="1" applyFill="1" applyBorder="1" applyAlignment="1">
      <alignment horizontal="center" vertical="center" wrapText="1"/>
    </xf>
    <xf numFmtId="0" fontId="81" fillId="16" borderId="106" xfId="0" applyFont="1" applyFill="1" applyBorder="1" applyAlignment="1">
      <alignment horizontal="center" vertical="center"/>
    </xf>
    <xf numFmtId="0" fontId="81" fillId="16" borderId="107" xfId="0" applyFont="1" applyFill="1" applyBorder="1" applyAlignment="1">
      <alignment horizontal="center" vertical="center"/>
    </xf>
    <xf numFmtId="0" fontId="81" fillId="16" borderId="108" xfId="0" applyFont="1" applyFill="1" applyBorder="1" applyAlignment="1">
      <alignment horizontal="center" vertical="center"/>
    </xf>
    <xf numFmtId="0" fontId="80" fillId="0" borderId="91" xfId="0" applyFont="1" applyBorder="1" applyAlignment="1" applyProtection="1">
      <alignment horizontal="center" vertical="center" wrapText="1"/>
      <protection locked="0"/>
    </xf>
    <xf numFmtId="0" fontId="80" fillId="0" borderId="99" xfId="0" applyFont="1" applyBorder="1" applyAlignment="1" applyProtection="1">
      <alignment horizontal="center" vertical="center" wrapText="1"/>
      <protection locked="0"/>
    </xf>
    <xf numFmtId="0" fontId="80" fillId="0" borderId="92" xfId="0" applyFont="1" applyBorder="1" applyAlignment="1" applyProtection="1">
      <alignment horizontal="center" vertical="center" wrapText="1"/>
      <protection locked="0"/>
    </xf>
    <xf numFmtId="0" fontId="81" fillId="0" borderId="90" xfId="0" applyFont="1" applyBorder="1" applyAlignment="1" applyProtection="1">
      <alignment horizontal="center" vertical="center"/>
      <protection hidden="1"/>
    </xf>
    <xf numFmtId="0" fontId="81" fillId="29" borderId="106" xfId="0" applyFont="1" applyFill="1" applyBorder="1" applyAlignment="1">
      <alignment horizontal="center" vertical="center"/>
    </xf>
    <xf numFmtId="0" fontId="81" fillId="29" borderId="107" xfId="0" applyFont="1" applyFill="1" applyBorder="1" applyAlignment="1">
      <alignment horizontal="center" vertical="center"/>
    </xf>
    <xf numFmtId="0" fontId="81" fillId="29" borderId="108" xfId="0" applyFont="1" applyFill="1" applyBorder="1" applyAlignment="1">
      <alignment horizontal="center" vertical="center"/>
    </xf>
    <xf numFmtId="0" fontId="80" fillId="0" borderId="90" xfId="0" applyFont="1" applyBorder="1" applyAlignment="1" applyProtection="1">
      <alignment horizontal="center" vertical="center" wrapText="1"/>
      <protection locked="0"/>
    </xf>
    <xf numFmtId="0" fontId="81" fillId="16" borderId="106" xfId="0" applyFont="1" applyFill="1" applyBorder="1" applyAlignment="1">
      <alignment horizontal="center" vertical="center" wrapText="1"/>
    </xf>
    <xf numFmtId="0" fontId="81" fillId="16" borderId="107" xfId="0" applyFont="1" applyFill="1" applyBorder="1" applyAlignment="1">
      <alignment horizontal="center" vertical="center" wrapText="1"/>
    </xf>
    <xf numFmtId="0" fontId="81" fillId="16" borderId="108" xfId="0" applyFont="1" applyFill="1" applyBorder="1" applyAlignment="1">
      <alignment horizontal="center" vertical="center" wrapText="1"/>
    </xf>
    <xf numFmtId="0" fontId="81" fillId="16" borderId="90" xfId="0" applyFont="1" applyFill="1" applyBorder="1" applyAlignment="1">
      <alignment horizontal="center" vertical="center"/>
    </xf>
    <xf numFmtId="0" fontId="80" fillId="3" borderId="90" xfId="0" applyFont="1" applyFill="1" applyBorder="1" applyAlignment="1" applyProtection="1">
      <alignment horizontal="center" vertical="center" wrapText="1"/>
      <protection locked="0"/>
    </xf>
    <xf numFmtId="0" fontId="92" fillId="0" borderId="91" xfId="0" applyFont="1" applyBorder="1" applyAlignment="1" applyProtection="1">
      <alignment horizontal="center" vertical="center" wrapText="1"/>
      <protection locked="0"/>
    </xf>
    <xf numFmtId="0" fontId="92" fillId="0" borderId="99" xfId="0" applyFont="1" applyBorder="1" applyAlignment="1" applyProtection="1">
      <alignment horizontal="center" vertical="center" wrapText="1"/>
      <protection locked="0"/>
    </xf>
    <xf numFmtId="0" fontId="92" fillId="0" borderId="92" xfId="0" applyFont="1" applyBorder="1" applyAlignment="1" applyProtection="1">
      <alignment horizontal="center" vertical="center" wrapText="1"/>
      <protection locked="0"/>
    </xf>
    <xf numFmtId="0" fontId="81" fillId="16" borderId="90" xfId="0" applyFont="1" applyFill="1" applyBorder="1" applyAlignment="1">
      <alignment horizontal="center" vertical="center" textRotation="90" wrapText="1"/>
    </xf>
    <xf numFmtId="0" fontId="81" fillId="0" borderId="90" xfId="0" applyFont="1" applyBorder="1" applyAlignment="1">
      <alignment horizontal="center" vertical="center"/>
    </xf>
    <xf numFmtId="0" fontId="81" fillId="27" borderId="90" xfId="0" applyFont="1" applyFill="1" applyBorder="1" applyAlignment="1">
      <alignment horizontal="center" vertical="center" textRotation="90"/>
    </xf>
    <xf numFmtId="0" fontId="81" fillId="27" borderId="90" xfId="0" applyFont="1" applyFill="1" applyBorder="1" applyAlignment="1">
      <alignment horizontal="center" vertical="center"/>
    </xf>
    <xf numFmtId="0" fontId="81" fillId="27" borderId="90" xfId="0" applyFont="1" applyFill="1" applyBorder="1" applyAlignment="1">
      <alignment horizontal="center" vertical="center" wrapText="1"/>
    </xf>
    <xf numFmtId="0" fontId="80" fillId="0" borderId="90" xfId="0" applyFont="1" applyBorder="1" applyAlignment="1" applyProtection="1">
      <alignment horizontal="justify" vertical="center" wrapText="1"/>
      <protection locked="0"/>
    </xf>
    <xf numFmtId="0" fontId="81" fillId="29" borderId="91" xfId="0" applyFont="1" applyFill="1" applyBorder="1" applyAlignment="1">
      <alignment horizontal="center" vertical="center" wrapText="1"/>
    </xf>
    <xf numFmtId="0" fontId="81" fillId="29" borderId="92" xfId="0" applyFont="1" applyFill="1" applyBorder="1" applyAlignment="1">
      <alignment horizontal="center" vertical="center" wrapText="1"/>
    </xf>
    <xf numFmtId="0" fontId="92" fillId="0" borderId="90" xfId="0" applyFont="1" applyBorder="1" applyAlignment="1" applyProtection="1">
      <alignment horizontal="center" vertical="top" wrapText="1"/>
      <protection locked="0"/>
    </xf>
    <xf numFmtId="0" fontId="80" fillId="0" borderId="90" xfId="0" applyFont="1" applyBorder="1" applyAlignment="1" applyProtection="1">
      <alignment horizontal="center" vertical="top" wrapText="1"/>
      <protection locked="0"/>
    </xf>
    <xf numFmtId="0" fontId="80" fillId="0" borderId="90" xfId="0" applyFont="1" applyBorder="1" applyAlignment="1" applyProtection="1">
      <alignment horizontal="left" vertical="center" wrapText="1"/>
      <protection locked="0"/>
    </xf>
    <xf numFmtId="0" fontId="80" fillId="0" borderId="2" xfId="0" applyFont="1" applyBorder="1" applyAlignment="1">
      <alignment horizontal="left" vertical="center" wrapText="1"/>
    </xf>
    <xf numFmtId="0" fontId="80" fillId="0" borderId="21" xfId="0" applyFont="1" applyBorder="1" applyAlignment="1">
      <alignment horizontal="left" vertical="center" wrapText="1"/>
    </xf>
    <xf numFmtId="9" fontId="80" fillId="0" borderId="91" xfId="0" applyNumberFormat="1" applyFont="1" applyBorder="1" applyAlignment="1" applyProtection="1">
      <alignment horizontal="center" vertical="center" wrapText="1"/>
      <protection locked="0"/>
    </xf>
    <xf numFmtId="9" fontId="80" fillId="0" borderId="99" xfId="0" applyNumberFormat="1" applyFont="1" applyBorder="1" applyAlignment="1" applyProtection="1">
      <alignment horizontal="center" vertical="center" wrapText="1"/>
      <protection locked="0"/>
    </xf>
    <xf numFmtId="9" fontId="80" fillId="0" borderId="92" xfId="0" applyNumberFormat="1" applyFont="1" applyBorder="1" applyAlignment="1" applyProtection="1">
      <alignment horizontal="center" vertical="center" wrapText="1"/>
      <protection locked="0"/>
    </xf>
    <xf numFmtId="0" fontId="80" fillId="3" borderId="0" xfId="0" applyFont="1" applyFill="1" applyAlignment="1">
      <alignment horizontal="left" wrapText="1"/>
    </xf>
    <xf numFmtId="0" fontId="79" fillId="0" borderId="0" xfId="0" applyFont="1" applyAlignment="1">
      <alignment horizontal="center" vertical="center"/>
    </xf>
    <xf numFmtId="0" fontId="79" fillId="0" borderId="0" xfId="0" applyFont="1" applyAlignment="1">
      <alignment horizontal="left" vertical="center"/>
    </xf>
    <xf numFmtId="0" fontId="81" fillId="21" borderId="100" xfId="0" applyFont="1" applyFill="1" applyBorder="1" applyAlignment="1">
      <alignment horizontal="left" vertical="center"/>
    </xf>
    <xf numFmtId="0" fontId="81" fillId="21" borderId="101" xfId="0" applyFont="1" applyFill="1" applyBorder="1" applyAlignment="1">
      <alignment horizontal="left" vertical="center"/>
    </xf>
    <xf numFmtId="0" fontId="81" fillId="21" borderId="102" xfId="0" applyFont="1" applyFill="1" applyBorder="1" applyAlignment="1">
      <alignment horizontal="left" vertical="center"/>
    </xf>
    <xf numFmtId="0" fontId="81" fillId="21" borderId="103" xfId="0" applyFont="1" applyFill="1" applyBorder="1" applyAlignment="1">
      <alignment horizontal="left" vertical="center"/>
    </xf>
    <xf numFmtId="0" fontId="81" fillId="21" borderId="104" xfId="0" applyFont="1" applyFill="1" applyBorder="1" applyAlignment="1">
      <alignment horizontal="left" vertical="center"/>
    </xf>
    <xf numFmtId="0" fontId="81" fillId="21" borderId="105" xfId="0" applyFont="1" applyFill="1" applyBorder="1" applyAlignment="1">
      <alignment horizontal="left" vertical="center"/>
    </xf>
    <xf numFmtId="0" fontId="81" fillId="3" borderId="0" xfId="0" applyFont="1" applyFill="1" applyAlignment="1">
      <alignment horizontal="left" vertical="center"/>
    </xf>
    <xf numFmtId="0" fontId="91" fillId="0" borderId="24" xfId="0" applyFont="1" applyBorder="1" applyAlignment="1" applyProtection="1">
      <alignment horizontal="center" vertical="center"/>
      <protection locked="0"/>
    </xf>
    <xf numFmtId="0" fontId="91" fillId="0" borderId="25" xfId="0" applyFont="1" applyBorder="1" applyAlignment="1" applyProtection="1">
      <alignment horizontal="center" vertical="center"/>
      <protection locked="0"/>
    </xf>
    <xf numFmtId="0" fontId="91" fillId="0" borderId="36" xfId="0" applyFont="1" applyBorder="1" applyAlignment="1" applyProtection="1">
      <alignment horizontal="center" vertical="center"/>
      <protection locked="0"/>
    </xf>
    <xf numFmtId="0" fontId="80" fillId="3" borderId="24" xfId="0" applyFont="1" applyFill="1" applyBorder="1" applyAlignment="1" applyProtection="1">
      <alignment horizontal="center" vertical="center" wrapText="1"/>
      <protection locked="0"/>
    </xf>
    <xf numFmtId="0" fontId="80" fillId="3" borderId="25" xfId="0" applyFont="1" applyFill="1" applyBorder="1" applyAlignment="1" applyProtection="1">
      <alignment horizontal="center" vertical="center" wrapText="1"/>
      <protection locked="0"/>
    </xf>
    <xf numFmtId="0" fontId="80" fillId="3" borderId="36" xfId="0" applyFont="1" applyFill="1" applyBorder="1" applyAlignment="1" applyProtection="1">
      <alignment horizontal="center" vertical="center" wrapText="1"/>
      <protection locked="0"/>
    </xf>
    <xf numFmtId="9" fontId="80" fillId="3" borderId="90" xfId="0" applyNumberFormat="1" applyFont="1" applyFill="1" applyBorder="1" applyAlignment="1" applyProtection="1">
      <alignment horizontal="center" vertical="center" wrapText="1"/>
      <protection locked="0"/>
    </xf>
    <xf numFmtId="0" fontId="81" fillId="27" borderId="106" xfId="0" applyFont="1" applyFill="1" applyBorder="1" applyAlignment="1">
      <alignment horizontal="center" vertical="center"/>
    </xf>
    <xf numFmtId="0" fontId="81" fillId="27" borderId="107" xfId="0" applyFont="1" applyFill="1" applyBorder="1" applyAlignment="1">
      <alignment horizontal="center" vertical="center"/>
    </xf>
    <xf numFmtId="0" fontId="81" fillId="27" borderId="108" xfId="0" applyFont="1" applyFill="1" applyBorder="1" applyAlignment="1">
      <alignment horizontal="center" vertical="center"/>
    </xf>
    <xf numFmtId="0" fontId="79" fillId="0" borderId="5" xfId="0" applyFont="1" applyBorder="1" applyAlignment="1">
      <alignment horizontal="center" vertical="center"/>
    </xf>
    <xf numFmtId="0" fontId="79" fillId="0" borderId="12" xfId="0" applyFont="1" applyBorder="1" applyAlignment="1">
      <alignment horizontal="center" vertical="center"/>
    </xf>
    <xf numFmtId="0" fontId="79" fillId="0" borderId="6" xfId="0" applyFont="1" applyBorder="1" applyAlignment="1">
      <alignment horizontal="center" vertical="center"/>
    </xf>
    <xf numFmtId="0" fontId="79" fillId="0" borderId="9" xfId="0" applyFont="1" applyBorder="1" applyAlignment="1">
      <alignment horizontal="center" vertical="center"/>
    </xf>
    <xf numFmtId="0" fontId="79" fillId="0" borderId="11" xfId="0" applyFont="1" applyBorder="1" applyAlignment="1">
      <alignment horizontal="center" vertical="center"/>
    </xf>
    <xf numFmtId="0" fontId="79" fillId="0" borderId="10" xfId="0" applyFont="1" applyBorder="1" applyAlignment="1">
      <alignment horizontal="center" vertical="center"/>
    </xf>
    <xf numFmtId="0" fontId="79" fillId="0" borderId="24" xfId="0" applyFont="1" applyBorder="1" applyAlignment="1">
      <alignment horizontal="left" vertical="center"/>
    </xf>
    <xf numFmtId="0" fontId="79" fillId="0" borderId="25" xfId="0" applyFont="1" applyBorder="1" applyAlignment="1">
      <alignment horizontal="left" vertical="center"/>
    </xf>
    <xf numFmtId="0" fontId="79" fillId="0" borderId="36" xfId="0" applyFont="1" applyBorder="1" applyAlignment="1">
      <alignment horizontal="left" vertical="center"/>
    </xf>
    <xf numFmtId="0" fontId="85" fillId="0" borderId="94" xfId="0" applyFont="1" applyBorder="1" applyAlignment="1">
      <alignment horizontal="center" vertical="center"/>
    </xf>
    <xf numFmtId="0" fontId="85" fillId="0" borderId="95" xfId="0" applyFont="1" applyBorder="1" applyAlignment="1">
      <alignment horizontal="center" vertical="center"/>
    </xf>
    <xf numFmtId="0" fontId="85" fillId="0" borderId="113" xfId="0" applyFont="1" applyBorder="1" applyAlignment="1">
      <alignment horizontal="center" vertical="center"/>
    </xf>
    <xf numFmtId="0" fontId="85" fillId="0" borderId="96" xfId="0" applyFont="1" applyBorder="1" applyAlignment="1">
      <alignment horizontal="center" vertical="center"/>
    </xf>
    <xf numFmtId="0" fontId="85" fillId="0" borderId="90" xfId="0" applyFont="1" applyBorder="1" applyAlignment="1">
      <alignment horizontal="center" vertical="center"/>
    </xf>
    <xf numFmtId="0" fontId="85" fillId="0" borderId="115" xfId="0" applyFont="1" applyBorder="1" applyAlignment="1">
      <alignment horizontal="center" vertical="center"/>
    </xf>
    <xf numFmtId="0" fontId="85" fillId="0" borderId="97" xfId="0" applyFont="1" applyBorder="1" applyAlignment="1">
      <alignment horizontal="center" vertical="center"/>
    </xf>
    <xf numFmtId="0" fontId="85" fillId="0" borderId="98" xfId="0" applyFont="1" applyBorder="1" applyAlignment="1">
      <alignment horizontal="center" vertical="center"/>
    </xf>
    <xf numFmtId="0" fontId="85" fillId="0" borderId="114" xfId="0" applyFont="1" applyBorder="1" applyAlignment="1">
      <alignment horizontal="center" vertical="center"/>
    </xf>
    <xf numFmtId="0" fontId="22" fillId="26" borderId="0" xfId="0" applyFont="1" applyFill="1" applyAlignment="1">
      <alignment horizontal="center" vertical="center" wrapText="1"/>
    </xf>
    <xf numFmtId="0" fontId="18" fillId="5" borderId="7" xfId="0" applyFont="1" applyFill="1" applyBorder="1" applyAlignment="1" applyProtection="1">
      <alignment horizontal="center" wrapText="1" readingOrder="1"/>
      <protection hidden="1"/>
    </xf>
    <xf numFmtId="0" fontId="18" fillId="5" borderId="0" xfId="0" applyFont="1" applyFill="1" applyAlignment="1" applyProtection="1">
      <alignment horizontal="center" wrapText="1" readingOrder="1"/>
      <protection hidden="1"/>
    </xf>
    <xf numFmtId="0" fontId="18" fillId="5" borderId="8" xfId="0" applyFont="1" applyFill="1" applyBorder="1" applyAlignment="1" applyProtection="1">
      <alignment horizontal="center" wrapText="1" readingOrder="1"/>
      <protection hidden="1"/>
    </xf>
    <xf numFmtId="0" fontId="18" fillId="5" borderId="9" xfId="0" applyFont="1" applyFill="1" applyBorder="1" applyAlignment="1" applyProtection="1">
      <alignment horizontal="center" wrapText="1" readingOrder="1"/>
      <protection hidden="1"/>
    </xf>
    <xf numFmtId="0" fontId="18" fillId="5" borderId="11" xfId="0" applyFont="1" applyFill="1" applyBorder="1" applyAlignment="1" applyProtection="1">
      <alignment horizontal="center" wrapText="1" readingOrder="1"/>
      <protection hidden="1"/>
    </xf>
    <xf numFmtId="0" fontId="18" fillId="5" borderId="10" xfId="0" applyFont="1" applyFill="1" applyBorder="1" applyAlignment="1" applyProtection="1">
      <alignment horizontal="center" wrapText="1" readingOrder="1"/>
      <protection hidden="1"/>
    </xf>
    <xf numFmtId="0" fontId="18" fillId="5" borderId="5" xfId="0" applyFont="1" applyFill="1" applyBorder="1" applyAlignment="1" applyProtection="1">
      <alignment horizontal="center" wrapText="1" readingOrder="1"/>
      <protection hidden="1"/>
    </xf>
    <xf numFmtId="0" fontId="18" fillId="5" borderId="12" xfId="0" applyFont="1" applyFill="1" applyBorder="1" applyAlignment="1" applyProtection="1">
      <alignment horizontal="center" wrapText="1" readingOrder="1"/>
      <protection hidden="1"/>
    </xf>
    <xf numFmtId="0" fontId="18" fillId="5" borderId="6" xfId="0" applyFont="1" applyFill="1" applyBorder="1" applyAlignment="1" applyProtection="1">
      <alignment horizontal="center" wrapText="1" readingOrder="1"/>
      <protection hidden="1"/>
    </xf>
    <xf numFmtId="0" fontId="18" fillId="13" borderId="7" xfId="0" applyFont="1" applyFill="1" applyBorder="1" applyAlignment="1" applyProtection="1">
      <alignment horizontal="center" wrapText="1" readingOrder="1"/>
      <protection hidden="1"/>
    </xf>
    <xf numFmtId="0" fontId="18" fillId="13" borderId="0" xfId="0" applyFont="1" applyFill="1" applyAlignment="1" applyProtection="1">
      <alignment horizontal="center" wrapText="1" readingOrder="1"/>
      <protection hidden="1"/>
    </xf>
    <xf numFmtId="0" fontId="18" fillId="13" borderId="8" xfId="0" applyFont="1" applyFill="1" applyBorder="1" applyAlignment="1" applyProtection="1">
      <alignment horizontal="center" wrapText="1" readingOrder="1"/>
      <protection hidden="1"/>
    </xf>
    <xf numFmtId="0" fontId="18" fillId="13" borderId="9" xfId="0" applyFont="1" applyFill="1" applyBorder="1" applyAlignment="1" applyProtection="1">
      <alignment horizontal="center" wrapText="1" readingOrder="1"/>
      <protection hidden="1"/>
    </xf>
    <xf numFmtId="0" fontId="18" fillId="13" borderId="11" xfId="0" applyFont="1" applyFill="1" applyBorder="1" applyAlignment="1" applyProtection="1">
      <alignment horizontal="center" wrapText="1" readingOrder="1"/>
      <protection hidden="1"/>
    </xf>
    <xf numFmtId="0" fontId="18" fillId="13" borderId="10" xfId="0" applyFont="1" applyFill="1" applyBorder="1" applyAlignment="1" applyProtection="1">
      <alignment horizontal="center" wrapText="1" readingOrder="1"/>
      <protection hidden="1"/>
    </xf>
    <xf numFmtId="0" fontId="18" fillId="13" borderId="5" xfId="0" applyFont="1" applyFill="1" applyBorder="1" applyAlignment="1" applyProtection="1">
      <alignment horizontal="center" wrapText="1" readingOrder="1"/>
      <protection hidden="1"/>
    </xf>
    <xf numFmtId="0" fontId="18" fillId="13" borderId="12" xfId="0" applyFont="1" applyFill="1" applyBorder="1" applyAlignment="1" applyProtection="1">
      <alignment horizontal="center" wrapText="1" readingOrder="1"/>
      <protection hidden="1"/>
    </xf>
    <xf numFmtId="0" fontId="18" fillId="13" borderId="6" xfId="0" applyFont="1" applyFill="1" applyBorder="1" applyAlignment="1" applyProtection="1">
      <alignment horizontal="center" wrapText="1" readingOrder="1"/>
      <protection hidden="1"/>
    </xf>
    <xf numFmtId="0" fontId="18" fillId="12" borderId="7" xfId="0" applyFont="1" applyFill="1" applyBorder="1" applyAlignment="1" applyProtection="1">
      <alignment horizontal="center" wrapText="1" readingOrder="1"/>
      <protection hidden="1"/>
    </xf>
    <xf numFmtId="0" fontId="18" fillId="12" borderId="0" xfId="0" applyFont="1" applyFill="1" applyAlignment="1" applyProtection="1">
      <alignment horizontal="center" wrapText="1" readingOrder="1"/>
      <protection hidden="1"/>
    </xf>
    <xf numFmtId="0" fontId="18" fillId="12" borderId="8" xfId="0" applyFont="1" applyFill="1" applyBorder="1" applyAlignment="1" applyProtection="1">
      <alignment horizontal="center" wrapText="1" readingOrder="1"/>
      <protection hidden="1"/>
    </xf>
    <xf numFmtId="0" fontId="18" fillId="12" borderId="9" xfId="0" applyFont="1" applyFill="1" applyBorder="1" applyAlignment="1" applyProtection="1">
      <alignment horizontal="center" wrapText="1" readingOrder="1"/>
      <protection hidden="1"/>
    </xf>
    <xf numFmtId="0" fontId="18" fillId="12" borderId="11" xfId="0" applyFont="1" applyFill="1" applyBorder="1" applyAlignment="1" applyProtection="1">
      <alignment horizontal="center" wrapText="1" readingOrder="1"/>
      <protection hidden="1"/>
    </xf>
    <xf numFmtId="0" fontId="18" fillId="12" borderId="10" xfId="0" applyFont="1" applyFill="1" applyBorder="1" applyAlignment="1" applyProtection="1">
      <alignment horizontal="center" wrapText="1" readingOrder="1"/>
      <protection hidden="1"/>
    </xf>
    <xf numFmtId="0" fontId="18" fillId="12" borderId="5" xfId="0" applyFont="1" applyFill="1" applyBorder="1" applyAlignment="1" applyProtection="1">
      <alignment horizontal="center" wrapText="1" readingOrder="1"/>
      <protection hidden="1"/>
    </xf>
    <xf numFmtId="0" fontId="18" fillId="12" borderId="12" xfId="0" applyFont="1" applyFill="1" applyBorder="1" applyAlignment="1" applyProtection="1">
      <alignment horizontal="center" wrapText="1" readingOrder="1"/>
      <protection hidden="1"/>
    </xf>
    <xf numFmtId="0" fontId="18" fillId="12" borderId="6" xfId="0" applyFont="1" applyFill="1" applyBorder="1" applyAlignment="1" applyProtection="1">
      <alignment horizontal="center" wrapText="1" readingOrder="1"/>
      <protection hidden="1"/>
    </xf>
    <xf numFmtId="0" fontId="18" fillId="11" borderId="7" xfId="0" applyFont="1" applyFill="1" applyBorder="1" applyAlignment="1" applyProtection="1">
      <alignment horizontal="center" vertical="center" wrapText="1" readingOrder="1"/>
      <protection hidden="1"/>
    </xf>
    <xf numFmtId="0" fontId="18" fillId="11" borderId="0" xfId="0" applyFont="1" applyFill="1" applyAlignment="1" applyProtection="1">
      <alignment horizontal="center" vertical="center" wrapText="1" readingOrder="1"/>
      <protection hidden="1"/>
    </xf>
    <xf numFmtId="0" fontId="18" fillId="11" borderId="8" xfId="0" applyFont="1" applyFill="1" applyBorder="1" applyAlignment="1" applyProtection="1">
      <alignment horizontal="center" vertical="center" wrapText="1" readingOrder="1"/>
      <protection hidden="1"/>
    </xf>
    <xf numFmtId="0" fontId="18" fillId="11" borderId="9" xfId="0" applyFont="1" applyFill="1" applyBorder="1" applyAlignment="1" applyProtection="1">
      <alignment horizontal="center" vertical="center" wrapText="1" readingOrder="1"/>
      <protection hidden="1"/>
    </xf>
    <xf numFmtId="0" fontId="18" fillId="11" borderId="11" xfId="0" applyFont="1" applyFill="1" applyBorder="1" applyAlignment="1" applyProtection="1">
      <alignment horizontal="center" vertical="center" wrapText="1" readingOrder="1"/>
      <protection hidden="1"/>
    </xf>
    <xf numFmtId="0" fontId="18" fillId="11" borderId="10" xfId="0" applyFont="1" applyFill="1" applyBorder="1" applyAlignment="1" applyProtection="1">
      <alignment horizontal="center" vertical="center" wrapText="1" readingOrder="1"/>
      <protection hidden="1"/>
    </xf>
    <xf numFmtId="0" fontId="18" fillId="11" borderId="5" xfId="0" applyFont="1" applyFill="1" applyBorder="1" applyAlignment="1" applyProtection="1">
      <alignment horizontal="center" vertical="center" wrapText="1" readingOrder="1"/>
      <protection hidden="1"/>
    </xf>
    <xf numFmtId="0" fontId="18" fillId="11" borderId="12" xfId="0" applyFont="1" applyFill="1" applyBorder="1" applyAlignment="1" applyProtection="1">
      <alignment horizontal="center" vertical="center" wrapText="1" readingOrder="1"/>
      <protection hidden="1"/>
    </xf>
    <xf numFmtId="0" fontId="18" fillId="11" borderId="6" xfId="0" applyFont="1" applyFill="1" applyBorder="1" applyAlignment="1" applyProtection="1">
      <alignment horizontal="center" vertical="center" wrapText="1" readingOrder="1"/>
      <protection hidden="1"/>
    </xf>
    <xf numFmtId="0" fontId="16" fillId="10" borderId="0" xfId="0" applyFont="1" applyFill="1" applyAlignment="1">
      <alignment horizontal="center" vertical="center" wrapText="1" readingOrder="1"/>
    </xf>
    <xf numFmtId="0" fontId="15" fillId="0" borderId="5" xfId="0" applyFont="1" applyBorder="1" applyAlignment="1">
      <alignment horizontal="center" vertical="center" wrapText="1"/>
    </xf>
    <xf numFmtId="0" fontId="15" fillId="0" borderId="12"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0" xfId="0" applyFont="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1" xfId="0" applyFont="1" applyBorder="1" applyAlignment="1">
      <alignment horizontal="center" vertical="center"/>
    </xf>
    <xf numFmtId="0" fontId="15" fillId="0" borderId="10" xfId="0" applyFont="1" applyBorder="1" applyAlignment="1">
      <alignment horizontal="center" vertical="center"/>
    </xf>
    <xf numFmtId="0" fontId="15" fillId="0" borderId="12" xfId="0" applyFont="1" applyBorder="1" applyAlignment="1">
      <alignment horizontal="center" vertical="center" wrapText="1"/>
    </xf>
    <xf numFmtId="0" fontId="16" fillId="10" borderId="0" xfId="0" applyFont="1" applyFill="1" applyAlignment="1">
      <alignment horizontal="center" vertical="center" textRotation="90" wrapText="1" readingOrder="1"/>
    </xf>
    <xf numFmtId="0" fontId="16" fillId="10" borderId="8" xfId="0" applyFont="1" applyFill="1" applyBorder="1" applyAlignment="1">
      <alignment horizontal="center" vertical="center" textRotation="90" wrapText="1" readingOrder="1"/>
    </xf>
    <xf numFmtId="0" fontId="19" fillId="12" borderId="13" xfId="0" applyFont="1" applyFill="1" applyBorder="1" applyAlignment="1">
      <alignment horizontal="center" vertical="center" wrapText="1" readingOrder="1"/>
    </xf>
    <xf numFmtId="0" fontId="19" fillId="12" borderId="14" xfId="0" applyFont="1" applyFill="1" applyBorder="1" applyAlignment="1">
      <alignment horizontal="center" vertical="center" wrapText="1" readingOrder="1"/>
    </xf>
    <xf numFmtId="0" fontId="19" fillId="12" borderId="15" xfId="0" applyFont="1" applyFill="1" applyBorder="1" applyAlignment="1">
      <alignment horizontal="center" vertical="center" wrapText="1" readingOrder="1"/>
    </xf>
    <xf numFmtId="0" fontId="19" fillId="12" borderId="16" xfId="0" applyFont="1" applyFill="1" applyBorder="1" applyAlignment="1">
      <alignment horizontal="center" vertical="center" wrapText="1" readingOrder="1"/>
    </xf>
    <xf numFmtId="0" fontId="19" fillId="12" borderId="0" xfId="0" applyFont="1" applyFill="1" applyAlignment="1">
      <alignment horizontal="center" vertical="center" wrapText="1" readingOrder="1"/>
    </xf>
    <xf numFmtId="0" fontId="19" fillId="12" borderId="17" xfId="0" applyFont="1" applyFill="1" applyBorder="1" applyAlignment="1">
      <alignment horizontal="center" vertical="center" wrapText="1" readingOrder="1"/>
    </xf>
    <xf numFmtId="0" fontId="19" fillId="12" borderId="18" xfId="0" applyFont="1" applyFill="1" applyBorder="1" applyAlignment="1">
      <alignment horizontal="center" vertical="center" wrapText="1" readingOrder="1"/>
    </xf>
    <xf numFmtId="0" fontId="19" fillId="12" borderId="19" xfId="0" applyFont="1" applyFill="1" applyBorder="1" applyAlignment="1">
      <alignment horizontal="center" vertical="center" wrapText="1" readingOrder="1"/>
    </xf>
    <xf numFmtId="0" fontId="19" fillId="12" borderId="20" xfId="0" applyFont="1" applyFill="1" applyBorder="1" applyAlignment="1">
      <alignment horizontal="center" vertical="center" wrapText="1" readingOrder="1"/>
    </xf>
    <xf numFmtId="0" fontId="19" fillId="11" borderId="13" xfId="0" applyFont="1" applyFill="1" applyBorder="1" applyAlignment="1">
      <alignment horizontal="center" vertical="center" wrapText="1" readingOrder="1"/>
    </xf>
    <xf numFmtId="0" fontId="19" fillId="11" borderId="14" xfId="0" applyFont="1" applyFill="1" applyBorder="1" applyAlignment="1">
      <alignment horizontal="center" vertical="center" wrapText="1" readingOrder="1"/>
    </xf>
    <xf numFmtId="0" fontId="19" fillId="11" borderId="15" xfId="0" applyFont="1" applyFill="1" applyBorder="1" applyAlignment="1">
      <alignment horizontal="center" vertical="center" wrapText="1" readingOrder="1"/>
    </xf>
    <xf numFmtId="0" fontId="19" fillId="11" borderId="16" xfId="0" applyFont="1" applyFill="1" applyBorder="1" applyAlignment="1">
      <alignment horizontal="center" vertical="center" wrapText="1" readingOrder="1"/>
    </xf>
    <xf numFmtId="0" fontId="19" fillId="11" borderId="0" xfId="0" applyFont="1" applyFill="1" applyAlignment="1">
      <alignment horizontal="center" vertical="center" wrapText="1" readingOrder="1"/>
    </xf>
    <xf numFmtId="0" fontId="19" fillId="11" borderId="17" xfId="0" applyFont="1" applyFill="1" applyBorder="1" applyAlignment="1">
      <alignment horizontal="center" vertical="center" wrapText="1" readingOrder="1"/>
    </xf>
    <xf numFmtId="0" fontId="19" fillId="11" borderId="18" xfId="0" applyFont="1" applyFill="1" applyBorder="1" applyAlignment="1">
      <alignment horizontal="center" vertical="center" wrapText="1" readingOrder="1"/>
    </xf>
    <xf numFmtId="0" fontId="19" fillId="11" borderId="19" xfId="0" applyFont="1" applyFill="1" applyBorder="1" applyAlignment="1">
      <alignment horizontal="center" vertical="center" wrapText="1" readingOrder="1"/>
    </xf>
    <xf numFmtId="0" fontId="19" fillId="11" borderId="20" xfId="0" applyFont="1" applyFill="1" applyBorder="1" applyAlignment="1">
      <alignment horizontal="center" vertical="center" wrapText="1" readingOrder="1"/>
    </xf>
    <xf numFmtId="0" fontId="19" fillId="13" borderId="13" xfId="0" applyFont="1" applyFill="1" applyBorder="1" applyAlignment="1">
      <alignment horizontal="center" vertical="center" wrapText="1" readingOrder="1"/>
    </xf>
    <xf numFmtId="0" fontId="19" fillId="13" borderId="14" xfId="0" applyFont="1" applyFill="1" applyBorder="1" applyAlignment="1">
      <alignment horizontal="center" vertical="center" wrapText="1" readingOrder="1"/>
    </xf>
    <xf numFmtId="0" fontId="19" fillId="13" borderId="15" xfId="0" applyFont="1" applyFill="1" applyBorder="1" applyAlignment="1">
      <alignment horizontal="center" vertical="center" wrapText="1" readingOrder="1"/>
    </xf>
    <xf numFmtId="0" fontId="19" fillId="13" borderId="16" xfId="0" applyFont="1" applyFill="1" applyBorder="1" applyAlignment="1">
      <alignment horizontal="center" vertical="center" wrapText="1" readingOrder="1"/>
    </xf>
    <xf numFmtId="0" fontId="19" fillId="13" borderId="0" xfId="0" applyFont="1" applyFill="1" applyAlignment="1">
      <alignment horizontal="center" vertical="center" wrapText="1" readingOrder="1"/>
    </xf>
    <xf numFmtId="0" fontId="19" fillId="13" borderId="17" xfId="0" applyFont="1" applyFill="1" applyBorder="1" applyAlignment="1">
      <alignment horizontal="center" vertical="center" wrapText="1" readingOrder="1"/>
    </xf>
    <xf numFmtId="0" fontId="19" fillId="13" borderId="18" xfId="0" applyFont="1" applyFill="1" applyBorder="1" applyAlignment="1">
      <alignment horizontal="center" vertical="center" wrapText="1" readingOrder="1"/>
    </xf>
    <xf numFmtId="0" fontId="19" fillId="13" borderId="19" xfId="0" applyFont="1" applyFill="1" applyBorder="1" applyAlignment="1">
      <alignment horizontal="center" vertical="center" wrapText="1" readingOrder="1"/>
    </xf>
    <xf numFmtId="0" fontId="19" fillId="13" borderId="20" xfId="0" applyFont="1" applyFill="1" applyBorder="1" applyAlignment="1">
      <alignment horizontal="center" vertical="center" wrapText="1" readingOrder="1"/>
    </xf>
    <xf numFmtId="0" fontId="19" fillId="5" borderId="13" xfId="0" applyFont="1" applyFill="1" applyBorder="1" applyAlignment="1">
      <alignment horizontal="center" vertical="center" wrapText="1" readingOrder="1"/>
    </xf>
    <xf numFmtId="0" fontId="19" fillId="5" borderId="14" xfId="0" applyFont="1" applyFill="1" applyBorder="1" applyAlignment="1">
      <alignment horizontal="center" vertical="center" wrapText="1" readingOrder="1"/>
    </xf>
    <xf numFmtId="0" fontId="19" fillId="5" borderId="15" xfId="0" applyFont="1" applyFill="1" applyBorder="1" applyAlignment="1">
      <alignment horizontal="center" vertical="center" wrapText="1" readingOrder="1"/>
    </xf>
    <xf numFmtId="0" fontId="19" fillId="5" borderId="16" xfId="0" applyFont="1" applyFill="1" applyBorder="1" applyAlignment="1">
      <alignment horizontal="center" vertical="center" wrapText="1" readingOrder="1"/>
    </xf>
    <xf numFmtId="0" fontId="19" fillId="5" borderId="0" xfId="0" applyFont="1" applyFill="1" applyAlignment="1">
      <alignment horizontal="center" vertical="center" wrapText="1" readingOrder="1"/>
    </xf>
    <xf numFmtId="0" fontId="19" fillId="5" borderId="17" xfId="0" applyFont="1" applyFill="1" applyBorder="1" applyAlignment="1">
      <alignment horizontal="center" vertical="center" wrapText="1" readingOrder="1"/>
    </xf>
    <xf numFmtId="0" fontId="19" fillId="5" borderId="18" xfId="0" applyFont="1" applyFill="1" applyBorder="1" applyAlignment="1">
      <alignment horizontal="center" vertical="center" wrapText="1" readingOrder="1"/>
    </xf>
    <xf numFmtId="0" fontId="19" fillId="5" borderId="19" xfId="0" applyFont="1" applyFill="1" applyBorder="1" applyAlignment="1">
      <alignment horizontal="center" vertical="center" wrapText="1" readingOrder="1"/>
    </xf>
    <xf numFmtId="0" fontId="19" fillId="5" borderId="20" xfId="0" applyFont="1" applyFill="1" applyBorder="1" applyAlignment="1">
      <alignment horizontal="center" vertical="center" wrapText="1" readingOrder="1"/>
    </xf>
    <xf numFmtId="0" fontId="38" fillId="0" borderId="5" xfId="0" applyFont="1" applyBorder="1" applyAlignment="1">
      <alignment horizontal="center" vertical="center" wrapText="1"/>
    </xf>
    <xf numFmtId="0" fontId="38" fillId="0" borderId="12"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8" fillId="0" borderId="0" xfId="0" applyFont="1" applyAlignment="1">
      <alignment horizontal="center" vertical="center"/>
    </xf>
    <xf numFmtId="0" fontId="38" fillId="0" borderId="8" xfId="0" applyFont="1" applyBorder="1" applyAlignment="1">
      <alignment horizontal="center" vertical="center"/>
    </xf>
    <xf numFmtId="0" fontId="38" fillId="0" borderId="9" xfId="0" applyFont="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12" xfId="0" applyFont="1" applyBorder="1" applyAlignment="1">
      <alignment horizontal="center" vertical="center" wrapText="1"/>
    </xf>
    <xf numFmtId="0" fontId="37" fillId="11" borderId="13" xfId="0" applyFont="1" applyFill="1" applyBorder="1" applyAlignment="1">
      <alignment horizontal="center" vertical="center" wrapText="1" readingOrder="1"/>
    </xf>
    <xf numFmtId="0" fontId="37" fillId="11" borderId="14" xfId="0" applyFont="1" applyFill="1" applyBorder="1" applyAlignment="1">
      <alignment horizontal="center" vertical="center" wrapText="1" readingOrder="1"/>
    </xf>
    <xf numFmtId="0" fontId="37" fillId="11" borderId="15" xfId="0" applyFont="1" applyFill="1" applyBorder="1" applyAlignment="1">
      <alignment horizontal="center" vertical="center" wrapText="1" readingOrder="1"/>
    </xf>
    <xf numFmtId="0" fontId="37" fillId="11" borderId="16" xfId="0" applyFont="1" applyFill="1" applyBorder="1" applyAlignment="1">
      <alignment horizontal="center" vertical="center" wrapText="1" readingOrder="1"/>
    </xf>
    <xf numFmtId="0" fontId="37" fillId="11" borderId="0" xfId="0" applyFont="1" applyFill="1" applyAlignment="1">
      <alignment horizontal="center" vertical="center" wrapText="1" readingOrder="1"/>
    </xf>
    <xf numFmtId="0" fontId="37" fillId="11" borderId="17" xfId="0" applyFont="1" applyFill="1" applyBorder="1" applyAlignment="1">
      <alignment horizontal="center" vertical="center" wrapText="1" readingOrder="1"/>
    </xf>
    <xf numFmtId="0" fontId="37" fillId="11" borderId="18" xfId="0" applyFont="1" applyFill="1" applyBorder="1" applyAlignment="1">
      <alignment horizontal="center" vertical="center" wrapText="1" readingOrder="1"/>
    </xf>
    <xf numFmtId="0" fontId="37" fillId="11" borderId="19" xfId="0" applyFont="1" applyFill="1" applyBorder="1" applyAlignment="1">
      <alignment horizontal="center" vertical="center" wrapText="1" readingOrder="1"/>
    </xf>
    <xf numFmtId="0" fontId="37" fillId="11" borderId="20" xfId="0" applyFont="1" applyFill="1" applyBorder="1" applyAlignment="1">
      <alignment horizontal="center" vertical="center" wrapText="1" readingOrder="1"/>
    </xf>
    <xf numFmtId="0" fontId="38" fillId="0" borderId="7" xfId="0" applyFont="1" applyBorder="1" applyAlignment="1">
      <alignment horizontal="center" vertical="center" wrapText="1"/>
    </xf>
    <xf numFmtId="0" fontId="37" fillId="12" borderId="13" xfId="0" applyFont="1" applyFill="1" applyBorder="1" applyAlignment="1">
      <alignment horizontal="center" vertical="center" wrapText="1" readingOrder="1"/>
    </xf>
    <xf numFmtId="0" fontId="37" fillId="12" borderId="14" xfId="0" applyFont="1" applyFill="1" applyBorder="1" applyAlignment="1">
      <alignment horizontal="center" vertical="center" wrapText="1" readingOrder="1"/>
    </xf>
    <xf numFmtId="0" fontId="37" fillId="12" borderId="15" xfId="0" applyFont="1" applyFill="1" applyBorder="1" applyAlignment="1">
      <alignment horizontal="center" vertical="center" wrapText="1" readingOrder="1"/>
    </xf>
    <xf numFmtId="0" fontId="37" fillId="12" borderId="16" xfId="0" applyFont="1" applyFill="1" applyBorder="1" applyAlignment="1">
      <alignment horizontal="center" vertical="center" wrapText="1" readingOrder="1"/>
    </xf>
    <xf numFmtId="0" fontId="37" fillId="12" borderId="0" xfId="0" applyFont="1" applyFill="1" applyAlignment="1">
      <alignment horizontal="center" vertical="center" wrapText="1" readingOrder="1"/>
    </xf>
    <xf numFmtId="0" fontId="37" fillId="12" borderId="17" xfId="0" applyFont="1" applyFill="1" applyBorder="1" applyAlignment="1">
      <alignment horizontal="center" vertical="center" wrapText="1" readingOrder="1"/>
    </xf>
    <xf numFmtId="0" fontId="37" fillId="12" borderId="18" xfId="0" applyFont="1" applyFill="1" applyBorder="1" applyAlignment="1">
      <alignment horizontal="center" vertical="center" wrapText="1" readingOrder="1"/>
    </xf>
    <xf numFmtId="0" fontId="37" fillId="12" borderId="19" xfId="0" applyFont="1" applyFill="1" applyBorder="1" applyAlignment="1">
      <alignment horizontal="center" vertical="center" wrapText="1" readingOrder="1"/>
    </xf>
    <xf numFmtId="0" fontId="37" fillId="12" borderId="20" xfId="0" applyFont="1" applyFill="1" applyBorder="1" applyAlignment="1">
      <alignment horizontal="center" vertical="center" wrapText="1" readingOrder="1"/>
    </xf>
    <xf numFmtId="0" fontId="90" fillId="26" borderId="0" xfId="0" applyFont="1" applyFill="1" applyAlignment="1">
      <alignment horizontal="center" vertical="center" wrapText="1"/>
    </xf>
    <xf numFmtId="0" fontId="21" fillId="26" borderId="0" xfId="0" applyFont="1" applyFill="1" applyAlignment="1">
      <alignment horizontal="center" vertical="center" wrapText="1"/>
    </xf>
    <xf numFmtId="0" fontId="37" fillId="5" borderId="13" xfId="0" applyFont="1" applyFill="1" applyBorder="1" applyAlignment="1">
      <alignment horizontal="center" vertical="center" wrapText="1" readingOrder="1"/>
    </xf>
    <xf numFmtId="0" fontId="37" fillId="5" borderId="14" xfId="0" applyFont="1" applyFill="1" applyBorder="1" applyAlignment="1">
      <alignment horizontal="center" vertical="center" wrapText="1" readingOrder="1"/>
    </xf>
    <xf numFmtId="0" fontId="37" fillId="5" borderId="15" xfId="0" applyFont="1" applyFill="1" applyBorder="1" applyAlignment="1">
      <alignment horizontal="center" vertical="center" wrapText="1" readingOrder="1"/>
    </xf>
    <xf numFmtId="0" fontId="37" fillId="5" borderId="16" xfId="0" applyFont="1" applyFill="1" applyBorder="1" applyAlignment="1">
      <alignment horizontal="center" vertical="center" wrapText="1" readingOrder="1"/>
    </xf>
    <xf numFmtId="0" fontId="37" fillId="5" borderId="0" xfId="0" applyFont="1" applyFill="1" applyAlignment="1">
      <alignment horizontal="center" vertical="center" wrapText="1" readingOrder="1"/>
    </xf>
    <xf numFmtId="0" fontId="37" fillId="5" borderId="17" xfId="0" applyFont="1" applyFill="1" applyBorder="1" applyAlignment="1">
      <alignment horizontal="center" vertical="center" wrapText="1" readingOrder="1"/>
    </xf>
    <xf numFmtId="0" fontId="37" fillId="5" borderId="18" xfId="0" applyFont="1" applyFill="1" applyBorder="1" applyAlignment="1">
      <alignment horizontal="center" vertical="center" wrapText="1" readingOrder="1"/>
    </xf>
    <xf numFmtId="0" fontId="37" fillId="5" borderId="19" xfId="0" applyFont="1" applyFill="1" applyBorder="1" applyAlignment="1">
      <alignment horizontal="center" vertical="center" wrapText="1" readingOrder="1"/>
    </xf>
    <xf numFmtId="0" fontId="37" fillId="5" borderId="20" xfId="0" applyFont="1" applyFill="1" applyBorder="1" applyAlignment="1">
      <alignment horizontal="center" vertical="center" wrapText="1" readingOrder="1"/>
    </xf>
    <xf numFmtId="0" fontId="37" fillId="13" borderId="13" xfId="0" applyFont="1" applyFill="1" applyBorder="1" applyAlignment="1">
      <alignment horizontal="center" vertical="center" wrapText="1" readingOrder="1"/>
    </xf>
    <xf numFmtId="0" fontId="37" fillId="13" borderId="14" xfId="0" applyFont="1" applyFill="1" applyBorder="1" applyAlignment="1">
      <alignment horizontal="center" vertical="center" wrapText="1" readingOrder="1"/>
    </xf>
    <xf numFmtId="0" fontId="37" fillId="13" borderId="15" xfId="0" applyFont="1" applyFill="1" applyBorder="1" applyAlignment="1">
      <alignment horizontal="center" vertical="center" wrapText="1" readingOrder="1"/>
    </xf>
    <xf numFmtId="0" fontId="37" fillId="13" borderId="16" xfId="0" applyFont="1" applyFill="1" applyBorder="1" applyAlignment="1">
      <alignment horizontal="center" vertical="center" wrapText="1" readingOrder="1"/>
    </xf>
    <xf numFmtId="0" fontId="37" fillId="13" borderId="0" xfId="0" applyFont="1" applyFill="1" applyAlignment="1">
      <alignment horizontal="center" vertical="center" wrapText="1" readingOrder="1"/>
    </xf>
    <xf numFmtId="0" fontId="37" fillId="13" borderId="17" xfId="0" applyFont="1" applyFill="1" applyBorder="1" applyAlignment="1">
      <alignment horizontal="center" vertical="center" wrapText="1" readingOrder="1"/>
    </xf>
    <xf numFmtId="0" fontId="37" fillId="13" borderId="18" xfId="0" applyFont="1" applyFill="1" applyBorder="1" applyAlignment="1">
      <alignment horizontal="center" vertical="center" wrapText="1" readingOrder="1"/>
    </xf>
    <xf numFmtId="0" fontId="37" fillId="13" borderId="19" xfId="0" applyFont="1" applyFill="1" applyBorder="1" applyAlignment="1">
      <alignment horizontal="center" vertical="center" wrapText="1" readingOrder="1"/>
    </xf>
    <xf numFmtId="0" fontId="37" fillId="13" borderId="20" xfId="0" applyFont="1" applyFill="1" applyBorder="1" applyAlignment="1">
      <alignment horizontal="center" vertical="center" wrapText="1" readingOrder="1"/>
    </xf>
    <xf numFmtId="0" fontId="71" fillId="0" borderId="22" xfId="0" applyFont="1" applyBorder="1" applyAlignment="1">
      <alignment horizontal="left" vertical="center" wrapText="1"/>
    </xf>
    <xf numFmtId="0" fontId="72" fillId="16" borderId="24" xfId="0" applyFont="1" applyFill="1" applyBorder="1" applyAlignment="1">
      <alignment horizontal="center" vertical="center" wrapText="1"/>
    </xf>
    <xf numFmtId="0" fontId="72" fillId="16" borderId="25" xfId="0" applyFont="1" applyFill="1" applyBorder="1" applyAlignment="1">
      <alignment horizontal="center" vertical="center" wrapText="1"/>
    </xf>
    <xf numFmtId="0" fontId="72" fillId="16" borderId="36" xfId="0" applyFont="1" applyFill="1" applyBorder="1" applyAlignment="1">
      <alignment horizontal="center" vertical="center" wrapText="1"/>
    </xf>
    <xf numFmtId="0" fontId="73" fillId="16" borderId="73" xfId="0" applyFont="1" applyFill="1" applyBorder="1" applyAlignment="1">
      <alignment horizontal="center" vertical="center" wrapText="1"/>
    </xf>
    <xf numFmtId="0" fontId="73" fillId="16" borderId="28" xfId="0" applyFont="1" applyFill="1" applyBorder="1" applyAlignment="1">
      <alignment horizontal="center" vertical="center" wrapText="1"/>
    </xf>
    <xf numFmtId="0" fontId="73" fillId="16" borderId="74" xfId="0" applyFont="1" applyFill="1" applyBorder="1" applyAlignment="1">
      <alignment horizontal="center" vertical="center" wrapText="1"/>
    </xf>
    <xf numFmtId="0" fontId="73" fillId="16" borderId="29" xfId="0" applyFont="1" applyFill="1" applyBorder="1" applyAlignment="1">
      <alignment horizontal="center" vertical="center" wrapText="1"/>
    </xf>
    <xf numFmtId="0" fontId="73" fillId="16" borderId="75" xfId="0" applyFont="1" applyFill="1" applyBorder="1" applyAlignment="1">
      <alignment horizontal="center" vertical="center" wrapText="1"/>
    </xf>
    <xf numFmtId="0" fontId="71" fillId="0" borderId="74" xfId="0" applyFont="1" applyBorder="1" applyAlignment="1">
      <alignment horizontal="left" vertical="center" wrapText="1"/>
    </xf>
    <xf numFmtId="0" fontId="74" fillId="21" borderId="34" xfId="0" applyFont="1" applyFill="1" applyBorder="1" applyAlignment="1">
      <alignment horizontal="center" vertical="center" wrapText="1"/>
    </xf>
    <xf numFmtId="0" fontId="74" fillId="21" borderId="35" xfId="0" applyFont="1" applyFill="1" applyBorder="1" applyAlignment="1">
      <alignment horizontal="center" vertical="center" wrapText="1"/>
    </xf>
    <xf numFmtId="0" fontId="71" fillId="0" borderId="0" xfId="0" applyFont="1" applyAlignment="1">
      <alignment horizontal="left" vertical="center" wrapText="1"/>
    </xf>
    <xf numFmtId="0" fontId="71" fillId="0" borderId="0" xfId="0" applyFont="1" applyAlignment="1">
      <alignment horizontal="center" vertical="center" wrapText="1"/>
    </xf>
    <xf numFmtId="0" fontId="71" fillId="0" borderId="76" xfId="0" applyFont="1" applyBorder="1" applyAlignment="1">
      <alignment horizontal="left" vertical="center" wrapText="1"/>
    </xf>
    <xf numFmtId="0" fontId="74" fillId="21" borderId="33" xfId="0" applyFont="1" applyFill="1" applyBorder="1" applyAlignment="1">
      <alignment horizontal="center" vertical="center" wrapText="1"/>
    </xf>
    <xf numFmtId="0" fontId="81" fillId="17" borderId="91" xfId="0" applyFont="1" applyFill="1" applyBorder="1" applyAlignment="1">
      <alignment horizontal="center" vertical="center" wrapText="1"/>
    </xf>
    <xf numFmtId="0" fontId="81" fillId="17" borderId="92" xfId="0" applyFont="1" applyFill="1" applyBorder="1" applyAlignment="1">
      <alignment horizontal="center" vertical="center" wrapText="1"/>
    </xf>
    <xf numFmtId="0" fontId="81" fillId="17" borderId="90" xfId="0" applyFont="1" applyFill="1" applyBorder="1" applyAlignment="1">
      <alignment horizontal="center" vertical="center" wrapText="1"/>
    </xf>
    <xf numFmtId="0" fontId="81" fillId="21" borderId="106" xfId="0" applyFont="1" applyFill="1" applyBorder="1" applyAlignment="1">
      <alignment horizontal="center" vertical="center" wrapText="1"/>
    </xf>
    <xf numFmtId="0" fontId="81" fillId="21" borderId="108" xfId="0" applyFont="1" applyFill="1" applyBorder="1" applyAlignment="1">
      <alignment horizontal="center" vertical="center" wrapText="1"/>
    </xf>
    <xf numFmtId="0" fontId="21" fillId="0" borderId="0" xfId="0" applyFont="1" applyAlignment="1">
      <alignment horizontal="center" vertical="center"/>
    </xf>
    <xf numFmtId="0" fontId="40" fillId="0" borderId="0" xfId="0" applyFont="1" applyAlignment="1">
      <alignment horizontal="center" vertical="center"/>
    </xf>
    <xf numFmtId="0" fontId="75" fillId="16" borderId="82" xfId="0" applyFont="1" applyFill="1" applyBorder="1" applyAlignment="1">
      <alignment horizontal="center" vertical="center" wrapText="1"/>
    </xf>
    <xf numFmtId="0" fontId="75" fillId="16" borderId="80" xfId="0" applyFont="1" applyFill="1" applyBorder="1" applyAlignment="1">
      <alignment horizontal="center" vertical="center" wrapText="1"/>
    </xf>
    <xf numFmtId="0" fontId="75" fillId="16" borderId="78" xfId="0" applyFont="1" applyFill="1" applyBorder="1" applyAlignment="1">
      <alignment horizontal="center" vertical="center" wrapText="1"/>
    </xf>
    <xf numFmtId="0" fontId="76" fillId="0" borderId="82" xfId="0" applyFont="1" applyBorder="1" applyAlignment="1">
      <alignment horizontal="justify" vertical="center" wrapText="1"/>
    </xf>
    <xf numFmtId="0" fontId="76" fillId="0" borderId="80" xfId="0" applyFont="1" applyBorder="1" applyAlignment="1">
      <alignment horizontal="justify" vertical="center" wrapText="1"/>
    </xf>
    <xf numFmtId="0" fontId="76" fillId="0" borderId="78" xfId="0" applyFont="1" applyBorder="1" applyAlignment="1">
      <alignment horizontal="justify" vertical="center" wrapText="1"/>
    </xf>
    <xf numFmtId="0" fontId="36" fillId="15" borderId="24" xfId="0" applyFont="1" applyFill="1" applyBorder="1" applyAlignment="1">
      <alignment horizontal="center" vertical="center" wrapText="1" readingOrder="1"/>
    </xf>
    <xf numFmtId="0" fontId="36" fillId="15" borderId="25" xfId="0" applyFont="1" applyFill="1" applyBorder="1" applyAlignment="1">
      <alignment horizontal="center" vertical="center" wrapText="1" readingOrder="1"/>
    </xf>
    <xf numFmtId="0" fontId="36" fillId="15" borderId="36" xfId="0" applyFont="1" applyFill="1" applyBorder="1" applyAlignment="1">
      <alignment horizontal="center" vertical="center" wrapText="1" readingOrder="1"/>
    </xf>
    <xf numFmtId="0" fontId="31" fillId="3" borderId="0" xfId="0" applyFont="1" applyFill="1" applyAlignment="1">
      <alignment horizontal="justify" vertical="center" wrapText="1"/>
    </xf>
    <xf numFmtId="0" fontId="33" fillId="15" borderId="33" xfId="0" applyFont="1" applyFill="1" applyBorder="1" applyAlignment="1">
      <alignment horizontal="center" vertical="center" wrapText="1" readingOrder="1"/>
    </xf>
    <xf numFmtId="0" fontId="33" fillId="15" borderId="34" xfId="0" applyFont="1" applyFill="1" applyBorder="1" applyAlignment="1">
      <alignment horizontal="center" vertical="center" wrapText="1" readingOrder="1"/>
    </xf>
    <xf numFmtId="0" fontId="33" fillId="3" borderId="31" xfId="0" applyFont="1" applyFill="1" applyBorder="1" applyAlignment="1">
      <alignment horizontal="center" vertical="center" wrapText="1" readingOrder="1"/>
    </xf>
    <xf numFmtId="0" fontId="33" fillId="3" borderId="26" xfId="0" applyFont="1" applyFill="1" applyBorder="1" applyAlignment="1">
      <alignment horizontal="center" vertical="center" wrapText="1" readingOrder="1"/>
    </xf>
    <xf numFmtId="0" fontId="33" fillId="3" borderId="23" xfId="0" applyFont="1" applyFill="1" applyBorder="1" applyAlignment="1">
      <alignment horizontal="center" vertical="center" wrapText="1" readingOrder="1"/>
    </xf>
    <xf numFmtId="0" fontId="33" fillId="3" borderId="22" xfId="0" applyFont="1" applyFill="1" applyBorder="1" applyAlignment="1">
      <alignment horizontal="center" vertical="center" wrapText="1" readingOrder="1"/>
    </xf>
    <xf numFmtId="0" fontId="33" fillId="3" borderId="28" xfId="0" applyFont="1" applyFill="1" applyBorder="1" applyAlignment="1">
      <alignment horizontal="center" vertical="center" wrapText="1" readingOrder="1"/>
    </xf>
    <xf numFmtId="0" fontId="33" fillId="3" borderId="29" xfId="0" applyFont="1" applyFill="1" applyBorder="1" applyAlignment="1">
      <alignment horizontal="center" vertical="center" wrapText="1" readingOrder="1"/>
    </xf>
  </cellXfs>
  <cellStyles count="7">
    <cellStyle name="Moneda" xfId="5" builtinId="4"/>
    <cellStyle name="Moneda 2" xfId="6" xr:uid="{EB2D9614-327D-41C4-8635-16D31BAE2C4D}"/>
    <cellStyle name="Normal" xfId="0" builtinId="0"/>
    <cellStyle name="Normal - Style1 2" xfId="2" xr:uid="{00000000-0005-0000-0000-000002000000}"/>
    <cellStyle name="Normal 2" xfId="4" xr:uid="{00000000-0005-0000-0000-000003000000}"/>
    <cellStyle name="Normal 2 2" xfId="3" xr:uid="{00000000-0005-0000-0000-000004000000}"/>
    <cellStyle name="Porcentaje" xfId="1" builtinId="5"/>
  </cellStyles>
  <dxfs count="701">
    <dxf>
      <font>
        <b val="0"/>
        <i val="0"/>
        <strike val="0"/>
        <condense val="0"/>
        <extend val="0"/>
        <outline val="0"/>
        <shadow val="0"/>
        <u val="none"/>
        <vertAlign val="baseline"/>
        <sz val="16"/>
        <color rgb="FFFF0000"/>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alignment wrapText="1" readingOrder="0"/>
    </dxf>
    <dxf>
      <alignment vertical="center" readingOrder="0"/>
    </dxf>
    <dxf>
      <alignment wrapText="1" readingOrder="0"/>
    </dxf>
    <dxf>
      <alignment wrapText="1" readingOrder="0"/>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12</xdr:row>
      <xdr:rowOff>97695</xdr:rowOff>
    </xdr:from>
    <xdr:to>
      <xdr:col>19</xdr:col>
      <xdr:colOff>33704</xdr:colOff>
      <xdr:row>38</xdr:row>
      <xdr:rowOff>278780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a:srcRect l="6821" t="55142" r="5500" b="13845"/>
        <a:stretch/>
      </xdr:blipFill>
      <xdr:spPr>
        <a:xfrm>
          <a:off x="0" y="24186420"/>
          <a:ext cx="38333729" cy="88488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190500</xdr:colOff>
      <xdr:row>0</xdr:row>
      <xdr:rowOff>68036</xdr:rowOff>
    </xdr:from>
    <xdr:ext cx="1403803" cy="1123950"/>
    <xdr:pic>
      <xdr:nvPicPr>
        <xdr:cNvPr id="2" name="Imagen 1" descr="escudo negro">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5929" y="68036"/>
          <a:ext cx="1403803" cy="1123950"/>
        </a:xfrm>
        <a:prstGeom prst="rect">
          <a:avLst/>
        </a:prstGeom>
        <a:noFill/>
        <a:ln>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273353</xdr:colOff>
      <xdr:row>0</xdr:row>
      <xdr:rowOff>55034</xdr:rowOff>
    </xdr:from>
    <xdr:ext cx="1288747" cy="1107016"/>
    <xdr:pic>
      <xdr:nvPicPr>
        <xdr:cNvPr id="2" name="Imagen 1" descr="escudo negro">
          <a:extLst>
            <a:ext uri="{FF2B5EF4-FFF2-40B4-BE49-F238E27FC236}">
              <a16:creationId xmlns:a16="http://schemas.microsoft.com/office/drawing/2014/main" id="{CC31457F-ECBC-4BF6-A295-D24C77BD34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503" y="55034"/>
          <a:ext cx="1288747" cy="1107016"/>
        </a:xfrm>
        <a:prstGeom prst="rect">
          <a:avLst/>
        </a:prstGeom>
        <a:noFill/>
        <a:ln>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273353</xdr:colOff>
      <xdr:row>0</xdr:row>
      <xdr:rowOff>55034</xdr:rowOff>
    </xdr:from>
    <xdr:ext cx="1288747" cy="1107016"/>
    <xdr:pic>
      <xdr:nvPicPr>
        <xdr:cNvPr id="2" name="Imagen 1" descr="escudo negro">
          <a:extLst>
            <a:ext uri="{FF2B5EF4-FFF2-40B4-BE49-F238E27FC236}">
              <a16:creationId xmlns:a16="http://schemas.microsoft.com/office/drawing/2014/main" id="{4B130650-B5A7-4455-A04D-93F040AFD7A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503" y="55034"/>
          <a:ext cx="1288747" cy="1107016"/>
        </a:xfrm>
        <a:prstGeom prst="rect">
          <a:avLst/>
        </a:prstGeom>
        <a:noFill/>
        <a:ln>
          <a:noFill/>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12</xdr:col>
      <xdr:colOff>182273</xdr:colOff>
      <xdr:row>29</xdr:row>
      <xdr:rowOff>172245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28575" y="0"/>
          <a:ext cx="9297698" cy="5696745"/>
        </a:xfrm>
        <a:prstGeom prst="rect">
          <a:avLst/>
        </a:prstGeom>
      </xdr:spPr>
    </xdr:pic>
    <xdr:clientData/>
  </xdr:twoCellAnchor>
  <xdr:twoCellAnchor editAs="oneCell">
    <xdr:from>
      <xdr:col>0</xdr:col>
      <xdr:colOff>0</xdr:colOff>
      <xdr:row>31</xdr:row>
      <xdr:rowOff>0</xdr:rowOff>
    </xdr:from>
    <xdr:to>
      <xdr:col>11</xdr:col>
      <xdr:colOff>534644</xdr:colOff>
      <xdr:row>57</xdr:row>
      <xdr:rowOff>19744</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0" y="5905500"/>
          <a:ext cx="8916644" cy="4972744"/>
        </a:xfrm>
        <a:prstGeom prst="rect">
          <a:avLst/>
        </a:prstGeom>
      </xdr:spPr>
    </xdr:pic>
    <xdr:clientData/>
  </xdr:twoCellAnchor>
  <xdr:twoCellAnchor editAs="oneCell">
    <xdr:from>
      <xdr:col>12</xdr:col>
      <xdr:colOff>733425</xdr:colOff>
      <xdr:row>0</xdr:row>
      <xdr:rowOff>28575</xdr:rowOff>
    </xdr:from>
    <xdr:to>
      <xdr:col>25</xdr:col>
      <xdr:colOff>210859</xdr:colOff>
      <xdr:row>28</xdr:row>
      <xdr:rowOff>181741</xdr:rowOff>
    </xdr:to>
    <xdr:pic>
      <xdr:nvPicPr>
        <xdr:cNvPr id="4" name="Imagen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3"/>
        <a:stretch>
          <a:fillRect/>
        </a:stretch>
      </xdr:blipFill>
      <xdr:spPr>
        <a:xfrm>
          <a:off x="9877425" y="28575"/>
          <a:ext cx="9383434" cy="5487166"/>
        </a:xfrm>
        <a:prstGeom prst="rect">
          <a:avLst/>
        </a:prstGeom>
      </xdr:spPr>
    </xdr:pic>
    <xdr:clientData/>
  </xdr:twoCellAnchor>
  <xdr:twoCellAnchor editAs="oneCell">
    <xdr:from>
      <xdr:col>13</xdr:col>
      <xdr:colOff>0</xdr:colOff>
      <xdr:row>32</xdr:row>
      <xdr:rowOff>0</xdr:rowOff>
    </xdr:from>
    <xdr:to>
      <xdr:col>25</xdr:col>
      <xdr:colOff>429961</xdr:colOff>
      <xdr:row>62</xdr:row>
      <xdr:rowOff>38903</xdr:rowOff>
    </xdr:to>
    <xdr:pic>
      <xdr:nvPicPr>
        <xdr:cNvPr id="5" name="Imagen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4"/>
        <a:stretch>
          <a:fillRect/>
        </a:stretch>
      </xdr:blipFill>
      <xdr:spPr>
        <a:xfrm>
          <a:off x="9906000" y="6096000"/>
          <a:ext cx="9573961" cy="575390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aermv-my.sharepoint.com/Users/natalia.norato/OneDrive%20-%20uaermv/NATA%20SIG/2018/12.%20DICIEMBRE/SIG-FM-007-V7%20Formato%20Mapa%20de%20Riesgos%20de%20Proceso%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angela.cifuentes/Downloads/DESI-FM-018-V9_Formato_Mapa_de_Riesgos_de_Proces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2019"/>
      <sheetName val="FORMULAS"/>
      <sheetName val="TIPOLOGÍA DE RIESGOS"/>
      <sheetName val="PROBABILIDAD"/>
      <sheetName val="IMPACTO GESTIÓN"/>
      <sheetName val="IMPACTO CORRUPCIÓN"/>
      <sheetName val="IMPACTO SEGURIDAD I"/>
      <sheetName val="EJEMPLO CONTROLES"/>
      <sheetName val="OPCIONES DE MANEJO DEL RIESGO"/>
      <sheetName val="MAPA DE CALOR"/>
    </sheetNames>
    <sheetDataSet>
      <sheetData sheetId="0"/>
      <sheetData sheetId="1">
        <row r="4">
          <cell r="B4" t="str">
            <v>Direccionamiento estratégico e innovación</v>
          </cell>
          <cell r="C4" t="str">
            <v>Gestion</v>
          </cell>
          <cell r="E4" t="str">
            <v>Daño_fisico</v>
          </cell>
          <cell r="K4" t="str">
            <v>Aceptar el riesgo</v>
          </cell>
        </row>
        <row r="5">
          <cell r="C5" t="str">
            <v>Corrupcion</v>
          </cell>
          <cell r="E5" t="str">
            <v>Eventos_naturales</v>
          </cell>
          <cell r="K5" t="str">
            <v>Reducir el riesgo</v>
          </cell>
        </row>
        <row r="6">
          <cell r="C6" t="str">
            <v>Seguridad_de_la_informacion</v>
          </cell>
          <cell r="E6" t="str">
            <v>Perdidas_de_los_servicios_esenciales</v>
          </cell>
          <cell r="K6" t="str">
            <v>Evitar el riesgo</v>
          </cell>
        </row>
        <row r="7">
          <cell r="E7" t="str">
            <v>Perturbacion_debida_a_la_radiacion</v>
          </cell>
          <cell r="K7" t="str">
            <v>Compartir el riesgo</v>
          </cell>
        </row>
        <row r="8">
          <cell r="E8" t="str">
            <v>Compromiso_de_la_informacion</v>
          </cell>
        </row>
        <row r="9">
          <cell r="E9" t="str">
            <v>Fallas_tecnicas</v>
          </cell>
        </row>
        <row r="10">
          <cell r="E10" t="str">
            <v>Acciones_no_autorizadas</v>
          </cell>
        </row>
        <row r="11">
          <cell r="E11" t="str">
            <v>Compromiso_de_las_funciones</v>
          </cell>
        </row>
      </sheetData>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S"/>
      <sheetName val="MAPA DE RIESGOS PROCESOS"/>
      <sheetName val="TIPOLOGÍA DE RIESGOS"/>
      <sheetName val="PROBABILIDAD"/>
      <sheetName val="IMPACTO GESTIÓN"/>
      <sheetName val="IMPACTO SEGURIDAD I"/>
      <sheetName val="IMPACTO CORRUPCIÓN"/>
      <sheetName val="IMPACTO SOBORNO"/>
      <sheetName val="EJEMPLO CONTROLES"/>
      <sheetName val="OPCIONES DE MANEJO DEL RIESGO"/>
      <sheetName val="MAPA DE CALOR"/>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a Norato Mora" refreshedDate="44522.492354513888" createdVersion="6" refreshedVersion="6" minRefreshableVersion="3" recordCount="10" xr:uid="{00000000-000A-0000-FFFF-FFFF04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5">
        <s v="Afectación menor a 130 SMLMV ."/>
        <s v="Entre 130 y 650 SMLMV "/>
        <s v="Entre 650 y 1300 SMLMV "/>
        <s v="Entre 1300 y 6500 SMLMV "/>
        <s v="Mayor a 6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 v="Entre 100 y 500 SMLMV " u="1"/>
        <s v="Mayor a 500 SMLMV " u="1"/>
        <s v="Entre 50 y 100 SMLMV " u="1"/>
        <s v="Entre 10 y 50 SMLMV " u="1"/>
        <s v="Afectación menor a 10 SMLMV ."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laDinámica1" cacheId="26"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10:E222" firstHeaderRow="1" firstDataRow="1" firstDataCol="2"/>
  <pivotFields count="2">
    <pivotField axis="axisRow" compact="0" showAll="0" defaultSubtotal="0">
      <items count="2">
        <item x="0"/>
        <item x="1"/>
      </items>
    </pivotField>
    <pivotField axis="axisRow" compact="0" showAll="0" defaultSubtotal="0">
      <items count="15">
        <item m="1" x="14"/>
        <item x="5"/>
        <item x="6"/>
        <item x="7"/>
        <item x="8"/>
        <item x="9"/>
        <item m="1" x="13"/>
        <item m="1" x="12"/>
        <item m="1" x="10"/>
        <item m="1" x="11"/>
        <item x="0"/>
        <item x="1"/>
        <item x="2"/>
        <item x="3"/>
        <item x="4"/>
      </items>
    </pivotField>
  </pivotFields>
  <rowFields count="2">
    <field x="0"/>
    <field x="1"/>
  </rowFields>
  <rowItems count="12">
    <i>
      <x/>
    </i>
    <i r="1">
      <x v="10"/>
    </i>
    <i r="1">
      <x v="11"/>
    </i>
    <i r="1">
      <x v="12"/>
    </i>
    <i r="1">
      <x v="13"/>
    </i>
    <i r="1">
      <x v="14"/>
    </i>
    <i>
      <x v="1"/>
    </i>
    <i r="1">
      <x v="1"/>
    </i>
    <i r="1">
      <x v="2"/>
    </i>
    <i r="1">
      <x v="3"/>
    </i>
    <i r="1">
      <x v="4"/>
    </i>
    <i r="1">
      <x v="5"/>
    </i>
  </rowItems>
  <colItems count="1">
    <i/>
  </colItems>
  <formats count="4">
    <format dxfId="7">
      <pivotArea dataOnly="0" labelOnly="1" outline="0" fieldPosition="0">
        <references count="1">
          <reference field="0" count="1">
            <x v="1"/>
          </reference>
        </references>
      </pivotArea>
    </format>
    <format dxfId="6">
      <pivotArea dataOnly="0" labelOnly="1" outline="0" fieldPosition="0">
        <references count="2">
          <reference field="0" count="1" selected="0">
            <x v="1"/>
          </reference>
          <reference field="1" count="5">
            <x v="1"/>
            <x v="2"/>
            <x v="3"/>
            <x v="4"/>
            <x v="5"/>
          </reference>
        </references>
      </pivotArea>
    </format>
    <format dxfId="5">
      <pivotArea dataOnly="0" labelOnly="1" outline="0" fieldPosition="0">
        <references count="2">
          <reference field="0" count="1" selected="0">
            <x v="1"/>
          </reference>
          <reference field="1" count="5">
            <x v="1"/>
            <x v="2"/>
            <x v="3"/>
            <x v="4"/>
            <x v="5"/>
          </reference>
        </references>
      </pivotArea>
    </format>
    <format dxfId="4">
      <pivotArea dataOnly="0" labelOnly="1" outline="0" fieldPosition="0">
        <references count="1">
          <reference field="0"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10:C220" totalsRowShown="0" headerRowDxfId="3" dataDxfId="2">
  <autoFilter ref="B210:C220" xr:uid="{00000000-0009-0000-0100-000001000000}"/>
  <tableColumns count="2">
    <tableColumn id="1" xr3:uid="{00000000-0010-0000-0000-000001000000}" name="Criterios" dataDxfId="1"/>
    <tableColumn id="2" xr3:uid="{00000000-0010-0000-0000-000002000000}"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0.bin"/><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316"/>
  <sheetViews>
    <sheetView topLeftCell="B7" zoomScale="110" zoomScaleNormal="110" workbookViewId="0">
      <selection activeCell="C16" sqref="C16:D16"/>
    </sheetView>
  </sheetViews>
  <sheetFormatPr baseColWidth="10" defaultColWidth="11.42578125" defaultRowHeight="15" x14ac:dyDescent="0.25"/>
  <cols>
    <col min="1" max="1" width="2.85546875" style="66" customWidth="1"/>
    <col min="2" max="3" width="24.7109375" style="66" customWidth="1"/>
    <col min="4" max="4" width="16" style="66" customWidth="1"/>
    <col min="5" max="5" width="24.7109375" style="66" customWidth="1"/>
    <col min="6" max="6" width="27.7109375" style="66" customWidth="1"/>
    <col min="7" max="8" width="24.7109375" style="66" customWidth="1"/>
    <col min="9" max="16384" width="11.42578125" style="66"/>
  </cols>
  <sheetData>
    <row r="1" spans="2:8" ht="15.75" thickBot="1" x14ac:dyDescent="0.3"/>
    <row r="2" spans="2:8" ht="18" x14ac:dyDescent="0.25">
      <c r="B2" s="265" t="s">
        <v>0</v>
      </c>
      <c r="C2" s="266"/>
      <c r="D2" s="266"/>
      <c r="E2" s="266"/>
      <c r="F2" s="266"/>
      <c r="G2" s="266"/>
      <c r="H2" s="267"/>
    </row>
    <row r="3" spans="2:8" x14ac:dyDescent="0.25">
      <c r="B3" s="67"/>
      <c r="C3" s="68"/>
      <c r="D3" s="68"/>
      <c r="E3" s="68"/>
      <c r="F3" s="68"/>
      <c r="G3" s="68"/>
      <c r="H3" s="69"/>
    </row>
    <row r="4" spans="2:8" ht="63" customHeight="1" x14ac:dyDescent="0.25">
      <c r="B4" s="268" t="s">
        <v>1</v>
      </c>
      <c r="C4" s="269"/>
      <c r="D4" s="269"/>
      <c r="E4" s="269"/>
      <c r="F4" s="269"/>
      <c r="G4" s="269"/>
      <c r="H4" s="270"/>
    </row>
    <row r="5" spans="2:8" ht="63" customHeight="1" x14ac:dyDescent="0.25">
      <c r="B5" s="271"/>
      <c r="C5" s="272"/>
      <c r="D5" s="272"/>
      <c r="E5" s="272"/>
      <c r="F5" s="272"/>
      <c r="G5" s="272"/>
      <c r="H5" s="273"/>
    </row>
    <row r="6" spans="2:8" ht="16.5" x14ac:dyDescent="0.25">
      <c r="B6" s="274" t="s">
        <v>2</v>
      </c>
      <c r="C6" s="275"/>
      <c r="D6" s="275"/>
      <c r="E6" s="275"/>
      <c r="F6" s="275"/>
      <c r="G6" s="275"/>
      <c r="H6" s="276"/>
    </row>
    <row r="7" spans="2:8" ht="95.25" customHeight="1" x14ac:dyDescent="0.25">
      <c r="B7" s="284" t="s">
        <v>3</v>
      </c>
      <c r="C7" s="285"/>
      <c r="D7" s="285"/>
      <c r="E7" s="285"/>
      <c r="F7" s="285"/>
      <c r="G7" s="285"/>
      <c r="H7" s="286"/>
    </row>
    <row r="8" spans="2:8" ht="16.5" x14ac:dyDescent="0.25">
      <c r="B8" s="101"/>
      <c r="C8" s="102"/>
      <c r="D8" s="102"/>
      <c r="E8" s="102"/>
      <c r="F8" s="102"/>
      <c r="G8" s="102"/>
      <c r="H8" s="103"/>
    </row>
    <row r="9" spans="2:8" ht="16.5" customHeight="1" x14ac:dyDescent="0.25">
      <c r="B9" s="277" t="s">
        <v>4</v>
      </c>
      <c r="C9" s="278"/>
      <c r="D9" s="278"/>
      <c r="E9" s="278"/>
      <c r="F9" s="278"/>
      <c r="G9" s="278"/>
      <c r="H9" s="279"/>
    </row>
    <row r="10" spans="2:8" ht="44.25" customHeight="1" x14ac:dyDescent="0.25">
      <c r="B10" s="277"/>
      <c r="C10" s="278"/>
      <c r="D10" s="278"/>
      <c r="E10" s="278"/>
      <c r="F10" s="278"/>
      <c r="G10" s="278"/>
      <c r="H10" s="279"/>
    </row>
    <row r="11" spans="2:8" ht="15.75" thickBot="1" x14ac:dyDescent="0.3">
      <c r="B11" s="90"/>
      <c r="C11" s="93"/>
      <c r="D11" s="98"/>
      <c r="E11" s="99"/>
      <c r="F11" s="99"/>
      <c r="G11" s="100"/>
      <c r="H11" s="94"/>
    </row>
    <row r="12" spans="2:8" ht="15.75" thickTop="1" x14ac:dyDescent="0.25">
      <c r="B12" s="90"/>
      <c r="C12" s="280" t="s">
        <v>5</v>
      </c>
      <c r="D12" s="281"/>
      <c r="E12" s="282" t="s">
        <v>6</v>
      </c>
      <c r="F12" s="283"/>
      <c r="G12" s="93"/>
      <c r="H12" s="94"/>
    </row>
    <row r="13" spans="2:8" ht="35.25" customHeight="1" x14ac:dyDescent="0.25">
      <c r="B13" s="90"/>
      <c r="C13" s="287" t="s">
        <v>7</v>
      </c>
      <c r="D13" s="288"/>
      <c r="E13" s="289" t="s">
        <v>8</v>
      </c>
      <c r="F13" s="290"/>
      <c r="G13" s="93"/>
      <c r="H13" s="94"/>
    </row>
    <row r="14" spans="2:8" ht="17.25" customHeight="1" x14ac:dyDescent="0.25">
      <c r="B14" s="90"/>
      <c r="C14" s="287" t="s">
        <v>9</v>
      </c>
      <c r="D14" s="288"/>
      <c r="E14" s="289" t="s">
        <v>10</v>
      </c>
      <c r="F14" s="290"/>
      <c r="G14" s="93"/>
      <c r="H14" s="94"/>
    </row>
    <row r="15" spans="2:8" ht="19.5" customHeight="1" x14ac:dyDescent="0.25">
      <c r="B15" s="90"/>
      <c r="C15" s="287" t="s">
        <v>11</v>
      </c>
      <c r="D15" s="288"/>
      <c r="E15" s="289" t="s">
        <v>12</v>
      </c>
      <c r="F15" s="290"/>
      <c r="G15" s="93"/>
      <c r="H15" s="94"/>
    </row>
    <row r="16" spans="2:8" ht="69.75" customHeight="1" x14ac:dyDescent="0.25">
      <c r="B16" s="90"/>
      <c r="C16" s="287" t="s">
        <v>13</v>
      </c>
      <c r="D16" s="288"/>
      <c r="E16" s="289" t="s">
        <v>14</v>
      </c>
      <c r="F16" s="290"/>
      <c r="G16" s="93"/>
      <c r="H16" s="94"/>
    </row>
    <row r="17" spans="2:8" ht="34.5" customHeight="1" x14ac:dyDescent="0.25">
      <c r="B17" s="90"/>
      <c r="C17" s="291" t="s">
        <v>15</v>
      </c>
      <c r="D17" s="292"/>
      <c r="E17" s="293" t="s">
        <v>16</v>
      </c>
      <c r="F17" s="294"/>
      <c r="G17" s="93"/>
      <c r="H17" s="94"/>
    </row>
    <row r="18" spans="2:8" ht="27.75" customHeight="1" x14ac:dyDescent="0.25">
      <c r="B18" s="90"/>
      <c r="C18" s="291" t="s">
        <v>17</v>
      </c>
      <c r="D18" s="292"/>
      <c r="E18" s="293" t="s">
        <v>18</v>
      </c>
      <c r="F18" s="294"/>
      <c r="G18" s="93"/>
      <c r="H18" s="94"/>
    </row>
    <row r="19" spans="2:8" ht="28.5" customHeight="1" x14ac:dyDescent="0.25">
      <c r="B19" s="90"/>
      <c r="C19" s="291" t="s">
        <v>19</v>
      </c>
      <c r="D19" s="292"/>
      <c r="E19" s="293" t="s">
        <v>20</v>
      </c>
      <c r="F19" s="294"/>
      <c r="G19" s="93"/>
      <c r="H19" s="94"/>
    </row>
    <row r="20" spans="2:8" ht="72.75" customHeight="1" x14ac:dyDescent="0.25">
      <c r="B20" s="90"/>
      <c r="C20" s="291" t="s">
        <v>21</v>
      </c>
      <c r="D20" s="292"/>
      <c r="E20" s="293" t="s">
        <v>22</v>
      </c>
      <c r="F20" s="294"/>
      <c r="G20" s="93"/>
      <c r="H20" s="94"/>
    </row>
    <row r="21" spans="2:8" ht="64.5" customHeight="1" x14ac:dyDescent="0.25">
      <c r="B21" s="90"/>
      <c r="C21" s="291" t="s">
        <v>23</v>
      </c>
      <c r="D21" s="292"/>
      <c r="E21" s="293" t="s">
        <v>24</v>
      </c>
      <c r="F21" s="294"/>
      <c r="G21" s="93"/>
      <c r="H21" s="94"/>
    </row>
    <row r="22" spans="2:8" ht="71.25" customHeight="1" x14ac:dyDescent="0.25">
      <c r="B22" s="90"/>
      <c r="C22" s="291" t="s">
        <v>25</v>
      </c>
      <c r="D22" s="292"/>
      <c r="E22" s="293" t="s">
        <v>26</v>
      </c>
      <c r="F22" s="294"/>
      <c r="G22" s="93"/>
      <c r="H22" s="94"/>
    </row>
    <row r="23" spans="2:8" ht="55.5" customHeight="1" x14ac:dyDescent="0.25">
      <c r="B23" s="90"/>
      <c r="C23" s="298" t="s">
        <v>27</v>
      </c>
      <c r="D23" s="299"/>
      <c r="E23" s="293" t="s">
        <v>28</v>
      </c>
      <c r="F23" s="294"/>
      <c r="G23" s="93"/>
      <c r="H23" s="94"/>
    </row>
    <row r="24" spans="2:8" ht="42" customHeight="1" x14ac:dyDescent="0.25">
      <c r="B24" s="90"/>
      <c r="C24" s="298" t="s">
        <v>29</v>
      </c>
      <c r="D24" s="299"/>
      <c r="E24" s="293" t="s">
        <v>30</v>
      </c>
      <c r="F24" s="294"/>
      <c r="G24" s="93"/>
      <c r="H24" s="94"/>
    </row>
    <row r="25" spans="2:8" ht="59.25" customHeight="1" x14ac:dyDescent="0.25">
      <c r="B25" s="90"/>
      <c r="C25" s="298" t="s">
        <v>31</v>
      </c>
      <c r="D25" s="299"/>
      <c r="E25" s="293" t="s">
        <v>32</v>
      </c>
      <c r="F25" s="294"/>
      <c r="G25" s="93"/>
      <c r="H25" s="94"/>
    </row>
    <row r="26" spans="2:8" ht="23.25" customHeight="1" x14ac:dyDescent="0.25">
      <c r="B26" s="90"/>
      <c r="C26" s="298" t="s">
        <v>33</v>
      </c>
      <c r="D26" s="299"/>
      <c r="E26" s="293" t="s">
        <v>34</v>
      </c>
      <c r="F26" s="294"/>
      <c r="G26" s="93"/>
      <c r="H26" s="94"/>
    </row>
    <row r="27" spans="2:8" ht="30.75" customHeight="1" x14ac:dyDescent="0.25">
      <c r="B27" s="90"/>
      <c r="C27" s="298" t="s">
        <v>35</v>
      </c>
      <c r="D27" s="299"/>
      <c r="E27" s="293" t="s">
        <v>36</v>
      </c>
      <c r="F27" s="294"/>
      <c r="G27" s="93"/>
      <c r="H27" s="94"/>
    </row>
    <row r="28" spans="2:8" ht="35.25" customHeight="1" x14ac:dyDescent="0.25">
      <c r="B28" s="90"/>
      <c r="C28" s="298" t="s">
        <v>37</v>
      </c>
      <c r="D28" s="299"/>
      <c r="E28" s="293" t="s">
        <v>38</v>
      </c>
      <c r="F28" s="294"/>
      <c r="G28" s="93"/>
      <c r="H28" s="94"/>
    </row>
    <row r="29" spans="2:8" ht="33" customHeight="1" x14ac:dyDescent="0.25">
      <c r="B29" s="90"/>
      <c r="C29" s="298" t="s">
        <v>37</v>
      </c>
      <c r="D29" s="299"/>
      <c r="E29" s="293" t="s">
        <v>38</v>
      </c>
      <c r="F29" s="294"/>
      <c r="G29" s="93"/>
      <c r="H29" s="94"/>
    </row>
    <row r="30" spans="2:8" ht="30" customHeight="1" x14ac:dyDescent="0.25">
      <c r="B30" s="90"/>
      <c r="C30" s="298" t="s">
        <v>39</v>
      </c>
      <c r="D30" s="299"/>
      <c r="E30" s="293" t="s">
        <v>40</v>
      </c>
      <c r="F30" s="294"/>
      <c r="G30" s="93"/>
      <c r="H30" s="94"/>
    </row>
    <row r="31" spans="2:8" ht="35.25" customHeight="1" x14ac:dyDescent="0.25">
      <c r="B31" s="90"/>
      <c r="C31" s="298" t="s">
        <v>41</v>
      </c>
      <c r="D31" s="299"/>
      <c r="E31" s="293" t="s">
        <v>42</v>
      </c>
      <c r="F31" s="294"/>
      <c r="G31" s="93"/>
      <c r="H31" s="94"/>
    </row>
    <row r="32" spans="2:8" ht="31.5" customHeight="1" x14ac:dyDescent="0.25">
      <c r="B32" s="90"/>
      <c r="C32" s="298" t="s">
        <v>43</v>
      </c>
      <c r="D32" s="299"/>
      <c r="E32" s="293" t="s">
        <v>44</v>
      </c>
      <c r="F32" s="294"/>
      <c r="G32" s="93"/>
      <c r="H32" s="94"/>
    </row>
    <row r="33" spans="2:8" ht="35.25" customHeight="1" x14ac:dyDescent="0.25">
      <c r="B33" s="90"/>
      <c r="C33" s="298" t="s">
        <v>45</v>
      </c>
      <c r="D33" s="299"/>
      <c r="E33" s="293" t="s">
        <v>46</v>
      </c>
      <c r="F33" s="294"/>
      <c r="G33" s="93"/>
      <c r="H33" s="94"/>
    </row>
    <row r="34" spans="2:8" ht="59.25" customHeight="1" x14ac:dyDescent="0.25">
      <c r="B34" s="90"/>
      <c r="C34" s="298" t="s">
        <v>47</v>
      </c>
      <c r="D34" s="299"/>
      <c r="E34" s="293" t="s">
        <v>48</v>
      </c>
      <c r="F34" s="294"/>
      <c r="G34" s="93"/>
      <c r="H34" s="94"/>
    </row>
    <row r="35" spans="2:8" ht="29.25" customHeight="1" x14ac:dyDescent="0.25">
      <c r="B35" s="90"/>
      <c r="C35" s="298" t="s">
        <v>49</v>
      </c>
      <c r="D35" s="299"/>
      <c r="E35" s="293" t="s">
        <v>50</v>
      </c>
      <c r="F35" s="294"/>
      <c r="G35" s="93"/>
      <c r="H35" s="94"/>
    </row>
    <row r="36" spans="2:8" ht="82.5" customHeight="1" x14ac:dyDescent="0.25">
      <c r="B36" s="90"/>
      <c r="C36" s="298" t="s">
        <v>51</v>
      </c>
      <c r="D36" s="299"/>
      <c r="E36" s="293" t="s">
        <v>52</v>
      </c>
      <c r="F36" s="294"/>
      <c r="G36" s="93"/>
      <c r="H36" s="94"/>
    </row>
    <row r="37" spans="2:8" ht="46.5" customHeight="1" x14ac:dyDescent="0.25">
      <c r="B37" s="90"/>
      <c r="C37" s="298" t="s">
        <v>53</v>
      </c>
      <c r="D37" s="299"/>
      <c r="E37" s="293" t="s">
        <v>54</v>
      </c>
      <c r="F37" s="294"/>
      <c r="G37" s="93"/>
      <c r="H37" s="94"/>
    </row>
    <row r="38" spans="2:8" ht="6.75" customHeight="1" thickBot="1" x14ac:dyDescent="0.3">
      <c r="B38" s="90"/>
      <c r="C38" s="300"/>
      <c r="D38" s="301"/>
      <c r="E38" s="302"/>
      <c r="F38" s="303"/>
      <c r="G38" s="93"/>
      <c r="H38" s="94"/>
    </row>
    <row r="39" spans="2:8" ht="15.75" thickTop="1" x14ac:dyDescent="0.25">
      <c r="B39" s="90"/>
      <c r="C39" s="91"/>
      <c r="D39" s="91"/>
      <c r="E39" s="92"/>
      <c r="F39" s="92"/>
      <c r="G39" s="93"/>
      <c r="H39" s="94"/>
    </row>
    <row r="40" spans="2:8" ht="21" customHeight="1" x14ac:dyDescent="0.25">
      <c r="B40" s="295" t="s">
        <v>55</v>
      </c>
      <c r="C40" s="296"/>
      <c r="D40" s="296"/>
      <c r="E40" s="296"/>
      <c r="F40" s="296"/>
      <c r="G40" s="296"/>
      <c r="H40" s="297"/>
    </row>
    <row r="41" spans="2:8" ht="20.25" customHeight="1" x14ac:dyDescent="0.25">
      <c r="B41" s="295" t="s">
        <v>56</v>
      </c>
      <c r="C41" s="296"/>
      <c r="D41" s="296"/>
      <c r="E41" s="296"/>
      <c r="F41" s="296"/>
      <c r="G41" s="296"/>
      <c r="H41" s="297"/>
    </row>
    <row r="42" spans="2:8" ht="20.25" customHeight="1" x14ac:dyDescent="0.25">
      <c r="B42" s="295" t="s">
        <v>57</v>
      </c>
      <c r="C42" s="296"/>
      <c r="D42" s="296"/>
      <c r="E42" s="296"/>
      <c r="F42" s="296"/>
      <c r="G42" s="296"/>
      <c r="H42" s="297"/>
    </row>
    <row r="43" spans="2:8" ht="20.25" customHeight="1" x14ac:dyDescent="0.25">
      <c r="B43" s="295" t="s">
        <v>58</v>
      </c>
      <c r="C43" s="296"/>
      <c r="D43" s="296"/>
      <c r="E43" s="296"/>
      <c r="F43" s="296"/>
      <c r="G43" s="296"/>
      <c r="H43" s="297"/>
    </row>
    <row r="44" spans="2:8" x14ac:dyDescent="0.25">
      <c r="B44" s="295" t="s">
        <v>59</v>
      </c>
      <c r="C44" s="296"/>
      <c r="D44" s="296"/>
      <c r="E44" s="296"/>
      <c r="F44" s="296"/>
      <c r="G44" s="296"/>
      <c r="H44" s="297"/>
    </row>
    <row r="45" spans="2:8" ht="15.75" thickBot="1" x14ac:dyDescent="0.3">
      <c r="B45" s="95"/>
      <c r="C45" s="96"/>
      <c r="D45" s="96"/>
      <c r="E45" s="96"/>
      <c r="F45" s="96"/>
      <c r="G45" s="96"/>
      <c r="H45" s="97"/>
    </row>
    <row r="47" spans="2:8" x14ac:dyDescent="0.25">
      <c r="B47" s="249" t="s">
        <v>60</v>
      </c>
    </row>
    <row r="48" spans="2:8" x14ac:dyDescent="0.25">
      <c r="B48" s="66" t="s">
        <v>61</v>
      </c>
    </row>
    <row r="49" spans="2:6" ht="25.5" x14ac:dyDescent="0.25">
      <c r="B49" s="241" t="s">
        <v>62</v>
      </c>
      <c r="C49" s="241" t="s">
        <v>63</v>
      </c>
      <c r="D49" s="241" t="s">
        <v>64</v>
      </c>
      <c r="E49" s="242" t="s">
        <v>65</v>
      </c>
      <c r="F49" s="243" t="s">
        <v>66</v>
      </c>
    </row>
    <row r="50" spans="2:6" x14ac:dyDescent="0.25">
      <c r="B50" s="244" t="s">
        <v>67</v>
      </c>
      <c r="C50" s="244" t="s">
        <v>68</v>
      </c>
      <c r="D50" s="245">
        <v>44957</v>
      </c>
      <c r="E50" s="244" t="s">
        <v>68</v>
      </c>
      <c r="F50" s="244" t="s">
        <v>68</v>
      </c>
    </row>
    <row r="51" spans="2:6" ht="30" x14ac:dyDescent="0.25">
      <c r="B51" s="244" t="s">
        <v>69</v>
      </c>
      <c r="C51" s="244" t="s">
        <v>70</v>
      </c>
      <c r="D51" s="245">
        <v>45016</v>
      </c>
      <c r="E51" s="244" t="s">
        <v>71</v>
      </c>
      <c r="F51" s="246" t="s">
        <v>72</v>
      </c>
    </row>
    <row r="300" spans="3:3" ht="31.5" x14ac:dyDescent="0.25">
      <c r="C300" s="170" t="s">
        <v>73</v>
      </c>
    </row>
    <row r="301" spans="3:3" ht="47.25" x14ac:dyDescent="0.25">
      <c r="C301" s="170" t="s">
        <v>74</v>
      </c>
    </row>
    <row r="302" spans="3:3" ht="31.5" x14ac:dyDescent="0.25">
      <c r="C302" s="171" t="s">
        <v>75</v>
      </c>
    </row>
    <row r="303" spans="3:3" ht="31.5" x14ac:dyDescent="0.25">
      <c r="C303" s="170" t="s">
        <v>76</v>
      </c>
    </row>
    <row r="304" spans="3:3" ht="47.25" x14ac:dyDescent="0.25">
      <c r="C304" s="170" t="s">
        <v>77</v>
      </c>
    </row>
    <row r="305" spans="3:3" ht="31.5" x14ac:dyDescent="0.25">
      <c r="C305" s="170" t="s">
        <v>78</v>
      </c>
    </row>
    <row r="306" spans="3:3" ht="47.25" x14ac:dyDescent="0.25">
      <c r="C306" s="171" t="s">
        <v>79</v>
      </c>
    </row>
    <row r="307" spans="3:3" ht="31.5" x14ac:dyDescent="0.25">
      <c r="C307" s="170" t="s">
        <v>80</v>
      </c>
    </row>
    <row r="308" spans="3:3" ht="15.75" x14ac:dyDescent="0.25">
      <c r="C308" s="170" t="s">
        <v>81</v>
      </c>
    </row>
    <row r="309" spans="3:3" ht="15.75" x14ac:dyDescent="0.25">
      <c r="C309" s="170" t="s">
        <v>82</v>
      </c>
    </row>
    <row r="310" spans="3:3" ht="31.5" x14ac:dyDescent="0.25">
      <c r="C310" s="170" t="s">
        <v>83</v>
      </c>
    </row>
    <row r="311" spans="3:3" ht="31.5" x14ac:dyDescent="0.25">
      <c r="C311" s="170" t="s">
        <v>84</v>
      </c>
    </row>
    <row r="312" spans="3:3" ht="15.75" x14ac:dyDescent="0.25">
      <c r="C312" s="170" t="s">
        <v>85</v>
      </c>
    </row>
    <row r="313" spans="3:3" ht="15.75" x14ac:dyDescent="0.25">
      <c r="C313" s="170" t="s">
        <v>86</v>
      </c>
    </row>
    <row r="314" spans="3:3" ht="15.75" x14ac:dyDescent="0.25">
      <c r="C314" s="170" t="s">
        <v>87</v>
      </c>
    </row>
    <row r="315" spans="3:3" ht="31.5" x14ac:dyDescent="0.25">
      <c r="C315" s="170" t="s">
        <v>88</v>
      </c>
    </row>
    <row r="316" spans="3:3" ht="31.5" x14ac:dyDescent="0.25">
      <c r="C316" s="170" t="s">
        <v>89</v>
      </c>
    </row>
  </sheetData>
  <mergeCells count="64">
    <mergeCell ref="E28:F28"/>
    <mergeCell ref="C28:D28"/>
    <mergeCell ref="C16:D16"/>
    <mergeCell ref="E16:F16"/>
    <mergeCell ref="C14:D14"/>
    <mergeCell ref="E14:F14"/>
    <mergeCell ref="C15:D15"/>
    <mergeCell ref="E15:F15"/>
    <mergeCell ref="E22:F22"/>
    <mergeCell ref="C22:D22"/>
    <mergeCell ref="C25:D25"/>
    <mergeCell ref="E25:F25"/>
    <mergeCell ref="B41:H41"/>
    <mergeCell ref="C38:D38"/>
    <mergeCell ref="E38:F38"/>
    <mergeCell ref="C37:D37"/>
    <mergeCell ref="E37:F37"/>
    <mergeCell ref="C33:D33"/>
    <mergeCell ref="B40:H40"/>
    <mergeCell ref="C29:D29"/>
    <mergeCell ref="E29:F29"/>
    <mergeCell ref="C30:D30"/>
    <mergeCell ref="E30:F30"/>
    <mergeCell ref="E33:F33"/>
    <mergeCell ref="C34:D34"/>
    <mergeCell ref="C35:D35"/>
    <mergeCell ref="E35:F35"/>
    <mergeCell ref="C36:D36"/>
    <mergeCell ref="E36:F36"/>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13:D13"/>
    <mergeCell ref="E13:F13"/>
    <mergeCell ref="C17:D17"/>
    <mergeCell ref="E17:F17"/>
    <mergeCell ref="C21:D21"/>
    <mergeCell ref="C18:D18"/>
    <mergeCell ref="C19:D19"/>
    <mergeCell ref="C20:D20"/>
    <mergeCell ref="E18:F18"/>
    <mergeCell ref="E19:F19"/>
    <mergeCell ref="E20:F20"/>
    <mergeCell ref="E21:F21"/>
    <mergeCell ref="B2:H2"/>
    <mergeCell ref="B4:H5"/>
    <mergeCell ref="B6:H6"/>
    <mergeCell ref="B9:H10"/>
    <mergeCell ref="C12:D12"/>
    <mergeCell ref="E12:F12"/>
    <mergeCell ref="B7:H7"/>
  </mergeCells>
  <phoneticPr fontId="88" type="noConversion"/>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55"/>
  <sheetViews>
    <sheetView zoomScale="90" zoomScaleNormal="90" workbookViewId="0">
      <selection activeCell="B7" sqref="B7"/>
    </sheetView>
  </sheetViews>
  <sheetFormatPr baseColWidth="10" defaultColWidth="11.42578125" defaultRowHeight="15" x14ac:dyDescent="0.25"/>
  <cols>
    <col min="2" max="2" width="24.140625" customWidth="1"/>
    <col min="3" max="3" width="70.140625" customWidth="1"/>
    <col min="4" max="4" width="29.85546875" customWidth="1"/>
  </cols>
  <sheetData>
    <row r="1" spans="1:37" ht="23.25" x14ac:dyDescent="0.25">
      <c r="A1" s="66"/>
      <c r="B1" s="555" t="s">
        <v>313</v>
      </c>
      <c r="C1" s="555"/>
      <c r="D1" s="555"/>
      <c r="E1" s="66"/>
      <c r="F1" s="66"/>
      <c r="G1" s="66"/>
      <c r="H1" s="66"/>
      <c r="I1" s="66"/>
      <c r="J1" s="66"/>
      <c r="K1" s="66"/>
      <c r="L1" s="66"/>
      <c r="M1" s="66"/>
      <c r="N1" s="66"/>
      <c r="O1" s="66"/>
      <c r="P1" s="66"/>
      <c r="Q1" s="66"/>
      <c r="R1" s="66"/>
      <c r="S1" s="66"/>
      <c r="T1" s="66"/>
      <c r="U1" s="66"/>
      <c r="V1" s="66"/>
      <c r="W1" s="66"/>
      <c r="X1" s="66"/>
      <c r="Y1" s="66"/>
      <c r="Z1" s="66"/>
      <c r="AA1" s="66"/>
      <c r="AB1" s="66"/>
      <c r="AC1" s="66"/>
      <c r="AD1" s="66"/>
      <c r="AE1" s="66"/>
    </row>
    <row r="2" spans="1:37" x14ac:dyDescent="0.25">
      <c r="A2" s="66"/>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row>
    <row r="3" spans="1:37" ht="25.5" x14ac:dyDescent="0.25">
      <c r="A3" s="66"/>
      <c r="B3" s="3"/>
      <c r="C3" s="4" t="s">
        <v>314</v>
      </c>
      <c r="D3" s="4" t="s">
        <v>264</v>
      </c>
      <c r="E3" s="66"/>
      <c r="F3" s="66"/>
      <c r="G3" s="66"/>
      <c r="H3" s="66"/>
      <c r="I3" s="66"/>
      <c r="J3" s="66"/>
      <c r="K3" s="66"/>
      <c r="L3" s="66"/>
      <c r="M3" s="66"/>
      <c r="N3" s="66"/>
      <c r="O3" s="66"/>
      <c r="P3" s="66"/>
      <c r="Q3" s="66"/>
      <c r="R3" s="66"/>
      <c r="S3" s="66"/>
      <c r="T3" s="66"/>
      <c r="U3" s="66"/>
      <c r="V3" s="66"/>
      <c r="W3" s="66"/>
      <c r="X3" s="66"/>
      <c r="Y3" s="66"/>
      <c r="Z3" s="66"/>
      <c r="AA3" s="66"/>
      <c r="AB3" s="66"/>
      <c r="AC3" s="66"/>
      <c r="AD3" s="66"/>
      <c r="AE3" s="66"/>
    </row>
    <row r="4" spans="1:37" ht="51" x14ac:dyDescent="0.25">
      <c r="A4" s="66"/>
      <c r="B4" s="5" t="s">
        <v>315</v>
      </c>
      <c r="C4" s="6" t="s">
        <v>316</v>
      </c>
      <c r="D4" s="7">
        <v>0.2</v>
      </c>
      <c r="E4" s="66"/>
      <c r="F4" s="66"/>
      <c r="G4" s="66"/>
      <c r="H4" s="66"/>
      <c r="I4" s="66"/>
      <c r="J4" s="66"/>
      <c r="K4" s="66"/>
      <c r="L4" s="66"/>
      <c r="M4" s="66"/>
      <c r="N4" s="66"/>
      <c r="O4" s="66"/>
      <c r="P4" s="66"/>
      <c r="Q4" s="66"/>
      <c r="R4" s="66"/>
      <c r="S4" s="66"/>
      <c r="T4" s="66"/>
      <c r="U4" s="66"/>
      <c r="V4" s="66"/>
      <c r="W4" s="66"/>
      <c r="X4" s="66"/>
      <c r="Y4" s="66"/>
      <c r="Z4" s="66"/>
      <c r="AA4" s="66"/>
      <c r="AB4" s="66"/>
      <c r="AC4" s="66"/>
      <c r="AD4" s="66"/>
      <c r="AE4" s="66"/>
    </row>
    <row r="5" spans="1:37" ht="51" x14ac:dyDescent="0.25">
      <c r="A5" s="66"/>
      <c r="B5" s="8" t="s">
        <v>317</v>
      </c>
      <c r="C5" s="9" t="s">
        <v>318</v>
      </c>
      <c r="D5" s="10">
        <v>0.4</v>
      </c>
      <c r="E5" s="66"/>
      <c r="F5" s="66"/>
      <c r="G5" s="66"/>
      <c r="H5" s="66"/>
      <c r="I5" s="66"/>
      <c r="J5" s="66"/>
      <c r="K5" s="66"/>
      <c r="L5" s="66"/>
      <c r="M5" s="66"/>
      <c r="N5" s="66"/>
      <c r="O5" s="66"/>
      <c r="P5" s="66"/>
      <c r="Q5" s="66"/>
      <c r="R5" s="66"/>
      <c r="S5" s="66"/>
      <c r="T5" s="66"/>
      <c r="U5" s="66"/>
      <c r="V5" s="66"/>
      <c r="W5" s="66"/>
      <c r="X5" s="66"/>
      <c r="Y5" s="66"/>
      <c r="Z5" s="66"/>
      <c r="AA5" s="66"/>
      <c r="AB5" s="66"/>
      <c r="AC5" s="66"/>
      <c r="AD5" s="66"/>
      <c r="AE5" s="66"/>
    </row>
    <row r="6" spans="1:37" ht="51" x14ac:dyDescent="0.25">
      <c r="A6" s="66"/>
      <c r="B6" s="11" t="s">
        <v>319</v>
      </c>
      <c r="C6" s="9" t="s">
        <v>320</v>
      </c>
      <c r="D6" s="10">
        <v>0.6</v>
      </c>
      <c r="E6" s="66"/>
      <c r="F6" s="66"/>
      <c r="G6" s="66"/>
      <c r="H6" s="66"/>
      <c r="I6" s="66"/>
      <c r="J6" s="66"/>
      <c r="K6" s="66"/>
      <c r="L6" s="66"/>
      <c r="M6" s="66"/>
      <c r="N6" s="66"/>
      <c r="O6" s="66"/>
      <c r="P6" s="66"/>
      <c r="Q6" s="66"/>
      <c r="R6" s="66"/>
      <c r="S6" s="66"/>
      <c r="T6" s="66"/>
      <c r="U6" s="66"/>
      <c r="V6" s="66"/>
      <c r="W6" s="66"/>
      <c r="X6" s="66"/>
      <c r="Y6" s="66"/>
      <c r="Z6" s="66"/>
      <c r="AA6" s="66"/>
      <c r="AB6" s="66"/>
      <c r="AC6" s="66"/>
      <c r="AD6" s="66"/>
      <c r="AE6" s="66"/>
    </row>
    <row r="7" spans="1:37" ht="76.5" x14ac:dyDescent="0.25">
      <c r="A7" s="66"/>
      <c r="B7" s="12" t="s">
        <v>321</v>
      </c>
      <c r="C7" s="9" t="s">
        <v>322</v>
      </c>
      <c r="D7" s="10">
        <v>0.8</v>
      </c>
      <c r="E7" s="66"/>
      <c r="F7" s="66"/>
      <c r="G7" s="66"/>
      <c r="H7" s="66"/>
      <c r="I7" s="66"/>
      <c r="J7" s="66"/>
      <c r="K7" s="66"/>
      <c r="L7" s="66"/>
      <c r="M7" s="66"/>
      <c r="N7" s="66"/>
      <c r="O7" s="66"/>
      <c r="P7" s="66"/>
      <c r="Q7" s="66"/>
      <c r="R7" s="66"/>
      <c r="S7" s="66"/>
      <c r="T7" s="66"/>
      <c r="U7" s="66"/>
      <c r="V7" s="66"/>
      <c r="W7" s="66"/>
      <c r="X7" s="66"/>
      <c r="Y7" s="66"/>
      <c r="Z7" s="66"/>
      <c r="AA7" s="66"/>
      <c r="AB7" s="66"/>
      <c r="AC7" s="66"/>
      <c r="AD7" s="66"/>
      <c r="AE7" s="66"/>
    </row>
    <row r="8" spans="1:37" ht="51" x14ac:dyDescent="0.25">
      <c r="A8" s="66"/>
      <c r="B8" s="13" t="s">
        <v>323</v>
      </c>
      <c r="C8" s="9" t="s">
        <v>324</v>
      </c>
      <c r="D8" s="10">
        <v>1</v>
      </c>
      <c r="E8" s="66"/>
      <c r="F8" s="66"/>
      <c r="G8" s="66"/>
      <c r="H8" s="66"/>
      <c r="I8" s="66"/>
      <c r="J8" s="66"/>
      <c r="K8" s="66"/>
      <c r="L8" s="66"/>
      <c r="M8" s="66"/>
      <c r="N8" s="66"/>
      <c r="O8" s="66"/>
      <c r="P8" s="66"/>
      <c r="Q8" s="66"/>
      <c r="R8" s="66"/>
      <c r="S8" s="66"/>
      <c r="T8" s="66"/>
      <c r="U8" s="66"/>
      <c r="V8" s="66"/>
      <c r="W8" s="66"/>
      <c r="X8" s="66"/>
      <c r="Y8" s="66"/>
      <c r="Z8" s="66"/>
      <c r="AA8" s="66"/>
      <c r="AB8" s="66"/>
      <c r="AC8" s="66"/>
      <c r="AD8" s="66"/>
      <c r="AE8" s="66"/>
    </row>
    <row r="9" spans="1:37" x14ac:dyDescent="0.25">
      <c r="A9" s="66"/>
      <c r="B9" s="88"/>
      <c r="C9" s="88"/>
      <c r="D9" s="88"/>
      <c r="E9" s="66"/>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row>
    <row r="10" spans="1:37" ht="16.5" x14ac:dyDescent="0.25">
      <c r="A10" s="66"/>
      <c r="B10" s="89"/>
      <c r="C10" s="88"/>
      <c r="D10" s="88"/>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row>
    <row r="11" spans="1:37" x14ac:dyDescent="0.25">
      <c r="A11" s="66"/>
      <c r="B11" s="88"/>
      <c r="C11" s="88"/>
      <c r="D11" s="88"/>
      <c r="E11" s="66"/>
      <c r="F11" s="66"/>
      <c r="G11" s="66"/>
      <c r="H11" s="66"/>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row>
    <row r="12" spans="1:37" x14ac:dyDescent="0.25">
      <c r="A12" s="66"/>
      <c r="B12" s="88"/>
      <c r="C12" s="88"/>
      <c r="D12" s="88"/>
      <c r="E12" s="66"/>
      <c r="F12" s="66"/>
      <c r="G12" s="66"/>
      <c r="H12" s="66"/>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6"/>
    </row>
    <row r="13" spans="1:37" x14ac:dyDescent="0.25">
      <c r="A13" s="66"/>
      <c r="B13" s="88"/>
      <c r="C13" s="88"/>
      <c r="D13" s="88"/>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66"/>
      <c r="AK13" s="66"/>
    </row>
    <row r="14" spans="1:37" x14ac:dyDescent="0.25">
      <c r="A14" s="66"/>
      <c r="B14" s="88"/>
      <c r="C14" s="88"/>
      <c r="D14" s="88"/>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row>
    <row r="15" spans="1:37" x14ac:dyDescent="0.25">
      <c r="A15" s="66"/>
      <c r="B15" s="88"/>
      <c r="C15" s="88"/>
      <c r="D15" s="88"/>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row>
    <row r="16" spans="1:37" x14ac:dyDescent="0.25">
      <c r="A16" s="66"/>
      <c r="B16" s="88"/>
      <c r="C16" s="88"/>
      <c r="D16" s="88"/>
      <c r="E16" s="66"/>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row>
    <row r="17" spans="1:37" x14ac:dyDescent="0.25">
      <c r="A17" s="66"/>
      <c r="B17" s="88"/>
      <c r="C17" s="88"/>
      <c r="D17" s="88"/>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row>
    <row r="18" spans="1:37" x14ac:dyDescent="0.25">
      <c r="A18" s="66"/>
      <c r="B18" s="88"/>
      <c r="C18" s="88"/>
      <c r="D18" s="88"/>
      <c r="E18" s="66"/>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row>
    <row r="19" spans="1:37" x14ac:dyDescent="0.25">
      <c r="A19" s="66"/>
      <c r="B19" s="66"/>
      <c r="C19" s="66"/>
      <c r="D19" s="66"/>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row>
    <row r="20" spans="1:37" x14ac:dyDescent="0.25">
      <c r="A20" s="66"/>
      <c r="B20" s="66"/>
      <c r="C20" s="66"/>
      <c r="D20" s="66"/>
      <c r="E20" s="66"/>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row>
    <row r="21" spans="1:37" x14ac:dyDescent="0.25">
      <c r="A21" s="66"/>
      <c r="B21" s="66"/>
      <c r="C21" s="66"/>
      <c r="D21" s="66"/>
      <c r="E21" s="66"/>
      <c r="F21" s="66"/>
      <c r="G21" s="66"/>
      <c r="H21" s="66"/>
      <c r="I21" s="66"/>
      <c r="J21" s="66"/>
      <c r="K21" s="66"/>
      <c r="L21" s="66"/>
      <c r="M21" s="66"/>
      <c r="N21" s="66"/>
      <c r="O21" s="66"/>
      <c r="P21" s="66"/>
      <c r="Q21" s="66"/>
      <c r="R21" s="66"/>
      <c r="S21" s="66"/>
      <c r="T21" s="66"/>
      <c r="U21" s="66"/>
      <c r="V21" s="66"/>
      <c r="W21" s="66"/>
      <c r="X21" s="66"/>
      <c r="Y21" s="66"/>
      <c r="Z21" s="66"/>
      <c r="AA21" s="66"/>
      <c r="AB21" s="66"/>
      <c r="AC21" s="66"/>
      <c r="AD21" s="66"/>
      <c r="AE21" s="66"/>
      <c r="AF21" s="66"/>
      <c r="AG21" s="66"/>
      <c r="AH21" s="66"/>
      <c r="AI21" s="66"/>
      <c r="AJ21" s="66"/>
      <c r="AK21" s="66"/>
    </row>
    <row r="22" spans="1:37" x14ac:dyDescent="0.25">
      <c r="A22" s="66"/>
      <c r="B22" s="66"/>
      <c r="C22" s="66"/>
      <c r="D22" s="66"/>
      <c r="E22" s="6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66"/>
      <c r="AK22" s="66"/>
    </row>
    <row r="23" spans="1:37" x14ac:dyDescent="0.25">
      <c r="A23" s="66"/>
      <c r="B23" s="66"/>
      <c r="C23" s="66"/>
      <c r="D23" s="66"/>
      <c r="E23" s="66"/>
      <c r="F23" s="66"/>
      <c r="G23" s="66"/>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c r="AI23" s="66"/>
      <c r="AJ23" s="66"/>
      <c r="AK23" s="66"/>
    </row>
    <row r="24" spans="1:37" x14ac:dyDescent="0.25">
      <c r="A24" s="66"/>
      <c r="B24" s="66"/>
      <c r="C24" s="66"/>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row>
    <row r="25" spans="1:37" x14ac:dyDescent="0.25">
      <c r="A25" s="66"/>
      <c r="B25" s="66"/>
      <c r="C25" s="66"/>
      <c r="D25" s="66"/>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row>
    <row r="26" spans="1:37" x14ac:dyDescent="0.25">
      <c r="A26" s="66"/>
      <c r="B26" s="66"/>
      <c r="C26" s="66"/>
      <c r="D26" s="66"/>
      <c r="E26" s="66"/>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row>
    <row r="27" spans="1:37" x14ac:dyDescent="0.25">
      <c r="A27" s="66"/>
      <c r="B27" s="66"/>
      <c r="C27" s="66"/>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row>
    <row r="28" spans="1:37" x14ac:dyDescent="0.25">
      <c r="A28" s="66"/>
      <c r="B28" s="66"/>
      <c r="C28" s="66"/>
      <c r="D28" s="66"/>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row>
    <row r="29" spans="1:37" x14ac:dyDescent="0.25">
      <c r="A29" s="66"/>
      <c r="B29" s="66"/>
      <c r="C29" s="66"/>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row>
    <row r="30" spans="1:37" x14ac:dyDescent="0.25">
      <c r="A30" s="66"/>
      <c r="B30" s="66"/>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row>
    <row r="31" spans="1:37" x14ac:dyDescent="0.25">
      <c r="A31" s="66"/>
      <c r="B31" s="66"/>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row>
    <row r="32" spans="1:37" x14ac:dyDescent="0.25">
      <c r="A32" s="66"/>
      <c r="B32" s="66"/>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row>
    <row r="33" spans="1:31" x14ac:dyDescent="0.25">
      <c r="A33" s="66"/>
      <c r="E33" s="66"/>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row>
    <row r="34" spans="1:31" x14ac:dyDescent="0.25">
      <c r="A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row>
    <row r="35" spans="1:31" x14ac:dyDescent="0.25">
      <c r="A35" s="66"/>
    </row>
    <row r="36" spans="1:31" x14ac:dyDescent="0.25">
      <c r="A36" s="66"/>
    </row>
    <row r="37" spans="1:31" x14ac:dyDescent="0.25">
      <c r="A37" s="66"/>
    </row>
    <row r="38" spans="1:31" x14ac:dyDescent="0.25">
      <c r="A38" s="66"/>
    </row>
    <row r="39" spans="1:31" x14ac:dyDescent="0.25">
      <c r="A39" s="66"/>
    </row>
    <row r="40" spans="1:31" x14ac:dyDescent="0.25">
      <c r="A40" s="66"/>
    </row>
    <row r="41" spans="1:31" x14ac:dyDescent="0.25">
      <c r="A41" s="66"/>
    </row>
    <row r="42" spans="1:31" x14ac:dyDescent="0.25">
      <c r="A42" s="66"/>
    </row>
    <row r="43" spans="1:31" x14ac:dyDescent="0.25">
      <c r="A43" s="66"/>
    </row>
    <row r="44" spans="1:31" x14ac:dyDescent="0.25">
      <c r="A44" s="66"/>
    </row>
    <row r="45" spans="1:31" x14ac:dyDescent="0.25">
      <c r="A45" s="66"/>
    </row>
    <row r="46" spans="1:31" x14ac:dyDescent="0.25">
      <c r="A46" s="66"/>
    </row>
    <row r="47" spans="1:31" x14ac:dyDescent="0.25">
      <c r="A47" s="66"/>
    </row>
    <row r="48" spans="1:31" x14ac:dyDescent="0.25">
      <c r="A48" s="66"/>
    </row>
    <row r="49" spans="1:1" x14ac:dyDescent="0.25">
      <c r="A49" s="66"/>
    </row>
    <row r="50" spans="1:1" x14ac:dyDescent="0.25">
      <c r="A50" s="66"/>
    </row>
    <row r="51" spans="1:1" x14ac:dyDescent="0.25">
      <c r="A51" s="66"/>
    </row>
    <row r="52" spans="1:1" x14ac:dyDescent="0.25">
      <c r="A52" s="66"/>
    </row>
    <row r="53" spans="1:1" x14ac:dyDescent="0.25">
      <c r="A53" s="66"/>
    </row>
    <row r="54" spans="1:1" x14ac:dyDescent="0.25">
      <c r="A54" s="66"/>
    </row>
    <row r="55" spans="1:1" x14ac:dyDescent="0.25">
      <c r="A55" s="66"/>
    </row>
  </sheetData>
  <mergeCells count="1">
    <mergeCell ref="B1:D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U233"/>
  <sheetViews>
    <sheetView zoomScale="50" zoomScaleNormal="50" workbookViewId="0">
      <selection activeCell="F218" sqref="F218:F222"/>
    </sheetView>
  </sheetViews>
  <sheetFormatPr baseColWidth="10" defaultColWidth="11.42578125" defaultRowHeight="15" x14ac:dyDescent="0.25"/>
  <cols>
    <col min="1" max="1" width="5.28515625" customWidth="1"/>
    <col min="2" max="2" width="56.85546875" customWidth="1"/>
    <col min="3" max="3" width="75.140625" customWidth="1"/>
    <col min="4" max="4" width="87.5703125" customWidth="1"/>
    <col min="5" max="5" width="46.42578125" customWidth="1"/>
    <col min="6" max="6" width="23.42578125" style="114" customWidth="1"/>
    <col min="7" max="7" width="26.85546875" customWidth="1"/>
  </cols>
  <sheetData>
    <row r="2" spans="1:21" s="184" customFormat="1" ht="45.75" customHeight="1" x14ac:dyDescent="0.25">
      <c r="A2" s="182"/>
      <c r="B2" s="556" t="s">
        <v>325</v>
      </c>
      <c r="C2" s="556"/>
      <c r="D2" s="556"/>
      <c r="E2" s="556"/>
      <c r="F2" s="183"/>
      <c r="G2" s="182"/>
      <c r="H2" s="182"/>
      <c r="I2" s="182"/>
      <c r="J2" s="182"/>
      <c r="K2" s="182"/>
      <c r="L2" s="182"/>
      <c r="M2" s="182"/>
      <c r="N2" s="182"/>
      <c r="O2" s="182"/>
      <c r="P2" s="182"/>
      <c r="Q2" s="182"/>
      <c r="R2" s="182"/>
      <c r="S2" s="182"/>
      <c r="T2" s="182"/>
      <c r="U2" s="182"/>
    </row>
    <row r="3" spans="1:21" s="184" customFormat="1" ht="18.75" customHeight="1" x14ac:dyDescent="0.25">
      <c r="A3" s="182"/>
      <c r="B3" s="185"/>
      <c r="C3" s="182"/>
      <c r="D3" s="182"/>
      <c r="E3" s="182"/>
      <c r="F3" s="183"/>
      <c r="G3" s="182"/>
      <c r="H3" s="182"/>
      <c r="I3" s="182"/>
      <c r="J3" s="182"/>
      <c r="K3" s="182"/>
      <c r="L3" s="182"/>
      <c r="M3" s="182"/>
      <c r="N3" s="182"/>
      <c r="O3" s="182"/>
      <c r="P3" s="182"/>
      <c r="Q3" s="182"/>
      <c r="R3" s="182"/>
      <c r="S3" s="182"/>
      <c r="T3" s="182"/>
      <c r="U3" s="182"/>
    </row>
    <row r="4" spans="1:21" ht="67.5" customHeight="1" x14ac:dyDescent="0.25">
      <c r="A4" s="66"/>
      <c r="B4" s="106"/>
      <c r="C4" s="21" t="s">
        <v>326</v>
      </c>
      <c r="D4" s="21" t="s">
        <v>327</v>
      </c>
      <c r="E4" s="21" t="s">
        <v>328</v>
      </c>
      <c r="F4" s="112"/>
      <c r="G4" s="66"/>
      <c r="H4" s="66"/>
      <c r="I4" s="66"/>
      <c r="J4" s="66"/>
      <c r="K4" s="66"/>
      <c r="L4" s="66"/>
      <c r="M4" s="66"/>
      <c r="N4" s="66"/>
      <c r="O4" s="66"/>
      <c r="P4" s="66"/>
      <c r="Q4" s="66"/>
      <c r="R4" s="66"/>
      <c r="S4" s="66"/>
      <c r="T4" s="66"/>
      <c r="U4" s="66"/>
    </row>
    <row r="5" spans="1:21" ht="67.5" customHeight="1" x14ac:dyDescent="0.25">
      <c r="A5" s="86" t="s">
        <v>329</v>
      </c>
      <c r="B5" s="22" t="s">
        <v>330</v>
      </c>
      <c r="C5" s="27" t="s">
        <v>331</v>
      </c>
      <c r="D5" s="104" t="s">
        <v>332</v>
      </c>
      <c r="E5" s="220">
        <f>908526*130</f>
        <v>118108380</v>
      </c>
      <c r="F5" s="66"/>
      <c r="G5" s="66"/>
      <c r="H5" s="66"/>
      <c r="I5" s="66"/>
      <c r="J5" s="66"/>
      <c r="K5" s="66"/>
      <c r="L5" s="66"/>
      <c r="M5" s="66"/>
      <c r="N5" s="66"/>
      <c r="O5" s="66"/>
      <c r="P5" s="66"/>
      <c r="Q5" s="66"/>
      <c r="R5" s="66"/>
      <c r="S5" s="66"/>
      <c r="T5" s="66"/>
      <c r="U5" s="66"/>
    </row>
    <row r="6" spans="1:21" ht="129" customHeight="1" x14ac:dyDescent="0.25">
      <c r="A6" s="86" t="s">
        <v>333</v>
      </c>
      <c r="B6" s="23" t="s">
        <v>334</v>
      </c>
      <c r="C6" s="28" t="s">
        <v>335</v>
      </c>
      <c r="D6" s="105" t="s">
        <v>336</v>
      </c>
      <c r="E6" s="220">
        <f>908526*650</f>
        <v>590541900</v>
      </c>
      <c r="F6" s="66"/>
      <c r="G6" s="66"/>
      <c r="H6" s="66"/>
      <c r="I6" s="66"/>
      <c r="J6" s="66"/>
      <c r="K6" s="66"/>
      <c r="L6" s="66"/>
      <c r="M6" s="66"/>
      <c r="N6" s="66"/>
      <c r="O6" s="66"/>
      <c r="P6" s="66"/>
      <c r="Q6" s="66"/>
      <c r="R6" s="66"/>
      <c r="S6" s="66"/>
      <c r="T6" s="66"/>
      <c r="U6" s="66"/>
    </row>
    <row r="7" spans="1:21" ht="101.25" x14ac:dyDescent="0.25">
      <c r="A7" s="86" t="s">
        <v>270</v>
      </c>
      <c r="B7" s="24" t="s">
        <v>337</v>
      </c>
      <c r="C7" s="28" t="s">
        <v>338</v>
      </c>
      <c r="D7" s="105" t="s">
        <v>339</v>
      </c>
      <c r="E7" s="220">
        <f>908526*1300</f>
        <v>1181083800</v>
      </c>
      <c r="F7" s="66"/>
      <c r="G7" s="66"/>
      <c r="H7" s="66"/>
      <c r="I7" s="66"/>
      <c r="J7" s="66"/>
      <c r="K7" s="66"/>
      <c r="L7" s="66"/>
      <c r="M7" s="66"/>
      <c r="N7" s="66"/>
      <c r="O7" s="66"/>
      <c r="P7" s="66"/>
      <c r="Q7" s="66"/>
      <c r="R7" s="66"/>
      <c r="S7" s="66"/>
      <c r="T7" s="66"/>
      <c r="U7" s="66"/>
    </row>
    <row r="8" spans="1:21" ht="135" x14ac:dyDescent="0.25">
      <c r="A8" s="86" t="s">
        <v>340</v>
      </c>
      <c r="B8" s="25" t="s">
        <v>341</v>
      </c>
      <c r="C8" s="28" t="s">
        <v>342</v>
      </c>
      <c r="D8" s="105" t="s">
        <v>343</v>
      </c>
      <c r="E8" s="220">
        <f>908526*6500</f>
        <v>5905419000</v>
      </c>
      <c r="F8" s="66"/>
      <c r="G8" s="66"/>
      <c r="H8" s="66"/>
      <c r="I8" s="66"/>
      <c r="J8" s="66"/>
      <c r="K8" s="66"/>
      <c r="L8" s="66"/>
      <c r="M8" s="66"/>
      <c r="N8" s="66"/>
      <c r="O8" s="66"/>
      <c r="P8" s="66"/>
      <c r="Q8" s="66"/>
      <c r="R8" s="66"/>
      <c r="S8" s="66"/>
      <c r="T8" s="66"/>
      <c r="U8" s="66"/>
    </row>
    <row r="9" spans="1:21" ht="101.25" x14ac:dyDescent="0.25">
      <c r="A9" s="86" t="s">
        <v>344</v>
      </c>
      <c r="B9" s="26" t="s">
        <v>345</v>
      </c>
      <c r="C9" s="28" t="s">
        <v>346</v>
      </c>
      <c r="D9" s="105" t="s">
        <v>347</v>
      </c>
      <c r="E9" s="220"/>
      <c r="F9" s="107"/>
      <c r="G9" s="107"/>
      <c r="H9" s="66"/>
      <c r="I9" s="66"/>
      <c r="J9" s="66"/>
      <c r="K9" s="66"/>
      <c r="L9" s="66"/>
      <c r="M9" s="66"/>
      <c r="N9" s="66"/>
      <c r="O9" s="66"/>
      <c r="P9" s="66"/>
      <c r="Q9" s="66"/>
      <c r="R9" s="66"/>
      <c r="S9" s="66"/>
      <c r="T9" s="66"/>
      <c r="U9" s="66"/>
    </row>
    <row r="10" spans="1:21" s="110" customFormat="1" ht="20.25" hidden="1" x14ac:dyDescent="0.25">
      <c r="A10" s="108"/>
      <c r="B10" s="108"/>
      <c r="C10" s="109"/>
      <c r="D10" s="109"/>
      <c r="E10" s="108"/>
      <c r="F10" s="108"/>
      <c r="G10" s="108"/>
      <c r="H10" s="108"/>
      <c r="I10" s="108"/>
      <c r="J10" s="108"/>
      <c r="K10" s="108"/>
      <c r="L10" s="108"/>
      <c r="M10" s="108"/>
      <c r="N10" s="108"/>
      <c r="O10" s="108"/>
      <c r="P10" s="108"/>
      <c r="Q10" s="108"/>
      <c r="R10" s="108"/>
      <c r="S10" s="108"/>
      <c r="T10" s="108"/>
      <c r="U10" s="108"/>
    </row>
    <row r="11" spans="1:21" s="110" customFormat="1" ht="16.5" hidden="1" x14ac:dyDescent="0.25">
      <c r="A11" s="108"/>
      <c r="B11" s="111"/>
      <c r="C11" s="111"/>
      <c r="D11" s="111"/>
      <c r="E11" s="108"/>
      <c r="F11" s="108"/>
      <c r="G11" s="108"/>
      <c r="H11" s="108"/>
      <c r="I11" s="108"/>
      <c r="J11" s="108"/>
      <c r="K11" s="108"/>
      <c r="L11" s="108"/>
      <c r="M11" s="108"/>
      <c r="N11" s="108"/>
      <c r="O11" s="108"/>
      <c r="P11" s="108"/>
      <c r="Q11" s="108"/>
      <c r="R11" s="108"/>
      <c r="S11" s="108"/>
      <c r="T11" s="108"/>
      <c r="U11" s="108"/>
    </row>
    <row r="12" spans="1:21" s="110" customFormat="1" hidden="1" x14ac:dyDescent="0.25">
      <c r="A12" s="108"/>
      <c r="B12" s="108" t="s">
        <v>348</v>
      </c>
      <c r="C12" s="108" t="s">
        <v>349</v>
      </c>
      <c r="D12" s="108" t="s">
        <v>350</v>
      </c>
      <c r="E12" s="108"/>
      <c r="F12" s="108"/>
      <c r="G12" s="108"/>
      <c r="H12" s="108"/>
      <c r="I12" s="108"/>
      <c r="J12" s="108"/>
      <c r="K12" s="108"/>
      <c r="L12" s="108"/>
      <c r="M12" s="108"/>
      <c r="N12" s="108"/>
      <c r="O12" s="108"/>
      <c r="P12" s="108"/>
      <c r="Q12" s="108"/>
      <c r="R12" s="108"/>
      <c r="S12" s="108"/>
      <c r="T12" s="108"/>
      <c r="U12" s="108"/>
    </row>
    <row r="13" spans="1:21" s="110" customFormat="1" hidden="1" x14ac:dyDescent="0.25">
      <c r="A13" s="108"/>
      <c r="B13" s="108" t="s">
        <v>351</v>
      </c>
      <c r="C13" s="108" t="s">
        <v>352</v>
      </c>
      <c r="D13" s="108" t="s">
        <v>353</v>
      </c>
      <c r="E13" s="108"/>
      <c r="F13" s="108"/>
      <c r="G13" s="108"/>
      <c r="H13" s="108"/>
      <c r="I13" s="108"/>
      <c r="J13" s="108"/>
      <c r="K13" s="108"/>
      <c r="L13" s="108"/>
      <c r="M13" s="108"/>
      <c r="N13" s="108"/>
      <c r="O13" s="108"/>
      <c r="P13" s="108"/>
      <c r="Q13" s="108"/>
      <c r="R13" s="108"/>
      <c r="S13" s="108"/>
      <c r="T13" s="108"/>
      <c r="U13" s="108"/>
    </row>
    <row r="14" spans="1:21" s="110" customFormat="1" hidden="1" x14ac:dyDescent="0.25">
      <c r="A14" s="108"/>
      <c r="B14" s="108"/>
      <c r="C14" s="108" t="s">
        <v>354</v>
      </c>
      <c r="D14" s="108" t="s">
        <v>253</v>
      </c>
      <c r="E14" s="108"/>
      <c r="F14" s="108"/>
      <c r="G14" s="108"/>
      <c r="H14" s="108"/>
      <c r="I14" s="108"/>
      <c r="J14" s="108"/>
      <c r="K14" s="108"/>
      <c r="L14" s="108"/>
      <c r="M14" s="108"/>
      <c r="N14" s="108"/>
      <c r="O14" s="108"/>
      <c r="P14" s="108"/>
      <c r="Q14" s="108"/>
      <c r="R14" s="108"/>
      <c r="S14" s="108"/>
      <c r="T14" s="108"/>
      <c r="U14" s="108"/>
    </row>
    <row r="15" spans="1:21" s="110" customFormat="1" hidden="1" x14ac:dyDescent="0.25">
      <c r="A15" s="108"/>
      <c r="B15" s="108"/>
      <c r="C15" s="108" t="s">
        <v>355</v>
      </c>
      <c r="D15" s="108" t="s">
        <v>356</v>
      </c>
      <c r="E15" s="108"/>
      <c r="F15" s="108"/>
      <c r="G15" s="108"/>
      <c r="H15" s="108"/>
      <c r="I15" s="108"/>
      <c r="J15" s="108"/>
      <c r="K15" s="108"/>
      <c r="L15" s="108"/>
      <c r="M15" s="108"/>
      <c r="N15" s="108"/>
      <c r="O15" s="108"/>
      <c r="P15" s="108"/>
      <c r="Q15" s="108"/>
      <c r="R15" s="108"/>
      <c r="S15" s="108"/>
      <c r="T15" s="108"/>
      <c r="U15" s="108"/>
    </row>
    <row r="16" spans="1:21" s="110" customFormat="1" hidden="1" x14ac:dyDescent="0.25">
      <c r="A16" s="108"/>
      <c r="B16" s="108"/>
      <c r="C16" s="108" t="s">
        <v>357</v>
      </c>
      <c r="D16" s="108" t="s">
        <v>358</v>
      </c>
      <c r="E16" s="108"/>
      <c r="F16" s="108"/>
      <c r="G16" s="108"/>
      <c r="H16" s="108"/>
      <c r="I16" s="108"/>
      <c r="J16" s="108"/>
      <c r="K16" s="108"/>
      <c r="L16" s="108"/>
      <c r="M16" s="108"/>
      <c r="N16" s="108"/>
      <c r="O16" s="108"/>
      <c r="P16" s="108"/>
      <c r="Q16" s="108"/>
      <c r="R16" s="108"/>
      <c r="S16" s="108"/>
      <c r="T16" s="108"/>
      <c r="U16" s="108"/>
    </row>
    <row r="17" spans="1:15" s="110" customFormat="1" hidden="1" x14ac:dyDescent="0.25">
      <c r="A17" s="108"/>
      <c r="B17" s="108"/>
      <c r="C17" s="108"/>
      <c r="D17" s="108"/>
      <c r="E17" s="108"/>
      <c r="F17" s="108"/>
      <c r="G17" s="108"/>
      <c r="H17" s="108"/>
      <c r="I17" s="108"/>
      <c r="J17" s="108"/>
      <c r="K17" s="108"/>
      <c r="L17" s="108"/>
      <c r="M17" s="108"/>
      <c r="N17" s="108"/>
      <c r="O17" s="108"/>
    </row>
    <row r="18" spans="1:15" s="110" customFormat="1" x14ac:dyDescent="0.25">
      <c r="A18" s="108"/>
      <c r="B18" s="108"/>
      <c r="C18" s="108"/>
      <c r="D18" s="108"/>
      <c r="E18" s="108"/>
      <c r="F18" s="108"/>
      <c r="G18" s="108"/>
      <c r="H18" s="108"/>
      <c r="I18" s="108"/>
      <c r="J18" s="108"/>
      <c r="K18" s="108"/>
      <c r="L18" s="108"/>
      <c r="M18" s="108"/>
      <c r="N18" s="108"/>
      <c r="O18" s="108"/>
    </row>
    <row r="19" spans="1:15" s="110" customFormat="1" x14ac:dyDescent="0.25">
      <c r="A19" s="108"/>
      <c r="B19" s="108"/>
      <c r="C19" s="108"/>
      <c r="D19" s="108"/>
      <c r="E19" s="108"/>
      <c r="F19" s="108"/>
      <c r="G19" s="108"/>
      <c r="H19" s="108"/>
      <c r="I19" s="108"/>
      <c r="J19" s="108"/>
      <c r="K19" s="108"/>
      <c r="L19" s="108"/>
      <c r="M19" s="108"/>
      <c r="N19" s="108"/>
      <c r="O19" s="108"/>
    </row>
    <row r="20" spans="1:15" s="110" customFormat="1" x14ac:dyDescent="0.25">
      <c r="A20" s="108"/>
      <c r="B20" s="108"/>
      <c r="C20" s="108"/>
      <c r="D20" s="108"/>
      <c r="E20" s="108"/>
      <c r="F20" s="108"/>
      <c r="G20" s="108"/>
      <c r="H20" s="108"/>
      <c r="I20" s="108"/>
      <c r="J20" s="108"/>
      <c r="K20" s="108"/>
      <c r="L20" s="108"/>
      <c r="M20" s="108"/>
      <c r="N20" s="108"/>
      <c r="O20" s="108"/>
    </row>
    <row r="21" spans="1:15" s="110" customFormat="1" x14ac:dyDescent="0.25">
      <c r="A21" s="108"/>
      <c r="B21" s="108"/>
      <c r="C21" s="108"/>
      <c r="D21" s="108"/>
      <c r="E21" s="108"/>
      <c r="F21" s="113"/>
      <c r="G21" s="108"/>
      <c r="H21" s="108"/>
      <c r="I21" s="108"/>
      <c r="J21" s="108"/>
      <c r="K21" s="108"/>
      <c r="L21" s="108"/>
      <c r="M21" s="108"/>
      <c r="N21" s="108"/>
      <c r="O21" s="108"/>
    </row>
    <row r="22" spans="1:15" s="110" customFormat="1" x14ac:dyDescent="0.25">
      <c r="A22" s="108"/>
      <c r="B22" s="108"/>
      <c r="C22" s="108"/>
      <c r="D22" s="108"/>
      <c r="E22" s="108"/>
      <c r="F22" s="113"/>
      <c r="G22" s="108"/>
      <c r="H22" s="108"/>
      <c r="I22" s="108"/>
      <c r="J22" s="108"/>
      <c r="K22" s="108"/>
      <c r="L22" s="108"/>
      <c r="M22" s="108"/>
      <c r="N22" s="108"/>
      <c r="O22" s="108"/>
    </row>
    <row r="23" spans="1:15" s="110" customFormat="1" ht="20.25" x14ac:dyDescent="0.25">
      <c r="A23" s="108"/>
      <c r="B23" s="108"/>
      <c r="C23" s="109"/>
      <c r="D23" s="109"/>
      <c r="E23" s="108"/>
      <c r="F23" s="113"/>
      <c r="G23" s="108"/>
      <c r="H23" s="108"/>
      <c r="I23" s="108"/>
      <c r="J23" s="108"/>
      <c r="K23" s="108"/>
      <c r="L23" s="108"/>
      <c r="M23" s="108"/>
      <c r="N23" s="108"/>
      <c r="O23" s="108"/>
    </row>
    <row r="24" spans="1:15" s="110" customFormat="1" ht="20.25" x14ac:dyDescent="0.25">
      <c r="A24" s="108"/>
      <c r="B24" s="108"/>
      <c r="C24" s="109"/>
      <c r="D24" s="109"/>
      <c r="E24" s="108"/>
      <c r="F24" s="113"/>
      <c r="G24" s="108"/>
      <c r="H24" s="108"/>
      <c r="I24" s="108"/>
      <c r="J24" s="108"/>
      <c r="K24" s="108"/>
      <c r="L24" s="108"/>
      <c r="M24" s="108"/>
      <c r="N24" s="108"/>
      <c r="O24" s="108"/>
    </row>
    <row r="25" spans="1:15" s="110" customFormat="1" ht="20.25" x14ac:dyDescent="0.25">
      <c r="A25" s="108"/>
      <c r="B25" s="108"/>
      <c r="C25" s="109"/>
      <c r="D25" s="109"/>
      <c r="E25" s="108"/>
      <c r="F25" s="113"/>
      <c r="G25" s="108"/>
      <c r="H25" s="108"/>
      <c r="I25" s="108"/>
      <c r="J25" s="108"/>
      <c r="K25" s="108"/>
      <c r="L25" s="108"/>
      <c r="M25" s="108"/>
      <c r="N25" s="108"/>
      <c r="O25" s="108"/>
    </row>
    <row r="26" spans="1:15" s="110" customFormat="1" ht="20.25" x14ac:dyDescent="0.25">
      <c r="A26" s="108"/>
      <c r="B26" s="108"/>
      <c r="C26" s="109"/>
      <c r="D26" s="109"/>
      <c r="E26" s="108"/>
      <c r="F26" s="113"/>
      <c r="G26" s="108"/>
      <c r="H26" s="108"/>
      <c r="I26" s="108"/>
      <c r="J26" s="108"/>
      <c r="K26" s="108"/>
      <c r="L26" s="108"/>
      <c r="M26" s="108"/>
      <c r="N26" s="108"/>
      <c r="O26" s="108"/>
    </row>
    <row r="27" spans="1:15" s="110" customFormat="1" ht="20.25" x14ac:dyDescent="0.25">
      <c r="A27" s="108"/>
      <c r="B27" s="108"/>
      <c r="C27" s="109"/>
      <c r="D27" s="109"/>
      <c r="E27" s="108"/>
      <c r="F27" s="113"/>
      <c r="G27" s="108"/>
      <c r="H27" s="108"/>
      <c r="I27" s="108"/>
      <c r="J27" s="108"/>
      <c r="K27" s="108"/>
      <c r="L27" s="108"/>
      <c r="M27" s="108"/>
      <c r="N27" s="108"/>
      <c r="O27" s="108"/>
    </row>
    <row r="28" spans="1:15" s="110" customFormat="1" ht="20.25" x14ac:dyDescent="0.25">
      <c r="A28" s="108"/>
      <c r="B28" s="108"/>
      <c r="C28" s="109"/>
      <c r="D28" s="109"/>
      <c r="E28" s="108"/>
      <c r="F28" s="113"/>
      <c r="G28" s="108"/>
      <c r="H28" s="108"/>
      <c r="I28" s="108"/>
      <c r="J28" s="108"/>
      <c r="K28" s="108"/>
      <c r="L28" s="108"/>
      <c r="M28" s="108"/>
      <c r="N28" s="108"/>
      <c r="O28" s="108"/>
    </row>
    <row r="29" spans="1:15" s="110" customFormat="1" ht="20.25" x14ac:dyDescent="0.25">
      <c r="A29" s="108"/>
      <c r="B29" s="108"/>
      <c r="C29" s="109"/>
      <c r="D29" s="109"/>
      <c r="E29" s="108"/>
      <c r="F29" s="113"/>
      <c r="G29" s="108"/>
      <c r="H29" s="108"/>
      <c r="I29" s="108"/>
      <c r="J29" s="108"/>
      <c r="K29" s="108"/>
      <c r="L29" s="108"/>
      <c r="M29" s="108"/>
      <c r="N29" s="108"/>
      <c r="O29" s="108"/>
    </row>
    <row r="30" spans="1:15" s="110" customFormat="1" ht="20.25" x14ac:dyDescent="0.25">
      <c r="A30" s="108"/>
      <c r="B30" s="108"/>
      <c r="C30" s="109"/>
      <c r="D30" s="109"/>
      <c r="E30" s="108"/>
      <c r="F30" s="113"/>
      <c r="G30" s="108"/>
      <c r="H30" s="108"/>
      <c r="I30" s="108"/>
      <c r="J30" s="108"/>
      <c r="K30" s="108"/>
      <c r="L30" s="108"/>
      <c r="M30" s="108"/>
      <c r="N30" s="108"/>
      <c r="O30" s="108"/>
    </row>
    <row r="31" spans="1:15" s="110" customFormat="1" ht="20.25" x14ac:dyDescent="0.25">
      <c r="A31" s="108"/>
      <c r="B31" s="108"/>
      <c r="C31" s="109"/>
      <c r="D31" s="109"/>
      <c r="E31" s="108"/>
      <c r="F31" s="113"/>
      <c r="G31" s="108"/>
      <c r="H31" s="108"/>
      <c r="I31" s="108"/>
      <c r="J31" s="108"/>
      <c r="K31" s="108"/>
      <c r="L31" s="108"/>
      <c r="M31" s="108"/>
      <c r="N31" s="108"/>
      <c r="O31" s="108"/>
    </row>
    <row r="32" spans="1:15" s="110" customFormat="1" ht="20.25" x14ac:dyDescent="0.25">
      <c r="A32" s="108"/>
      <c r="B32" s="108"/>
      <c r="C32" s="109"/>
      <c r="D32" s="109"/>
      <c r="E32" s="108"/>
      <c r="F32" s="113"/>
      <c r="G32" s="108"/>
      <c r="H32" s="108"/>
      <c r="I32" s="108"/>
      <c r="J32" s="108"/>
      <c r="K32" s="108"/>
      <c r="L32" s="108"/>
      <c r="M32" s="108"/>
      <c r="N32" s="108"/>
      <c r="O32" s="108"/>
    </row>
    <row r="33" spans="1:15" s="110" customFormat="1" ht="20.25" x14ac:dyDescent="0.25">
      <c r="A33" s="108"/>
      <c r="B33" s="108"/>
      <c r="C33" s="109"/>
      <c r="D33" s="109"/>
      <c r="E33" s="108"/>
      <c r="F33" s="113"/>
      <c r="G33" s="108"/>
      <c r="H33" s="108"/>
      <c r="I33" s="108"/>
      <c r="J33" s="108"/>
      <c r="K33" s="108"/>
      <c r="L33" s="108"/>
      <c r="M33" s="108"/>
      <c r="N33" s="108"/>
      <c r="O33" s="108"/>
    </row>
    <row r="34" spans="1:15" s="110" customFormat="1" ht="20.25" x14ac:dyDescent="0.25">
      <c r="A34" s="108"/>
      <c r="B34" s="108"/>
      <c r="C34" s="109"/>
      <c r="D34" s="109"/>
      <c r="E34" s="108"/>
      <c r="F34" s="113"/>
      <c r="G34" s="108"/>
      <c r="H34" s="108"/>
      <c r="I34" s="108"/>
      <c r="J34" s="108"/>
      <c r="K34" s="108"/>
      <c r="L34" s="108"/>
      <c r="M34" s="108"/>
      <c r="N34" s="108"/>
      <c r="O34" s="108"/>
    </row>
    <row r="35" spans="1:15" s="110" customFormat="1" ht="20.25" x14ac:dyDescent="0.25">
      <c r="A35" s="108"/>
      <c r="B35" s="108"/>
      <c r="C35" s="109"/>
      <c r="D35" s="109"/>
      <c r="E35" s="108"/>
      <c r="F35" s="113"/>
      <c r="G35" s="108"/>
      <c r="H35" s="108"/>
      <c r="I35" s="108"/>
      <c r="J35" s="108"/>
      <c r="K35" s="108"/>
      <c r="L35" s="108"/>
      <c r="M35" s="108"/>
      <c r="N35" s="108"/>
      <c r="O35" s="108"/>
    </row>
    <row r="36" spans="1:15" s="110" customFormat="1" ht="20.25" x14ac:dyDescent="0.25">
      <c r="A36" s="108"/>
      <c r="B36" s="108"/>
      <c r="C36" s="109"/>
      <c r="D36" s="109"/>
      <c r="E36" s="108"/>
      <c r="F36" s="113"/>
      <c r="G36" s="108"/>
      <c r="H36" s="108"/>
      <c r="I36" s="108"/>
      <c r="J36" s="108"/>
      <c r="K36" s="108"/>
      <c r="L36" s="108"/>
      <c r="M36" s="108"/>
      <c r="N36" s="108"/>
      <c r="O36" s="108"/>
    </row>
    <row r="37" spans="1:15" s="110" customFormat="1" ht="20.25" x14ac:dyDescent="0.25">
      <c r="A37" s="108"/>
      <c r="B37" s="108"/>
      <c r="C37" s="109"/>
      <c r="D37" s="109"/>
      <c r="E37" s="108"/>
      <c r="F37" s="113"/>
      <c r="G37" s="108"/>
      <c r="H37" s="108"/>
      <c r="I37" s="108"/>
      <c r="J37" s="108"/>
      <c r="K37" s="108"/>
      <c r="L37" s="108"/>
      <c r="M37" s="108"/>
      <c r="N37" s="108"/>
      <c r="O37" s="108"/>
    </row>
    <row r="38" spans="1:15" s="110" customFormat="1" ht="20.25" x14ac:dyDescent="0.25">
      <c r="A38" s="108"/>
      <c r="B38" s="108"/>
      <c r="C38" s="109"/>
      <c r="D38" s="109"/>
      <c r="E38" s="108"/>
      <c r="F38" s="113"/>
      <c r="G38" s="108"/>
      <c r="H38" s="108"/>
      <c r="I38" s="108"/>
      <c r="J38" s="108"/>
      <c r="K38" s="108"/>
      <c r="L38" s="108"/>
      <c r="M38" s="108"/>
      <c r="N38" s="108"/>
      <c r="O38" s="108"/>
    </row>
    <row r="39" spans="1:15" s="110" customFormat="1" ht="20.25" x14ac:dyDescent="0.25">
      <c r="A39" s="108"/>
      <c r="B39" s="108"/>
      <c r="C39" s="109"/>
      <c r="D39" s="109"/>
      <c r="E39" s="108"/>
      <c r="F39" s="113"/>
      <c r="G39" s="108"/>
      <c r="H39" s="108"/>
      <c r="I39" s="108"/>
      <c r="J39" s="108"/>
      <c r="K39" s="108"/>
      <c r="L39" s="108"/>
      <c r="M39" s="108"/>
      <c r="N39" s="108"/>
      <c r="O39" s="108"/>
    </row>
    <row r="40" spans="1:15" s="110" customFormat="1" ht="20.25" x14ac:dyDescent="0.25">
      <c r="A40" s="108"/>
      <c r="B40" s="108"/>
      <c r="C40" s="109"/>
      <c r="D40" s="109"/>
      <c r="E40" s="108"/>
      <c r="F40" s="113"/>
      <c r="G40" s="108"/>
      <c r="H40" s="108"/>
      <c r="I40" s="108"/>
      <c r="J40" s="108"/>
      <c r="K40" s="108"/>
      <c r="L40" s="108"/>
      <c r="M40" s="108"/>
      <c r="N40" s="108"/>
      <c r="O40" s="108"/>
    </row>
    <row r="41" spans="1:15" s="110" customFormat="1" ht="20.25" x14ac:dyDescent="0.25">
      <c r="A41" s="108"/>
      <c r="B41" s="108"/>
      <c r="C41" s="109"/>
      <c r="D41" s="109"/>
      <c r="E41" s="108"/>
      <c r="F41" s="113"/>
      <c r="G41" s="108"/>
      <c r="H41" s="108"/>
      <c r="I41" s="108"/>
      <c r="J41" s="108"/>
      <c r="K41" s="108"/>
      <c r="L41" s="108"/>
      <c r="M41" s="108"/>
      <c r="N41" s="108"/>
      <c r="O41" s="108"/>
    </row>
    <row r="42" spans="1:15" s="110" customFormat="1" ht="20.25" x14ac:dyDescent="0.25">
      <c r="A42" s="108"/>
      <c r="B42" s="108"/>
      <c r="C42" s="109"/>
      <c r="D42" s="109"/>
      <c r="E42" s="108"/>
      <c r="F42" s="113"/>
      <c r="G42" s="108"/>
      <c r="H42" s="108"/>
      <c r="I42" s="108"/>
      <c r="J42" s="108"/>
      <c r="K42" s="108"/>
      <c r="L42" s="108"/>
      <c r="M42" s="108"/>
      <c r="N42" s="108"/>
      <c r="O42" s="108"/>
    </row>
    <row r="43" spans="1:15" s="110" customFormat="1" ht="20.25" x14ac:dyDescent="0.25">
      <c r="A43" s="108"/>
      <c r="B43" s="108"/>
      <c r="C43" s="109"/>
      <c r="D43" s="109"/>
      <c r="E43" s="108"/>
      <c r="F43" s="113"/>
      <c r="G43" s="108"/>
      <c r="H43" s="108"/>
      <c r="I43" s="108"/>
      <c r="J43" s="108"/>
      <c r="K43" s="108"/>
      <c r="L43" s="108"/>
      <c r="M43" s="108"/>
      <c r="N43" s="108"/>
      <c r="O43" s="108"/>
    </row>
    <row r="44" spans="1:15" s="110" customFormat="1" ht="20.25" x14ac:dyDescent="0.25">
      <c r="A44" s="108"/>
      <c r="B44" s="108"/>
      <c r="C44" s="109"/>
      <c r="D44" s="109"/>
      <c r="E44" s="108"/>
      <c r="F44" s="113"/>
      <c r="G44" s="108"/>
      <c r="H44" s="108"/>
      <c r="I44" s="108"/>
      <c r="J44" s="108"/>
      <c r="K44" s="108"/>
      <c r="L44" s="108"/>
      <c r="M44" s="108"/>
      <c r="N44" s="108"/>
      <c r="O44" s="108"/>
    </row>
    <row r="45" spans="1:15" s="110" customFormat="1" ht="20.25" x14ac:dyDescent="0.25">
      <c r="A45" s="108"/>
      <c r="B45" s="108"/>
      <c r="C45" s="109"/>
      <c r="D45" s="109"/>
      <c r="E45" s="108"/>
      <c r="F45" s="113"/>
      <c r="G45" s="108"/>
      <c r="H45" s="108"/>
      <c r="I45" s="108"/>
      <c r="J45" s="108"/>
      <c r="K45" s="108"/>
      <c r="L45" s="108"/>
      <c r="M45" s="108"/>
      <c r="N45" s="108"/>
      <c r="O45" s="108"/>
    </row>
    <row r="46" spans="1:15" s="110" customFormat="1" ht="20.25" x14ac:dyDescent="0.25">
      <c r="A46" s="108"/>
      <c r="B46" s="108"/>
      <c r="C46" s="109"/>
      <c r="D46" s="109"/>
      <c r="E46" s="108"/>
      <c r="F46" s="113"/>
      <c r="G46" s="108"/>
      <c r="H46" s="108"/>
      <c r="I46" s="108"/>
      <c r="J46" s="108"/>
      <c r="K46" s="108"/>
      <c r="L46" s="108"/>
      <c r="M46" s="108"/>
      <c r="N46" s="108"/>
      <c r="O46" s="108"/>
    </row>
    <row r="47" spans="1:15" ht="20.25" x14ac:dyDescent="0.25">
      <c r="A47" s="86"/>
      <c r="B47" s="86"/>
      <c r="C47" s="87"/>
      <c r="D47" s="87"/>
      <c r="E47" s="66"/>
      <c r="F47" s="112"/>
      <c r="G47" s="66"/>
      <c r="H47" s="66"/>
      <c r="I47" s="66"/>
      <c r="J47" s="66"/>
      <c r="K47" s="66"/>
      <c r="L47" s="66"/>
      <c r="M47" s="66"/>
      <c r="N47" s="66"/>
      <c r="O47" s="66"/>
    </row>
    <row r="48" spans="1:15" ht="20.25" x14ac:dyDescent="0.25">
      <c r="A48" s="86"/>
      <c r="B48" s="86"/>
      <c r="C48" s="87"/>
      <c r="D48" s="87"/>
      <c r="E48" s="66"/>
      <c r="F48" s="112"/>
      <c r="G48" s="66"/>
      <c r="H48" s="66"/>
      <c r="I48" s="66"/>
      <c r="J48" s="66"/>
      <c r="K48" s="66"/>
      <c r="L48" s="66"/>
      <c r="M48" s="66"/>
      <c r="N48" s="66"/>
      <c r="O48" s="66"/>
    </row>
    <row r="49" spans="1:15" ht="20.25" x14ac:dyDescent="0.25">
      <c r="A49" s="86"/>
      <c r="B49" s="86"/>
      <c r="C49" s="87"/>
      <c r="D49" s="87"/>
      <c r="E49" s="66"/>
      <c r="F49" s="112"/>
      <c r="G49" s="66"/>
      <c r="H49" s="66"/>
      <c r="I49" s="66"/>
      <c r="J49" s="66"/>
      <c r="K49" s="66"/>
      <c r="L49" s="66"/>
      <c r="M49" s="66"/>
      <c r="N49" s="66"/>
      <c r="O49" s="66"/>
    </row>
    <row r="50" spans="1:15" ht="20.25" x14ac:dyDescent="0.25">
      <c r="A50" s="86"/>
      <c r="B50" s="86"/>
      <c r="C50" s="87"/>
      <c r="D50" s="87"/>
      <c r="E50" s="66"/>
      <c r="F50" s="112"/>
      <c r="G50" s="66"/>
      <c r="H50" s="66"/>
      <c r="I50" s="66"/>
      <c r="J50" s="66"/>
      <c r="K50" s="66"/>
      <c r="L50" s="66"/>
      <c r="M50" s="66"/>
      <c r="N50" s="66"/>
      <c r="O50" s="66"/>
    </row>
    <row r="51" spans="1:15" ht="20.25" x14ac:dyDescent="0.25">
      <c r="A51" s="86"/>
      <c r="B51" s="86"/>
      <c r="C51" s="87"/>
      <c r="D51" s="87"/>
      <c r="E51" s="66"/>
      <c r="F51" s="112"/>
      <c r="G51" s="66"/>
      <c r="H51" s="66"/>
      <c r="I51" s="66"/>
      <c r="J51" s="66"/>
      <c r="K51" s="66"/>
      <c r="L51" s="66"/>
      <c r="M51" s="66"/>
      <c r="N51" s="66"/>
      <c r="O51" s="66"/>
    </row>
    <row r="52" spans="1:15" ht="20.25" x14ac:dyDescent="0.25">
      <c r="A52" s="86"/>
      <c r="B52" s="86"/>
      <c r="C52" s="87"/>
      <c r="D52" s="87"/>
      <c r="E52" s="66"/>
      <c r="F52" s="112"/>
      <c r="G52" s="66"/>
      <c r="H52" s="66"/>
      <c r="I52" s="66"/>
      <c r="J52" s="66"/>
      <c r="K52" s="66"/>
      <c r="L52" s="66"/>
      <c r="M52" s="66"/>
      <c r="N52" s="66"/>
      <c r="O52" s="66"/>
    </row>
    <row r="53" spans="1:15" ht="20.25" x14ac:dyDescent="0.25">
      <c r="A53" s="86"/>
      <c r="B53" s="15"/>
      <c r="C53" s="20"/>
      <c r="D53" s="20"/>
    </row>
    <row r="54" spans="1:15" ht="20.25" x14ac:dyDescent="0.25">
      <c r="A54" s="86"/>
      <c r="B54" s="15"/>
      <c r="C54" s="20"/>
      <c r="D54" s="20"/>
    </row>
    <row r="55" spans="1:15" ht="20.25" x14ac:dyDescent="0.25">
      <c r="A55" s="86"/>
      <c r="B55" s="15"/>
      <c r="C55" s="20"/>
      <c r="D55" s="20"/>
    </row>
    <row r="56" spans="1:15" ht="20.25" x14ac:dyDescent="0.25">
      <c r="A56" s="86"/>
      <c r="B56" s="15"/>
      <c r="C56" s="20"/>
      <c r="D56" s="20"/>
    </row>
    <row r="57" spans="1:15" ht="20.25" x14ac:dyDescent="0.25">
      <c r="A57" s="86"/>
      <c r="B57" s="15"/>
      <c r="C57" s="20"/>
      <c r="D57" s="20"/>
    </row>
    <row r="58" spans="1:15" ht="20.25" x14ac:dyDescent="0.25">
      <c r="A58" s="86"/>
      <c r="B58" s="15"/>
      <c r="C58" s="20"/>
      <c r="D58" s="20"/>
    </row>
    <row r="59" spans="1:15" ht="20.25" x14ac:dyDescent="0.25">
      <c r="A59" s="86"/>
      <c r="B59" s="15"/>
      <c r="C59" s="20"/>
      <c r="D59" s="20"/>
    </row>
    <row r="60" spans="1:15" ht="20.25" x14ac:dyDescent="0.25">
      <c r="A60" s="86"/>
      <c r="B60" s="15"/>
      <c r="C60" s="20"/>
      <c r="D60" s="20"/>
    </row>
    <row r="61" spans="1:15" ht="20.25" x14ac:dyDescent="0.25">
      <c r="A61" s="86"/>
      <c r="B61" s="15"/>
      <c r="C61" s="20"/>
      <c r="D61" s="20"/>
    </row>
    <row r="62" spans="1:15" ht="20.25" x14ac:dyDescent="0.25">
      <c r="A62" s="86"/>
      <c r="B62" s="15"/>
      <c r="C62" s="20"/>
      <c r="D62" s="20"/>
    </row>
    <row r="63" spans="1:15" ht="20.25" x14ac:dyDescent="0.25">
      <c r="A63" s="86"/>
      <c r="B63" s="15"/>
      <c r="C63" s="20"/>
      <c r="D63" s="20"/>
    </row>
    <row r="64" spans="1:15" ht="20.25" x14ac:dyDescent="0.25">
      <c r="A64" s="86"/>
      <c r="B64" s="15"/>
      <c r="C64" s="20"/>
      <c r="D64" s="20"/>
    </row>
    <row r="65" spans="1:4" ht="20.25" x14ac:dyDescent="0.25">
      <c r="A65" s="86"/>
      <c r="B65" s="15"/>
      <c r="C65" s="20"/>
      <c r="D65" s="20"/>
    </row>
    <row r="66" spans="1:4" ht="20.25" x14ac:dyDescent="0.25">
      <c r="A66" s="86"/>
      <c r="B66" s="15"/>
      <c r="C66" s="20"/>
      <c r="D66" s="20"/>
    </row>
    <row r="67" spans="1:4" ht="20.25" x14ac:dyDescent="0.25">
      <c r="A67" s="86"/>
      <c r="B67" s="15"/>
      <c r="C67" s="20"/>
      <c r="D67" s="20"/>
    </row>
    <row r="68" spans="1:4" ht="20.25" x14ac:dyDescent="0.25">
      <c r="A68" s="86"/>
      <c r="B68" s="15"/>
      <c r="C68" s="20"/>
      <c r="D68" s="20"/>
    </row>
    <row r="69" spans="1:4" ht="20.25" x14ac:dyDescent="0.25">
      <c r="A69" s="86"/>
      <c r="B69" s="15"/>
      <c r="C69" s="20"/>
      <c r="D69" s="20"/>
    </row>
    <row r="70" spans="1:4" ht="20.25" x14ac:dyDescent="0.25">
      <c r="A70" s="86"/>
      <c r="B70" s="15"/>
      <c r="C70" s="20"/>
      <c r="D70" s="20"/>
    </row>
    <row r="71" spans="1:4" ht="20.25" x14ac:dyDescent="0.25">
      <c r="A71" s="86"/>
      <c r="B71" s="15"/>
      <c r="C71" s="20"/>
      <c r="D71" s="20"/>
    </row>
    <row r="72" spans="1:4" ht="20.25" x14ac:dyDescent="0.25">
      <c r="A72" s="86"/>
      <c r="B72" s="15"/>
      <c r="C72" s="20"/>
      <c r="D72" s="20"/>
    </row>
    <row r="73" spans="1:4" ht="20.25" x14ac:dyDescent="0.25">
      <c r="A73" s="86"/>
      <c r="B73" s="15"/>
      <c r="C73" s="20"/>
      <c r="D73" s="20"/>
    </row>
    <row r="74" spans="1:4" ht="20.25" x14ac:dyDescent="0.25">
      <c r="A74" s="86"/>
      <c r="B74" s="15"/>
      <c r="C74" s="20"/>
      <c r="D74" s="20"/>
    </row>
    <row r="75" spans="1:4" ht="20.25" x14ac:dyDescent="0.25">
      <c r="A75" s="86"/>
      <c r="B75" s="15"/>
      <c r="C75" s="20"/>
      <c r="D75" s="20"/>
    </row>
    <row r="76" spans="1:4" ht="20.25" x14ac:dyDescent="0.25">
      <c r="A76" s="86"/>
      <c r="B76" s="15"/>
      <c r="C76" s="20"/>
      <c r="D76" s="20"/>
    </row>
    <row r="77" spans="1:4" ht="20.25" x14ac:dyDescent="0.25">
      <c r="A77" s="86"/>
      <c r="B77" s="15"/>
      <c r="C77" s="20"/>
      <c r="D77" s="20"/>
    </row>
    <row r="78" spans="1:4" ht="20.25" x14ac:dyDescent="0.25">
      <c r="A78" s="86"/>
      <c r="B78" s="15"/>
      <c r="C78" s="20"/>
      <c r="D78" s="20"/>
    </row>
    <row r="79" spans="1:4" ht="20.25" x14ac:dyDescent="0.25">
      <c r="A79" s="86"/>
      <c r="B79" s="15"/>
      <c r="C79" s="20"/>
      <c r="D79" s="20"/>
    </row>
    <row r="80" spans="1:4" ht="20.25" x14ac:dyDescent="0.25">
      <c r="A80" s="86"/>
      <c r="B80" s="15"/>
      <c r="C80" s="20"/>
      <c r="D80" s="20"/>
    </row>
    <row r="81" spans="1:4" ht="20.25" x14ac:dyDescent="0.25">
      <c r="A81" s="86"/>
      <c r="B81" s="15"/>
      <c r="C81" s="20"/>
      <c r="D81" s="20"/>
    </row>
    <row r="82" spans="1:4" ht="20.25" x14ac:dyDescent="0.25">
      <c r="A82" s="86"/>
      <c r="B82" s="15"/>
      <c r="C82" s="20"/>
      <c r="D82" s="20"/>
    </row>
    <row r="83" spans="1:4" ht="20.25" x14ac:dyDescent="0.25">
      <c r="A83" s="86"/>
      <c r="B83" s="15"/>
      <c r="C83" s="20"/>
      <c r="D83" s="20"/>
    </row>
    <row r="84" spans="1:4" ht="20.25" x14ac:dyDescent="0.25">
      <c r="A84" s="86"/>
      <c r="B84" s="15"/>
      <c r="C84" s="20"/>
      <c r="D84" s="20"/>
    </row>
    <row r="85" spans="1:4" ht="20.25" x14ac:dyDescent="0.25">
      <c r="A85" s="86"/>
      <c r="B85" s="15"/>
      <c r="C85" s="20"/>
      <c r="D85" s="20"/>
    </row>
    <row r="86" spans="1:4" ht="20.25" x14ac:dyDescent="0.25">
      <c r="A86" s="86"/>
      <c r="B86" s="15"/>
      <c r="C86" s="20"/>
      <c r="D86" s="20"/>
    </row>
    <row r="87" spans="1:4" ht="20.25" x14ac:dyDescent="0.25">
      <c r="A87" s="86"/>
      <c r="B87" s="15"/>
      <c r="C87" s="20"/>
      <c r="D87" s="20"/>
    </row>
    <row r="88" spans="1:4" ht="20.25" x14ac:dyDescent="0.25">
      <c r="A88" s="86"/>
      <c r="B88" s="15"/>
      <c r="C88" s="20"/>
      <c r="D88" s="20"/>
    </row>
    <row r="89" spans="1:4" ht="20.25" x14ac:dyDescent="0.25">
      <c r="A89" s="86"/>
      <c r="B89" s="15"/>
      <c r="C89" s="20"/>
      <c r="D89" s="20"/>
    </row>
    <row r="90" spans="1:4" ht="20.25" x14ac:dyDescent="0.25">
      <c r="A90" s="86"/>
      <c r="B90" s="15"/>
      <c r="C90" s="20"/>
      <c r="D90" s="20"/>
    </row>
    <row r="91" spans="1:4" ht="20.25" x14ac:dyDescent="0.25">
      <c r="A91" s="86"/>
      <c r="B91" s="15"/>
      <c r="C91" s="20"/>
      <c r="D91" s="20"/>
    </row>
    <row r="92" spans="1:4" ht="20.25" x14ac:dyDescent="0.25">
      <c r="A92" s="86"/>
      <c r="B92" s="15"/>
      <c r="C92" s="20"/>
      <c r="D92" s="20"/>
    </row>
    <row r="93" spans="1:4" ht="20.25" x14ac:dyDescent="0.25">
      <c r="A93" s="86"/>
      <c r="B93" s="15"/>
      <c r="C93" s="20"/>
      <c r="D93" s="20"/>
    </row>
    <row r="94" spans="1:4" ht="20.25" x14ac:dyDescent="0.25">
      <c r="A94" s="86"/>
      <c r="B94" s="15"/>
      <c r="C94" s="20"/>
      <c r="D94" s="20"/>
    </row>
    <row r="95" spans="1:4" ht="20.25" x14ac:dyDescent="0.25">
      <c r="A95" s="86"/>
      <c r="B95" s="15"/>
      <c r="C95" s="20"/>
      <c r="D95" s="20"/>
    </row>
    <row r="96" spans="1:4" ht="20.25" x14ac:dyDescent="0.25">
      <c r="A96" s="86"/>
      <c r="B96" s="15"/>
      <c r="C96" s="20"/>
      <c r="D96" s="20"/>
    </row>
    <row r="97" spans="1:4" ht="20.25" x14ac:dyDescent="0.25">
      <c r="A97" s="86"/>
      <c r="B97" s="15"/>
      <c r="C97" s="20"/>
      <c r="D97" s="20"/>
    </row>
    <row r="98" spans="1:4" ht="20.25" x14ac:dyDescent="0.25">
      <c r="A98" s="86"/>
      <c r="B98" s="15"/>
      <c r="C98" s="20"/>
      <c r="D98" s="20"/>
    </row>
    <row r="99" spans="1:4" ht="20.25" x14ac:dyDescent="0.25">
      <c r="A99" s="86"/>
      <c r="B99" s="15"/>
      <c r="C99" s="20"/>
      <c r="D99" s="20"/>
    </row>
    <row r="100" spans="1:4" ht="20.25" x14ac:dyDescent="0.25">
      <c r="A100" s="86"/>
      <c r="B100" s="15"/>
      <c r="C100" s="20"/>
      <c r="D100" s="20"/>
    </row>
    <row r="101" spans="1:4" ht="20.25" x14ac:dyDescent="0.25">
      <c r="A101" s="86"/>
      <c r="B101" s="15"/>
      <c r="C101" s="20"/>
      <c r="D101" s="20"/>
    </row>
    <row r="102" spans="1:4" ht="20.25" x14ac:dyDescent="0.25">
      <c r="A102" s="86"/>
      <c r="B102" s="15"/>
      <c r="C102" s="20"/>
      <c r="D102" s="20"/>
    </row>
    <row r="103" spans="1:4" ht="20.25" x14ac:dyDescent="0.25">
      <c r="A103" s="86"/>
      <c r="B103" s="15"/>
      <c r="C103" s="20"/>
      <c r="D103" s="20"/>
    </row>
    <row r="104" spans="1:4" ht="20.25" x14ac:dyDescent="0.25">
      <c r="A104" s="86"/>
      <c r="B104" s="15"/>
      <c r="C104" s="20"/>
      <c r="D104" s="20"/>
    </row>
    <row r="105" spans="1:4" ht="20.25" x14ac:dyDescent="0.25">
      <c r="A105" s="86"/>
      <c r="B105" s="15"/>
      <c r="C105" s="20"/>
      <c r="D105" s="20"/>
    </row>
    <row r="106" spans="1:4" ht="20.25" x14ac:dyDescent="0.25">
      <c r="A106" s="86"/>
      <c r="B106" s="15"/>
      <c r="C106" s="20"/>
      <c r="D106" s="20"/>
    </row>
    <row r="107" spans="1:4" ht="20.25" x14ac:dyDescent="0.25">
      <c r="A107" s="86"/>
      <c r="B107" s="15"/>
      <c r="C107" s="20"/>
      <c r="D107" s="20"/>
    </row>
    <row r="108" spans="1:4" ht="20.25" x14ac:dyDescent="0.25">
      <c r="A108" s="86"/>
      <c r="B108" s="15"/>
      <c r="C108" s="20"/>
      <c r="D108" s="20"/>
    </row>
    <row r="109" spans="1:4" ht="20.25" x14ac:dyDescent="0.25">
      <c r="A109" s="86"/>
      <c r="B109" s="15"/>
      <c r="C109" s="20"/>
      <c r="D109" s="20"/>
    </row>
    <row r="110" spans="1:4" ht="20.25" x14ac:dyDescent="0.25">
      <c r="A110" s="86"/>
      <c r="B110" s="15"/>
      <c r="C110" s="20"/>
      <c r="D110" s="20"/>
    </row>
    <row r="111" spans="1:4" ht="20.25" x14ac:dyDescent="0.25">
      <c r="A111" s="86"/>
      <c r="B111" s="15"/>
      <c r="C111" s="20"/>
      <c r="D111" s="20"/>
    </row>
    <row r="112" spans="1:4" ht="20.25" x14ac:dyDescent="0.25">
      <c r="A112" s="86"/>
      <c r="B112" s="15"/>
      <c r="C112" s="20"/>
      <c r="D112" s="20"/>
    </row>
    <row r="113" spans="1:4" ht="20.25" x14ac:dyDescent="0.25">
      <c r="A113" s="86"/>
      <c r="B113" s="15"/>
      <c r="C113" s="20"/>
      <c r="D113" s="20"/>
    </row>
    <row r="114" spans="1:4" ht="20.25" x14ac:dyDescent="0.25">
      <c r="A114" s="86"/>
      <c r="B114" s="15"/>
      <c r="C114" s="20"/>
      <c r="D114" s="20"/>
    </row>
    <row r="115" spans="1:4" ht="20.25" x14ac:dyDescent="0.25">
      <c r="A115" s="86"/>
      <c r="B115" s="15"/>
      <c r="C115" s="20"/>
      <c r="D115" s="20"/>
    </row>
    <row r="116" spans="1:4" ht="20.25" x14ac:dyDescent="0.25">
      <c r="A116" s="86"/>
      <c r="B116" s="15"/>
      <c r="C116" s="20"/>
      <c r="D116" s="20"/>
    </row>
    <row r="117" spans="1:4" ht="20.25" x14ac:dyDescent="0.25">
      <c r="A117" s="86"/>
      <c r="B117" s="15"/>
      <c r="C117" s="20"/>
      <c r="D117" s="20"/>
    </row>
    <row r="118" spans="1:4" ht="20.25" x14ac:dyDescent="0.25">
      <c r="A118" s="86"/>
      <c r="B118" s="15"/>
      <c r="C118" s="20"/>
      <c r="D118" s="20"/>
    </row>
    <row r="119" spans="1:4" ht="20.25" x14ac:dyDescent="0.25">
      <c r="A119" s="86"/>
      <c r="B119" s="15"/>
      <c r="C119" s="20"/>
      <c r="D119" s="20"/>
    </row>
    <row r="120" spans="1:4" ht="20.25" x14ac:dyDescent="0.25">
      <c r="A120" s="86"/>
      <c r="B120" s="15"/>
      <c r="C120" s="20"/>
      <c r="D120" s="20"/>
    </row>
    <row r="121" spans="1:4" ht="20.25" x14ac:dyDescent="0.25">
      <c r="A121" s="86"/>
      <c r="B121" s="15"/>
      <c r="C121" s="20"/>
      <c r="D121" s="20"/>
    </row>
    <row r="122" spans="1:4" ht="20.25" x14ac:dyDescent="0.25">
      <c r="A122" s="86"/>
      <c r="B122" s="15"/>
      <c r="C122" s="20"/>
      <c r="D122" s="20"/>
    </row>
    <row r="123" spans="1:4" ht="20.25" x14ac:dyDescent="0.25">
      <c r="A123" s="86"/>
      <c r="B123" s="15"/>
      <c r="C123" s="20"/>
      <c r="D123" s="20"/>
    </row>
    <row r="124" spans="1:4" ht="20.25" x14ac:dyDescent="0.25">
      <c r="A124" s="86"/>
      <c r="B124" s="15"/>
      <c r="C124" s="20"/>
      <c r="D124" s="20"/>
    </row>
    <row r="125" spans="1:4" ht="20.25" x14ac:dyDescent="0.25">
      <c r="A125" s="86"/>
      <c r="B125" s="15"/>
      <c r="C125" s="20"/>
      <c r="D125" s="20"/>
    </row>
    <row r="126" spans="1:4" ht="20.25" x14ac:dyDescent="0.25">
      <c r="A126" s="86"/>
      <c r="B126" s="15"/>
      <c r="C126" s="20"/>
      <c r="D126" s="20"/>
    </row>
    <row r="127" spans="1:4" ht="20.25" x14ac:dyDescent="0.25">
      <c r="A127" s="86"/>
      <c r="B127" s="15"/>
      <c r="C127" s="20"/>
      <c r="D127" s="20"/>
    </row>
    <row r="128" spans="1:4" ht="20.25" x14ac:dyDescent="0.25">
      <c r="A128" s="86"/>
      <c r="B128" s="15"/>
      <c r="C128" s="20"/>
      <c r="D128" s="20"/>
    </row>
    <row r="129" spans="1:4" ht="20.25" x14ac:dyDescent="0.25">
      <c r="A129" s="86"/>
      <c r="B129" s="15"/>
      <c r="C129" s="20"/>
      <c r="D129" s="20"/>
    </row>
    <row r="130" spans="1:4" ht="20.25" x14ac:dyDescent="0.25">
      <c r="A130" s="86"/>
      <c r="B130" s="15"/>
      <c r="C130" s="20"/>
      <c r="D130" s="20"/>
    </row>
    <row r="131" spans="1:4" ht="20.25" x14ac:dyDescent="0.25">
      <c r="A131" s="86"/>
      <c r="B131" s="15"/>
      <c r="C131" s="20"/>
      <c r="D131" s="20"/>
    </row>
    <row r="132" spans="1:4" ht="20.25" x14ac:dyDescent="0.25">
      <c r="A132" s="86"/>
      <c r="B132" s="15"/>
      <c r="C132" s="20"/>
      <c r="D132" s="20"/>
    </row>
    <row r="133" spans="1:4" ht="20.25" x14ac:dyDescent="0.25">
      <c r="A133" s="86"/>
      <c r="B133" s="15"/>
      <c r="C133" s="20"/>
      <c r="D133" s="20"/>
    </row>
    <row r="134" spans="1:4" ht="20.25" x14ac:dyDescent="0.25">
      <c r="A134" s="86"/>
      <c r="B134" s="15"/>
      <c r="C134" s="20"/>
      <c r="D134" s="20"/>
    </row>
    <row r="135" spans="1:4" ht="20.25" x14ac:dyDescent="0.25">
      <c r="A135" s="86"/>
      <c r="B135" s="15"/>
      <c r="C135" s="20"/>
      <c r="D135" s="20"/>
    </row>
    <row r="136" spans="1:4" ht="20.25" x14ac:dyDescent="0.25">
      <c r="A136" s="86"/>
      <c r="B136" s="15"/>
      <c r="C136" s="20"/>
      <c r="D136" s="20"/>
    </row>
    <row r="137" spans="1:4" ht="20.25" x14ac:dyDescent="0.25">
      <c r="A137" s="86"/>
      <c r="B137" s="15"/>
      <c r="C137" s="20"/>
      <c r="D137" s="20"/>
    </row>
    <row r="138" spans="1:4" ht="20.25" x14ac:dyDescent="0.25">
      <c r="A138" s="86"/>
      <c r="B138" s="15"/>
      <c r="C138" s="20"/>
      <c r="D138" s="20"/>
    </row>
    <row r="139" spans="1:4" ht="20.25" x14ac:dyDescent="0.25">
      <c r="A139" s="86"/>
      <c r="B139" s="15"/>
      <c r="C139" s="20"/>
      <c r="D139" s="20"/>
    </row>
    <row r="140" spans="1:4" ht="20.25" x14ac:dyDescent="0.25">
      <c r="A140" s="86"/>
      <c r="B140" s="15"/>
      <c r="C140" s="20"/>
      <c r="D140" s="20"/>
    </row>
    <row r="141" spans="1:4" ht="20.25" x14ac:dyDescent="0.25">
      <c r="A141" s="86"/>
      <c r="B141" s="15"/>
      <c r="C141" s="20"/>
      <c r="D141" s="20"/>
    </row>
    <row r="142" spans="1:4" ht="20.25" x14ac:dyDescent="0.25">
      <c r="A142" s="86"/>
      <c r="B142" s="15"/>
      <c r="C142" s="20"/>
      <c r="D142" s="20"/>
    </row>
    <row r="143" spans="1:4" ht="20.25" x14ac:dyDescent="0.25">
      <c r="A143" s="86"/>
      <c r="B143" s="15"/>
      <c r="C143" s="20"/>
      <c r="D143" s="20"/>
    </row>
    <row r="144" spans="1:4" ht="20.25" x14ac:dyDescent="0.25">
      <c r="A144" s="86"/>
      <c r="B144" s="15"/>
      <c r="C144" s="20"/>
      <c r="D144" s="20"/>
    </row>
    <row r="145" spans="1:4" ht="20.25" x14ac:dyDescent="0.25">
      <c r="A145" s="86"/>
      <c r="B145" s="15"/>
      <c r="C145" s="20"/>
      <c r="D145" s="20"/>
    </row>
    <row r="146" spans="1:4" ht="20.25" x14ac:dyDescent="0.25">
      <c r="A146" s="86"/>
      <c r="B146" s="15"/>
      <c r="C146" s="20"/>
      <c r="D146" s="20"/>
    </row>
    <row r="147" spans="1:4" ht="20.25" x14ac:dyDescent="0.25">
      <c r="A147" s="86"/>
      <c r="B147" s="15"/>
      <c r="C147" s="20"/>
      <c r="D147" s="20"/>
    </row>
    <row r="148" spans="1:4" ht="20.25" x14ac:dyDescent="0.25">
      <c r="A148" s="86"/>
      <c r="B148" s="15"/>
      <c r="C148" s="20"/>
      <c r="D148" s="20"/>
    </row>
    <row r="149" spans="1:4" ht="20.25" x14ac:dyDescent="0.25">
      <c r="A149" s="86"/>
      <c r="B149" s="15"/>
      <c r="C149" s="20"/>
      <c r="D149" s="20"/>
    </row>
    <row r="150" spans="1:4" ht="20.25" x14ac:dyDescent="0.25">
      <c r="A150" s="86"/>
      <c r="B150" s="15"/>
      <c r="C150" s="20"/>
      <c r="D150" s="20"/>
    </row>
    <row r="151" spans="1:4" ht="20.25" x14ac:dyDescent="0.25">
      <c r="A151" s="86"/>
      <c r="B151" s="15"/>
      <c r="C151" s="20"/>
      <c r="D151" s="20"/>
    </row>
    <row r="152" spans="1:4" ht="20.25" x14ac:dyDescent="0.25">
      <c r="A152" s="86"/>
      <c r="B152" s="15"/>
      <c r="C152" s="20"/>
      <c r="D152" s="20"/>
    </row>
    <row r="153" spans="1:4" ht="20.25" x14ac:dyDescent="0.25">
      <c r="A153" s="86"/>
      <c r="B153" s="15"/>
      <c r="C153" s="20"/>
      <c r="D153" s="20"/>
    </row>
    <row r="154" spans="1:4" ht="20.25" x14ac:dyDescent="0.25">
      <c r="A154" s="86"/>
      <c r="B154" s="15"/>
      <c r="C154" s="20"/>
      <c r="D154" s="20"/>
    </row>
    <row r="155" spans="1:4" ht="20.25" x14ac:dyDescent="0.25">
      <c r="A155" s="86"/>
      <c r="B155" s="15"/>
      <c r="C155" s="20"/>
      <c r="D155" s="20"/>
    </row>
    <row r="156" spans="1:4" ht="20.25" x14ac:dyDescent="0.25">
      <c r="A156" s="86"/>
      <c r="B156" s="15"/>
      <c r="C156" s="20"/>
      <c r="D156" s="20"/>
    </row>
    <row r="157" spans="1:4" ht="20.25" x14ac:dyDescent="0.25">
      <c r="A157" s="86"/>
      <c r="B157" s="15"/>
      <c r="C157" s="20"/>
      <c r="D157" s="20"/>
    </row>
    <row r="158" spans="1:4" ht="20.25" x14ac:dyDescent="0.25">
      <c r="A158" s="86"/>
      <c r="B158" s="15"/>
      <c r="C158" s="20"/>
      <c r="D158" s="20"/>
    </row>
    <row r="159" spans="1:4" ht="20.25" x14ac:dyDescent="0.25">
      <c r="A159" s="86"/>
      <c r="B159" s="15"/>
      <c r="C159" s="20"/>
      <c r="D159" s="20"/>
    </row>
    <row r="160" spans="1:4" ht="20.25" x14ac:dyDescent="0.25">
      <c r="A160" s="86"/>
      <c r="B160" s="15"/>
      <c r="C160" s="20"/>
      <c r="D160" s="20"/>
    </row>
    <row r="161" spans="1:4" ht="20.25" x14ac:dyDescent="0.25">
      <c r="A161" s="86"/>
      <c r="B161" s="15"/>
      <c r="C161" s="20"/>
      <c r="D161" s="20"/>
    </row>
    <row r="162" spans="1:4" ht="20.25" x14ac:dyDescent="0.25">
      <c r="A162" s="86"/>
      <c r="B162" s="15"/>
      <c r="C162" s="20"/>
      <c r="D162" s="20"/>
    </row>
    <row r="163" spans="1:4" ht="20.25" x14ac:dyDescent="0.25">
      <c r="A163" s="86"/>
      <c r="B163" s="15"/>
      <c r="C163" s="20"/>
      <c r="D163" s="20"/>
    </row>
    <row r="164" spans="1:4" ht="20.25" x14ac:dyDescent="0.25">
      <c r="A164" s="86"/>
      <c r="B164" s="15"/>
      <c r="C164" s="20"/>
      <c r="D164" s="20"/>
    </row>
    <row r="165" spans="1:4" ht="20.25" x14ac:dyDescent="0.25">
      <c r="A165" s="86"/>
      <c r="B165" s="15"/>
      <c r="C165" s="20"/>
      <c r="D165" s="20"/>
    </row>
    <row r="166" spans="1:4" ht="20.25" x14ac:dyDescent="0.25">
      <c r="A166" s="86"/>
      <c r="B166" s="15"/>
      <c r="C166" s="20"/>
      <c r="D166" s="20"/>
    </row>
    <row r="167" spans="1:4" ht="20.25" x14ac:dyDescent="0.25">
      <c r="A167" s="86"/>
      <c r="B167" s="15"/>
      <c r="C167" s="20"/>
      <c r="D167" s="20"/>
    </row>
    <row r="168" spans="1:4" ht="20.25" x14ac:dyDescent="0.25">
      <c r="A168" s="86"/>
      <c r="B168" s="15"/>
      <c r="C168" s="20"/>
      <c r="D168" s="20"/>
    </row>
    <row r="169" spans="1:4" ht="20.25" x14ac:dyDescent="0.25">
      <c r="A169" s="86"/>
      <c r="B169" s="15"/>
      <c r="C169" s="20"/>
      <c r="D169" s="20"/>
    </row>
    <row r="170" spans="1:4" ht="20.25" x14ac:dyDescent="0.25">
      <c r="A170" s="86"/>
      <c r="B170" s="15"/>
      <c r="C170" s="20"/>
      <c r="D170" s="20"/>
    </row>
    <row r="171" spans="1:4" ht="20.25" x14ac:dyDescent="0.25">
      <c r="A171" s="86"/>
      <c r="B171" s="15"/>
      <c r="C171" s="20"/>
      <c r="D171" s="20"/>
    </row>
    <row r="172" spans="1:4" ht="20.25" x14ac:dyDescent="0.25">
      <c r="A172" s="86"/>
      <c r="B172" s="15"/>
      <c r="C172" s="20"/>
      <c r="D172" s="20"/>
    </row>
    <row r="173" spans="1:4" ht="20.25" x14ac:dyDescent="0.25">
      <c r="A173" s="86"/>
      <c r="B173" s="15"/>
      <c r="C173" s="20"/>
      <c r="D173" s="20"/>
    </row>
    <row r="174" spans="1:4" ht="20.25" x14ac:dyDescent="0.25">
      <c r="A174" s="86"/>
      <c r="B174" s="15"/>
      <c r="C174" s="20"/>
      <c r="D174" s="20"/>
    </row>
    <row r="175" spans="1:4" ht="20.25" x14ac:dyDescent="0.25">
      <c r="A175" s="86"/>
      <c r="B175" s="15"/>
      <c r="C175" s="20"/>
      <c r="D175" s="20"/>
    </row>
    <row r="176" spans="1:4" ht="20.25" x14ac:dyDescent="0.25">
      <c r="A176" s="86"/>
      <c r="B176" s="15"/>
      <c r="C176" s="20"/>
      <c r="D176" s="20"/>
    </row>
    <row r="177" spans="1:4" ht="20.25" x14ac:dyDescent="0.25">
      <c r="A177" s="86"/>
      <c r="B177" s="15"/>
      <c r="C177" s="20"/>
      <c r="D177" s="20"/>
    </row>
    <row r="178" spans="1:4" ht="20.25" x14ac:dyDescent="0.25">
      <c r="A178" s="86"/>
      <c r="B178" s="15"/>
      <c r="C178" s="20"/>
      <c r="D178" s="20"/>
    </row>
    <row r="179" spans="1:4" ht="20.25" x14ac:dyDescent="0.25">
      <c r="A179" s="86"/>
      <c r="B179" s="15"/>
      <c r="C179" s="20"/>
      <c r="D179" s="20"/>
    </row>
    <row r="180" spans="1:4" ht="20.25" x14ac:dyDescent="0.25">
      <c r="A180" s="86"/>
      <c r="B180" s="15"/>
      <c r="C180" s="20"/>
      <c r="D180" s="20"/>
    </row>
    <row r="181" spans="1:4" ht="20.25" x14ac:dyDescent="0.25">
      <c r="A181" s="86"/>
      <c r="B181" s="15"/>
      <c r="C181" s="20"/>
      <c r="D181" s="20"/>
    </row>
    <row r="182" spans="1:4" ht="20.25" x14ac:dyDescent="0.25">
      <c r="A182" s="86"/>
      <c r="B182" s="15"/>
      <c r="C182" s="20"/>
      <c r="D182" s="20"/>
    </row>
    <row r="183" spans="1:4" ht="20.25" x14ac:dyDescent="0.25">
      <c r="A183" s="86"/>
      <c r="B183" s="15"/>
      <c r="C183" s="20"/>
      <c r="D183" s="20"/>
    </row>
    <row r="184" spans="1:4" ht="20.25" x14ac:dyDescent="0.25">
      <c r="A184" s="86"/>
      <c r="B184" s="15"/>
      <c r="C184" s="20"/>
      <c r="D184" s="20"/>
    </row>
    <row r="185" spans="1:4" ht="20.25" x14ac:dyDescent="0.25">
      <c r="A185" s="86"/>
      <c r="B185" s="15"/>
      <c r="C185" s="20"/>
      <c r="D185" s="20"/>
    </row>
    <row r="186" spans="1:4" ht="20.25" x14ac:dyDescent="0.25">
      <c r="A186" s="86"/>
      <c r="B186" s="15"/>
      <c r="C186" s="20"/>
      <c r="D186" s="20"/>
    </row>
    <row r="187" spans="1:4" ht="20.25" x14ac:dyDescent="0.25">
      <c r="A187" s="86"/>
      <c r="B187" s="15"/>
      <c r="C187" s="20"/>
      <c r="D187" s="20"/>
    </row>
    <row r="188" spans="1:4" ht="20.25" x14ac:dyDescent="0.25">
      <c r="A188" s="86"/>
      <c r="B188" s="15"/>
      <c r="C188" s="20"/>
      <c r="D188" s="20"/>
    </row>
    <row r="189" spans="1:4" ht="20.25" x14ac:dyDescent="0.25">
      <c r="A189" s="86"/>
      <c r="B189" s="15"/>
      <c r="C189" s="20"/>
      <c r="D189" s="20"/>
    </row>
    <row r="190" spans="1:4" ht="20.25" x14ac:dyDescent="0.25">
      <c r="A190" s="86"/>
      <c r="B190" s="15"/>
      <c r="C190" s="20"/>
      <c r="D190" s="20"/>
    </row>
    <row r="191" spans="1:4" ht="20.25" x14ac:dyDescent="0.25">
      <c r="A191" s="86"/>
      <c r="B191" s="15"/>
      <c r="C191" s="20"/>
      <c r="D191" s="20"/>
    </row>
    <row r="192" spans="1:4" ht="20.25" x14ac:dyDescent="0.25">
      <c r="A192" s="86"/>
      <c r="B192" s="15"/>
      <c r="C192" s="20"/>
      <c r="D192" s="20"/>
    </row>
    <row r="193" spans="1:6" ht="20.25" x14ac:dyDescent="0.25">
      <c r="A193" s="86"/>
      <c r="B193" s="15"/>
      <c r="C193" s="20"/>
      <c r="D193" s="20"/>
    </row>
    <row r="194" spans="1:6" ht="20.25" x14ac:dyDescent="0.25">
      <c r="A194" s="86"/>
      <c r="B194" s="15"/>
      <c r="C194" s="20"/>
      <c r="D194" s="20"/>
    </row>
    <row r="195" spans="1:6" ht="20.25" x14ac:dyDescent="0.25">
      <c r="A195" s="86"/>
      <c r="B195" s="15"/>
      <c r="C195" s="20"/>
      <c r="D195" s="20"/>
    </row>
    <row r="196" spans="1:6" ht="20.25" x14ac:dyDescent="0.25">
      <c r="A196" s="86"/>
      <c r="B196" s="15"/>
      <c r="C196" s="20"/>
      <c r="D196" s="20"/>
    </row>
    <row r="197" spans="1:6" ht="20.25" x14ac:dyDescent="0.25">
      <c r="A197" s="86"/>
      <c r="B197" s="15"/>
      <c r="C197" s="20"/>
      <c r="D197" s="20"/>
    </row>
    <row r="198" spans="1:6" ht="20.25" x14ac:dyDescent="0.25">
      <c r="A198" s="86"/>
      <c r="B198" s="15"/>
      <c r="C198" s="20"/>
      <c r="D198" s="20"/>
    </row>
    <row r="199" spans="1:6" ht="20.25" x14ac:dyDescent="0.25">
      <c r="A199" s="86"/>
      <c r="B199" s="15"/>
      <c r="C199" s="20"/>
      <c r="D199" s="20"/>
    </row>
    <row r="200" spans="1:6" ht="20.25" x14ac:dyDescent="0.25">
      <c r="A200" s="86"/>
      <c r="B200" s="15"/>
      <c r="C200" s="20"/>
      <c r="D200" s="20"/>
    </row>
    <row r="201" spans="1:6" ht="20.25" x14ac:dyDescent="0.25">
      <c r="A201" s="86"/>
      <c r="B201" s="15"/>
      <c r="C201" s="20"/>
      <c r="D201" s="20"/>
    </row>
    <row r="202" spans="1:6" ht="20.25" x14ac:dyDescent="0.25">
      <c r="A202" s="86"/>
      <c r="B202" s="15"/>
      <c r="C202" s="20"/>
      <c r="D202" s="20"/>
    </row>
    <row r="203" spans="1:6" ht="20.25" x14ac:dyDescent="0.25">
      <c r="A203" s="86"/>
      <c r="B203" s="15"/>
      <c r="C203" s="20"/>
      <c r="D203" s="20"/>
    </row>
    <row r="204" spans="1:6" ht="20.25" x14ac:dyDescent="0.25">
      <c r="A204" s="86"/>
      <c r="B204" s="15"/>
      <c r="C204" s="20"/>
      <c r="D204" s="20"/>
    </row>
    <row r="205" spans="1:6" ht="20.25" x14ac:dyDescent="0.25">
      <c r="A205" s="86"/>
      <c r="B205" s="15"/>
      <c r="C205" s="20"/>
      <c r="D205" s="20"/>
    </row>
    <row r="206" spans="1:6" ht="20.25" x14ac:dyDescent="0.25">
      <c r="A206" s="86"/>
      <c r="B206" s="15"/>
      <c r="C206" s="20"/>
      <c r="D206" s="20"/>
    </row>
    <row r="207" spans="1:6" ht="20.25" x14ac:dyDescent="0.25">
      <c r="A207" s="86"/>
      <c r="B207" s="15"/>
      <c r="C207" s="20"/>
      <c r="D207" s="20"/>
    </row>
    <row r="208" spans="1:6" ht="20.25" x14ac:dyDescent="0.25">
      <c r="A208" s="86"/>
      <c r="B208" s="15"/>
      <c r="C208" s="20"/>
      <c r="D208" s="20"/>
      <c r="F208" s="114" t="s">
        <v>270</v>
      </c>
    </row>
    <row r="209" spans="1:8" x14ac:dyDescent="0.25">
      <c r="A209" s="66"/>
      <c r="B209" s="15"/>
      <c r="C209" s="15"/>
      <c r="D209" s="15"/>
      <c r="F209" s="114" t="s">
        <v>340</v>
      </c>
    </row>
    <row r="210" spans="1:8" ht="20.25" x14ac:dyDescent="0.25">
      <c r="A210" s="66"/>
      <c r="B210" s="16" t="s">
        <v>359</v>
      </c>
      <c r="C210" s="16" t="s">
        <v>360</v>
      </c>
      <c r="D210" s="19" t="s">
        <v>359</v>
      </c>
      <c r="E210" s="19" t="s">
        <v>360</v>
      </c>
      <c r="F210" s="114" t="s">
        <v>361</v>
      </c>
    </row>
    <row r="211" spans="1:8" ht="21" x14ac:dyDescent="0.35">
      <c r="A211" s="66"/>
      <c r="B211" s="17" t="s">
        <v>362</v>
      </c>
      <c r="C211" s="117" t="s">
        <v>363</v>
      </c>
      <c r="D211" s="116" t="s">
        <v>362</v>
      </c>
      <c r="F211" s="114" t="str">
        <f>IF(NOT(ISBLANK(D211)),D211,IF(NOT(ISBLANK(E211)),"     "&amp;E211,FALSE))</f>
        <v>Afectación Económica o presupuestal</v>
      </c>
      <c r="G211" t="s">
        <v>362</v>
      </c>
      <c r="H211" t="str">
        <f>IF(NOT(ISERROR(MATCH(G211,_xlfn.ANCHORARRAY(B222),0))),F224&amp;"Por favor no seleccionar los criterios de impacto",G211)</f>
        <v>❌Por favor no seleccionar los criterios de impacto</v>
      </c>
    </row>
    <row r="212" spans="1:8" ht="21" x14ac:dyDescent="0.35">
      <c r="A212" s="66"/>
      <c r="B212" s="17" t="s">
        <v>362</v>
      </c>
      <c r="C212" s="117" t="s">
        <v>335</v>
      </c>
      <c r="E212" t="s">
        <v>363</v>
      </c>
      <c r="F212" s="114" t="str">
        <f t="shared" ref="F212:F222" si="0">IF(NOT(ISBLANK(D212)),D212,IF(NOT(ISBLANK(E212)),"     "&amp;E212,FALSE))</f>
        <v xml:space="preserve">     Afectación menor a 130 SMLMV .</v>
      </c>
    </row>
    <row r="213" spans="1:8" ht="21" x14ac:dyDescent="0.35">
      <c r="A213" s="66"/>
      <c r="B213" s="17" t="s">
        <v>362</v>
      </c>
      <c r="C213" s="117" t="s">
        <v>338</v>
      </c>
      <c r="E213" t="s">
        <v>335</v>
      </c>
      <c r="F213" s="114" t="str">
        <f t="shared" si="0"/>
        <v xml:space="preserve">     Entre 130 y 650 SMLMV </v>
      </c>
    </row>
    <row r="214" spans="1:8" ht="21" x14ac:dyDescent="0.35">
      <c r="A214" s="66"/>
      <c r="B214" s="17" t="s">
        <v>362</v>
      </c>
      <c r="C214" s="117" t="s">
        <v>342</v>
      </c>
      <c r="E214" t="s">
        <v>338</v>
      </c>
      <c r="F214" s="114" t="str">
        <f t="shared" si="0"/>
        <v xml:space="preserve">     Entre 650 y 1300 SMLMV </v>
      </c>
    </row>
    <row r="215" spans="1:8" ht="21" x14ac:dyDescent="0.35">
      <c r="A215" s="66"/>
      <c r="B215" s="17" t="s">
        <v>362</v>
      </c>
      <c r="C215" s="117" t="s">
        <v>346</v>
      </c>
      <c r="E215" t="s">
        <v>342</v>
      </c>
      <c r="F215" s="114" t="str">
        <f t="shared" si="0"/>
        <v xml:space="preserve">     Entre 1300 y 6500 SMLMV </v>
      </c>
    </row>
    <row r="216" spans="1:8" ht="21" x14ac:dyDescent="0.35">
      <c r="A216" s="66"/>
      <c r="B216" s="17" t="s">
        <v>327</v>
      </c>
      <c r="C216" s="117" t="s">
        <v>332</v>
      </c>
      <c r="E216" t="s">
        <v>346</v>
      </c>
      <c r="F216" s="114" t="str">
        <f t="shared" si="0"/>
        <v xml:space="preserve">     Mayor a 6500 SMLMV </v>
      </c>
    </row>
    <row r="217" spans="1:8" ht="63" x14ac:dyDescent="0.35">
      <c r="A217" s="66"/>
      <c r="B217" s="17" t="s">
        <v>327</v>
      </c>
      <c r="C217" s="117" t="s">
        <v>336</v>
      </c>
      <c r="D217" s="116" t="s">
        <v>327</v>
      </c>
      <c r="F217" s="114" t="str">
        <f t="shared" si="0"/>
        <v>Pérdida Reputacional</v>
      </c>
    </row>
    <row r="218" spans="1:8" ht="42" x14ac:dyDescent="0.35">
      <c r="A218" s="66"/>
      <c r="B218" s="17" t="s">
        <v>327</v>
      </c>
      <c r="C218" s="117" t="s">
        <v>339</v>
      </c>
      <c r="D218" s="116"/>
      <c r="E218" s="118" t="s">
        <v>332</v>
      </c>
      <c r="F218" s="114" t="str">
        <f t="shared" si="0"/>
        <v xml:space="preserve">     El riesgo afecta la imagen de alguna área de la organización</v>
      </c>
    </row>
    <row r="219" spans="1:8" ht="63" x14ac:dyDescent="0.35">
      <c r="A219" s="66"/>
      <c r="B219" s="17" t="s">
        <v>327</v>
      </c>
      <c r="C219" s="117" t="s">
        <v>364</v>
      </c>
      <c r="D219" s="116"/>
      <c r="E219" s="118" t="s">
        <v>336</v>
      </c>
      <c r="F219" s="114" t="str">
        <f t="shared" si="0"/>
        <v xml:space="preserve">     El riesgo afecta la imagen de la entidad internamente, de conocimiento general, nivel interno, de junta dircetiva y accionistas y/o de provedores</v>
      </c>
    </row>
    <row r="220" spans="1:8" ht="45" x14ac:dyDescent="0.35">
      <c r="A220" s="66"/>
      <c r="B220" s="17" t="s">
        <v>327</v>
      </c>
      <c r="C220" s="117" t="s">
        <v>347</v>
      </c>
      <c r="D220" s="116"/>
      <c r="E220" s="118" t="s">
        <v>339</v>
      </c>
      <c r="F220" s="114" t="str">
        <f t="shared" si="0"/>
        <v xml:space="preserve">     El riesgo afecta la imagen de la entidad con algunos usuarios de relevancia frente al logro de los objetivos</v>
      </c>
    </row>
    <row r="221" spans="1:8" ht="45" x14ac:dyDescent="0.25">
      <c r="A221" s="66"/>
      <c r="B221" s="18"/>
      <c r="C221" s="18"/>
      <c r="D221" s="116"/>
      <c r="E221" s="118" t="s">
        <v>364</v>
      </c>
      <c r="F221" s="114" t="str">
        <f t="shared" si="0"/>
        <v xml:space="preserve">     El riesgo afecta la imagen de de la entidad con efecto publicitario sostenido a nivel de sector administrativo, nivel departamental o municipal</v>
      </c>
    </row>
    <row r="222" spans="1:8" ht="58.5" customHeight="1" x14ac:dyDescent="0.25">
      <c r="A222" s="66"/>
      <c r="B222" s="18" t="str" cm="1">
        <f t="array" ref="B222:B224">_xlfn.UNIQUE(Tabla1[[#All],[Criterios]])</f>
        <v>Criterios</v>
      </c>
      <c r="C222" s="18"/>
      <c r="D222" s="116"/>
      <c r="E222" s="118" t="s">
        <v>347</v>
      </c>
      <c r="F222" s="114" t="str">
        <f t="shared" si="0"/>
        <v xml:space="preserve">     El riesgo afecta la imagen de la entidad a nivel nacional, con efecto publicitarios sostenible a nivel país</v>
      </c>
    </row>
    <row r="223" spans="1:8" x14ac:dyDescent="0.25">
      <c r="A223" s="66"/>
      <c r="B223" s="18" t="str">
        <v>Afectación Económica o presupuestal</v>
      </c>
      <c r="C223" s="18"/>
    </row>
    <row r="224" spans="1:8" x14ac:dyDescent="0.25">
      <c r="B224" s="18" t="str">
        <v>Pérdida Reputacional</v>
      </c>
      <c r="C224" s="18"/>
      <c r="F224" s="115" t="s">
        <v>365</v>
      </c>
    </row>
    <row r="225" spans="2:6" x14ac:dyDescent="0.25">
      <c r="B225" s="14"/>
      <c r="C225" s="14"/>
      <c r="F225" s="115" t="s">
        <v>366</v>
      </c>
    </row>
    <row r="226" spans="2:6" x14ac:dyDescent="0.25">
      <c r="B226" s="14"/>
      <c r="C226" s="14"/>
    </row>
    <row r="227" spans="2:6" x14ac:dyDescent="0.25">
      <c r="B227" s="14"/>
      <c r="C227" s="14"/>
    </row>
    <row r="228" spans="2:6" x14ac:dyDescent="0.25">
      <c r="B228" s="14"/>
      <c r="C228" s="14"/>
      <c r="D228" s="14"/>
    </row>
    <row r="229" spans="2:6" x14ac:dyDescent="0.25">
      <c r="B229" s="14"/>
      <c r="C229" s="14"/>
      <c r="D229" s="14"/>
    </row>
    <row r="230" spans="2:6" x14ac:dyDescent="0.25">
      <c r="B230" s="14"/>
      <c r="C230" s="14"/>
      <c r="D230" s="14"/>
    </row>
    <row r="231" spans="2:6" x14ac:dyDescent="0.25">
      <c r="B231" s="14"/>
      <c r="C231" s="14"/>
      <c r="D231" s="14"/>
    </row>
    <row r="232" spans="2:6" x14ac:dyDescent="0.25">
      <c r="B232" s="14"/>
      <c r="C232" s="14"/>
      <c r="D232" s="14"/>
    </row>
    <row r="233" spans="2:6" x14ac:dyDescent="0.25">
      <c r="B233" s="14"/>
      <c r="C233" s="14"/>
      <c r="D233" s="14"/>
    </row>
  </sheetData>
  <mergeCells count="1">
    <mergeCell ref="B2:E2"/>
  </mergeCells>
  <dataValidations disablePrompts="1" count="1">
    <dataValidation type="list" allowBlank="1" showInputMessage="1" showErrorMessage="1" sqref="G211" xr:uid="{00000000-0002-0000-0700-000000000000}">
      <formula1>$F$211:$F$222</formula1>
    </dataValidation>
  </dataValidations>
  <pageMargins left="0.7" right="0.7" top="0.75" bottom="0.75" header="0.3" footer="0.3"/>
  <pageSetup orientation="portrait"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X18"/>
  <sheetViews>
    <sheetView zoomScale="140" zoomScaleNormal="140" workbookViewId="0">
      <pane xSplit="4" ySplit="2" topLeftCell="E3" activePane="bottomRight" state="frozen"/>
      <selection pane="topRight" activeCell="E1" sqref="E1"/>
      <selection pane="bottomLeft" activeCell="A3" sqref="A3"/>
      <selection pane="bottomRight" activeCell="C3" sqref="C3:D3"/>
    </sheetView>
  </sheetViews>
  <sheetFormatPr baseColWidth="10" defaultColWidth="11.42578125" defaultRowHeight="15" x14ac:dyDescent="0.25"/>
  <cols>
    <col min="2" max="2" width="18" customWidth="1"/>
    <col min="3" max="3" width="26.5703125" customWidth="1"/>
    <col min="4" max="4" width="41.85546875" customWidth="1"/>
    <col min="50" max="50" width="15.42578125" customWidth="1"/>
  </cols>
  <sheetData>
    <row r="2" spans="2:50" ht="15.75" thickBot="1" x14ac:dyDescent="0.3"/>
    <row r="3" spans="2:50" ht="33.75" customHeight="1" thickBot="1" x14ac:dyDescent="0.3">
      <c r="B3" s="557" t="s">
        <v>367</v>
      </c>
      <c r="C3" s="155" t="s">
        <v>368</v>
      </c>
      <c r="D3" s="153" t="s">
        <v>369</v>
      </c>
      <c r="AX3" t="s">
        <v>367</v>
      </c>
    </row>
    <row r="4" spans="2:50" ht="48.75" thickBot="1" x14ac:dyDescent="0.3">
      <c r="B4" s="558"/>
      <c r="C4" s="156" t="s">
        <v>370</v>
      </c>
      <c r="D4" s="154" t="s">
        <v>371</v>
      </c>
      <c r="AX4" t="s">
        <v>146</v>
      </c>
    </row>
    <row r="5" spans="2:50" ht="48.75" thickBot="1" x14ac:dyDescent="0.3">
      <c r="B5" s="558"/>
      <c r="C5" s="156" t="s">
        <v>372</v>
      </c>
      <c r="D5" s="154" t="s">
        <v>373</v>
      </c>
      <c r="AX5" t="s">
        <v>374</v>
      </c>
    </row>
    <row r="6" spans="2:50" ht="36.75" thickBot="1" x14ac:dyDescent="0.3">
      <c r="B6" s="559"/>
      <c r="C6" s="156" t="s">
        <v>375</v>
      </c>
      <c r="D6" s="154" t="s">
        <v>376</v>
      </c>
    </row>
    <row r="7" spans="2:50" ht="36.75" thickBot="1" x14ac:dyDescent="0.3">
      <c r="B7" s="557" t="s">
        <v>146</v>
      </c>
      <c r="C7" s="156" t="s">
        <v>377</v>
      </c>
      <c r="D7" s="154" t="s">
        <v>378</v>
      </c>
    </row>
    <row r="8" spans="2:50" ht="108.75" thickBot="1" x14ac:dyDescent="0.3">
      <c r="B8" s="558"/>
      <c r="C8" s="156" t="s">
        <v>379</v>
      </c>
      <c r="D8" s="154" t="s">
        <v>380</v>
      </c>
    </row>
    <row r="9" spans="2:50" ht="48.75" thickBot="1" x14ac:dyDescent="0.3">
      <c r="B9" s="559"/>
      <c r="C9" s="156" t="s">
        <v>150</v>
      </c>
      <c r="D9" s="154" t="s">
        <v>381</v>
      </c>
    </row>
    <row r="10" spans="2:50" x14ac:dyDescent="0.25">
      <c r="B10" s="557" t="s">
        <v>374</v>
      </c>
      <c r="C10" s="157"/>
      <c r="D10" s="560" t="s">
        <v>382</v>
      </c>
    </row>
    <row r="11" spans="2:50" x14ac:dyDescent="0.25">
      <c r="B11" s="558"/>
      <c r="C11" s="157" t="s">
        <v>153</v>
      </c>
      <c r="D11" s="561"/>
    </row>
    <row r="12" spans="2:50" ht="15.75" thickBot="1" x14ac:dyDescent="0.3">
      <c r="B12" s="558"/>
      <c r="C12" s="156"/>
      <c r="D12" s="562"/>
    </row>
    <row r="13" spans="2:50" ht="22.5" customHeight="1" x14ac:dyDescent="0.25">
      <c r="B13" s="558"/>
      <c r="C13" s="157"/>
      <c r="D13" s="560" t="s">
        <v>383</v>
      </c>
    </row>
    <row r="14" spans="2:50" ht="22.5" customHeight="1" x14ac:dyDescent="0.25">
      <c r="B14" s="558"/>
      <c r="C14" s="157" t="s">
        <v>152</v>
      </c>
      <c r="D14" s="561"/>
    </row>
    <row r="15" spans="2:50" ht="22.5" customHeight="1" thickBot="1" x14ac:dyDescent="0.3">
      <c r="B15" s="558"/>
      <c r="C15" s="156"/>
      <c r="D15" s="562"/>
    </row>
    <row r="16" spans="2:50" ht="25.5" customHeight="1" x14ac:dyDescent="0.25">
      <c r="B16" s="558"/>
      <c r="C16" s="157"/>
      <c r="D16" s="560" t="s">
        <v>384</v>
      </c>
    </row>
    <row r="17" spans="2:4" ht="25.5" customHeight="1" x14ac:dyDescent="0.25">
      <c r="B17" s="558"/>
      <c r="C17" s="157" t="s">
        <v>154</v>
      </c>
      <c r="D17" s="561"/>
    </row>
    <row r="18" spans="2:4" ht="25.5" customHeight="1" thickBot="1" x14ac:dyDescent="0.3">
      <c r="B18" s="559"/>
      <c r="C18" s="156"/>
      <c r="D18" s="562"/>
    </row>
  </sheetData>
  <mergeCells count="6">
    <mergeCell ref="B3:B6"/>
    <mergeCell ref="B7:B9"/>
    <mergeCell ref="B10:B18"/>
    <mergeCell ref="D10:D12"/>
    <mergeCell ref="D13:D15"/>
    <mergeCell ref="D16:D1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C1:F48"/>
  <sheetViews>
    <sheetView topLeftCell="A3" zoomScale="110" zoomScaleNormal="110" workbookViewId="0">
      <selection activeCell="C14" sqref="C14"/>
    </sheetView>
  </sheetViews>
  <sheetFormatPr baseColWidth="10" defaultColWidth="11.42578125" defaultRowHeight="15" x14ac:dyDescent="0.25"/>
  <cols>
    <col min="1" max="1" width="3.7109375" customWidth="1"/>
    <col min="2" max="2" width="8.28515625" customWidth="1"/>
    <col min="3" max="3" width="27" customWidth="1"/>
    <col min="5" max="5" width="15" customWidth="1"/>
    <col min="6" max="6" width="33.42578125" customWidth="1"/>
  </cols>
  <sheetData>
    <row r="1" spans="3:6" ht="15.75" thickBot="1" x14ac:dyDescent="0.3">
      <c r="C1" s="175" t="s">
        <v>385</v>
      </c>
    </row>
    <row r="2" spans="3:6" ht="15.75" thickBot="1" x14ac:dyDescent="0.3">
      <c r="C2" s="173" t="s">
        <v>386</v>
      </c>
      <c r="E2" s="176" t="s">
        <v>159</v>
      </c>
      <c r="F2" s="177" t="s">
        <v>160</v>
      </c>
    </row>
    <row r="3" spans="3:6" ht="15.75" thickBot="1" x14ac:dyDescent="0.3">
      <c r="C3" s="173" t="s">
        <v>387</v>
      </c>
      <c r="E3" s="314" t="s">
        <v>158</v>
      </c>
      <c r="F3" s="162" t="s">
        <v>162</v>
      </c>
    </row>
    <row r="4" spans="3:6" ht="15.75" thickBot="1" x14ac:dyDescent="0.3">
      <c r="C4" s="173" t="s">
        <v>388</v>
      </c>
      <c r="E4" s="312"/>
      <c r="F4" s="162" t="s">
        <v>164</v>
      </c>
    </row>
    <row r="5" spans="3:6" ht="15.75" thickBot="1" x14ac:dyDescent="0.3">
      <c r="C5" s="173" t="s">
        <v>389</v>
      </c>
      <c r="E5" s="312"/>
      <c r="F5" s="162" t="s">
        <v>166</v>
      </c>
    </row>
    <row r="6" spans="3:6" ht="15.75" thickBot="1" x14ac:dyDescent="0.3">
      <c r="C6" s="173" t="s">
        <v>390</v>
      </c>
      <c r="E6" s="312"/>
      <c r="F6" s="162" t="s">
        <v>168</v>
      </c>
    </row>
    <row r="7" spans="3:6" ht="15.75" thickBot="1" x14ac:dyDescent="0.3">
      <c r="C7" s="174" t="s">
        <v>391</v>
      </c>
      <c r="E7" s="312"/>
      <c r="F7" s="162" t="s">
        <v>169</v>
      </c>
    </row>
    <row r="8" spans="3:6" ht="15.75" thickBot="1" x14ac:dyDescent="0.3">
      <c r="C8" s="173" t="s">
        <v>392</v>
      </c>
      <c r="E8" s="313"/>
      <c r="F8" s="162" t="s">
        <v>170</v>
      </c>
    </row>
    <row r="9" spans="3:6" ht="15.75" thickBot="1" x14ac:dyDescent="0.3">
      <c r="C9" s="173" t="s">
        <v>393</v>
      </c>
      <c r="E9" s="311" t="s">
        <v>167</v>
      </c>
      <c r="F9" s="162" t="s">
        <v>171</v>
      </c>
    </row>
    <row r="10" spans="3:6" ht="15.75" thickBot="1" x14ac:dyDescent="0.3">
      <c r="C10" s="172" t="s">
        <v>394</v>
      </c>
      <c r="E10" s="312"/>
      <c r="F10" s="162" t="s">
        <v>172</v>
      </c>
    </row>
    <row r="11" spans="3:6" ht="15.75" thickBot="1" x14ac:dyDescent="0.3">
      <c r="C11" s="248" t="s">
        <v>395</v>
      </c>
      <c r="E11" s="312"/>
      <c r="F11" s="162" t="s">
        <v>173</v>
      </c>
    </row>
    <row r="12" spans="3:6" ht="15.75" thickBot="1" x14ac:dyDescent="0.3">
      <c r="E12" s="312"/>
      <c r="F12" s="162" t="s">
        <v>174</v>
      </c>
    </row>
    <row r="13" spans="3:6" ht="15.75" thickBot="1" x14ac:dyDescent="0.3">
      <c r="E13" s="313"/>
      <c r="F13" s="162" t="s">
        <v>175</v>
      </c>
    </row>
    <row r="14" spans="3:6" ht="24.75" thickBot="1" x14ac:dyDescent="0.3">
      <c r="E14" s="311" t="s">
        <v>163</v>
      </c>
      <c r="F14" s="162" t="s">
        <v>176</v>
      </c>
    </row>
    <row r="15" spans="3:6" ht="15.75" thickBot="1" x14ac:dyDescent="0.3">
      <c r="E15" s="312"/>
      <c r="F15" s="162" t="s">
        <v>177</v>
      </c>
    </row>
    <row r="16" spans="3:6" ht="15.75" thickBot="1" x14ac:dyDescent="0.3">
      <c r="E16" s="313"/>
      <c r="F16" s="162" t="s">
        <v>178</v>
      </c>
    </row>
    <row r="17" spans="5:6" ht="15.75" thickBot="1" x14ac:dyDescent="0.3">
      <c r="E17" s="311" t="s">
        <v>165</v>
      </c>
      <c r="F17" s="162" t="s">
        <v>179</v>
      </c>
    </row>
    <row r="18" spans="5:6" ht="15.75" thickBot="1" x14ac:dyDescent="0.3">
      <c r="E18" s="312"/>
      <c r="F18" s="162" t="s">
        <v>180</v>
      </c>
    </row>
    <row r="19" spans="5:6" ht="15.75" thickBot="1" x14ac:dyDescent="0.3">
      <c r="E19" s="313"/>
      <c r="F19" s="162" t="s">
        <v>181</v>
      </c>
    </row>
    <row r="20" spans="5:6" ht="24.75" thickBot="1" x14ac:dyDescent="0.3">
      <c r="E20" s="311" t="s">
        <v>156</v>
      </c>
      <c r="F20" s="162" t="s">
        <v>182</v>
      </c>
    </row>
    <row r="21" spans="5:6" ht="15.75" thickBot="1" x14ac:dyDescent="0.3">
      <c r="E21" s="312"/>
      <c r="F21" s="162" t="s">
        <v>183</v>
      </c>
    </row>
    <row r="22" spans="5:6" ht="15.75" thickBot="1" x14ac:dyDescent="0.3">
      <c r="E22" s="312"/>
      <c r="F22" s="162" t="s">
        <v>184</v>
      </c>
    </row>
    <row r="23" spans="5:6" ht="15.75" thickBot="1" x14ac:dyDescent="0.3">
      <c r="E23" s="312"/>
      <c r="F23" s="162" t="s">
        <v>185</v>
      </c>
    </row>
    <row r="24" spans="5:6" ht="15.75" thickBot="1" x14ac:dyDescent="0.3">
      <c r="E24" s="312"/>
      <c r="F24" s="162" t="s">
        <v>186</v>
      </c>
    </row>
    <row r="25" spans="5:6" ht="24.75" thickBot="1" x14ac:dyDescent="0.3">
      <c r="E25" s="312"/>
      <c r="F25" s="162" t="s">
        <v>187</v>
      </c>
    </row>
    <row r="26" spans="5:6" ht="15.75" thickBot="1" x14ac:dyDescent="0.3">
      <c r="E26" s="312"/>
      <c r="F26" s="162" t="s">
        <v>188</v>
      </c>
    </row>
    <row r="27" spans="5:6" ht="24.75" thickBot="1" x14ac:dyDescent="0.3">
      <c r="E27" s="312"/>
      <c r="F27" s="162" t="s">
        <v>189</v>
      </c>
    </row>
    <row r="28" spans="5:6" ht="15.75" thickBot="1" x14ac:dyDescent="0.3">
      <c r="E28" s="312"/>
      <c r="F28" s="162" t="s">
        <v>190</v>
      </c>
    </row>
    <row r="29" spans="5:6" ht="15.75" thickBot="1" x14ac:dyDescent="0.3">
      <c r="E29" s="312"/>
      <c r="F29" s="162" t="s">
        <v>191</v>
      </c>
    </row>
    <row r="30" spans="5:6" ht="15.75" thickBot="1" x14ac:dyDescent="0.3">
      <c r="E30" s="313"/>
      <c r="F30" s="162" t="s">
        <v>192</v>
      </c>
    </row>
    <row r="31" spans="5:6" ht="15.75" thickBot="1" x14ac:dyDescent="0.3">
      <c r="E31" s="311" t="s">
        <v>161</v>
      </c>
      <c r="F31" s="162" t="s">
        <v>193</v>
      </c>
    </row>
    <row r="32" spans="5:6" ht="15.75" thickBot="1" x14ac:dyDescent="0.3">
      <c r="E32" s="312"/>
      <c r="F32" s="162" t="s">
        <v>194</v>
      </c>
    </row>
    <row r="33" spans="5:6" ht="15.75" thickBot="1" x14ac:dyDescent="0.3">
      <c r="E33" s="312"/>
      <c r="F33" s="162" t="s">
        <v>195</v>
      </c>
    </row>
    <row r="34" spans="5:6" ht="15.75" thickBot="1" x14ac:dyDescent="0.3">
      <c r="E34" s="312"/>
      <c r="F34" s="162" t="s">
        <v>196</v>
      </c>
    </row>
    <row r="35" spans="5:6" ht="24.75" thickBot="1" x14ac:dyDescent="0.3">
      <c r="E35" s="313"/>
      <c r="F35" s="162" t="s">
        <v>197</v>
      </c>
    </row>
    <row r="36" spans="5:6" ht="15.75" thickBot="1" x14ac:dyDescent="0.3">
      <c r="E36" s="311" t="s">
        <v>155</v>
      </c>
      <c r="F36" s="162" t="s">
        <v>198</v>
      </c>
    </row>
    <row r="37" spans="5:6" ht="15.75" thickBot="1" x14ac:dyDescent="0.3">
      <c r="E37" s="312"/>
      <c r="F37" s="162" t="s">
        <v>199</v>
      </c>
    </row>
    <row r="38" spans="5:6" ht="15.75" thickBot="1" x14ac:dyDescent="0.3">
      <c r="E38" s="312"/>
      <c r="F38" s="162" t="s">
        <v>200</v>
      </c>
    </row>
    <row r="39" spans="5:6" ht="15.75" thickBot="1" x14ac:dyDescent="0.3">
      <c r="E39" s="312"/>
      <c r="F39" s="162" t="s">
        <v>201</v>
      </c>
    </row>
    <row r="40" spans="5:6" ht="15.75" thickBot="1" x14ac:dyDescent="0.3">
      <c r="E40" s="313"/>
      <c r="F40" s="162" t="s">
        <v>202</v>
      </c>
    </row>
    <row r="41" spans="5:6" ht="15.75" thickBot="1" x14ac:dyDescent="0.3">
      <c r="E41" s="311" t="s">
        <v>157</v>
      </c>
      <c r="F41" s="162" t="s">
        <v>203</v>
      </c>
    </row>
    <row r="42" spans="5:6" ht="15.75" thickBot="1" x14ac:dyDescent="0.3">
      <c r="E42" s="312"/>
      <c r="F42" s="162" t="s">
        <v>204</v>
      </c>
    </row>
    <row r="43" spans="5:6" ht="15.75" thickBot="1" x14ac:dyDescent="0.3">
      <c r="E43" s="312"/>
      <c r="F43" s="162" t="s">
        <v>205</v>
      </c>
    </row>
    <row r="44" spans="5:6" ht="15.75" thickBot="1" x14ac:dyDescent="0.3">
      <c r="E44" s="312"/>
      <c r="F44" s="162" t="s">
        <v>206</v>
      </c>
    </row>
    <row r="45" spans="5:6" ht="24.75" thickBot="1" x14ac:dyDescent="0.3">
      <c r="E45" s="313"/>
      <c r="F45" s="162" t="s">
        <v>207</v>
      </c>
    </row>
    <row r="48" spans="5:6" ht="15" customHeight="1" x14ac:dyDescent="0.25"/>
  </sheetData>
  <mergeCells count="8">
    <mergeCell ref="E36:E40"/>
    <mergeCell ref="E41:E45"/>
    <mergeCell ref="E3:E8"/>
    <mergeCell ref="E9:E13"/>
    <mergeCell ref="E14:E16"/>
    <mergeCell ref="E17:E19"/>
    <mergeCell ref="E20:E30"/>
    <mergeCell ref="E31:E35"/>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topLeftCell="A2" workbookViewId="0">
      <selection activeCell="AA44" sqref="AA44"/>
    </sheetView>
  </sheetViews>
  <sheetFormatPr baseColWidth="10" defaultColWidth="11.42578125" defaultRowHeight="15" x14ac:dyDescent="0.25"/>
  <cols>
    <col min="27" max="27" width="36" customWidth="1"/>
  </cols>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249977111117893"/>
  </sheetPr>
  <dimension ref="B1:F16"/>
  <sheetViews>
    <sheetView workbookViewId="0">
      <selection activeCell="B1" sqref="B1:F1"/>
    </sheetView>
  </sheetViews>
  <sheetFormatPr baseColWidth="10" defaultColWidth="14.28515625" defaultRowHeight="12.75" x14ac:dyDescent="0.2"/>
  <cols>
    <col min="1" max="2" width="14.28515625" style="71"/>
    <col min="3" max="3" width="17" style="71" customWidth="1"/>
    <col min="4" max="4" width="14.28515625" style="71"/>
    <col min="5" max="5" width="46" style="71" customWidth="1"/>
    <col min="6" max="16384" width="14.28515625" style="71"/>
  </cols>
  <sheetData>
    <row r="1" spans="2:6" ht="24" customHeight="1" thickBot="1" x14ac:dyDescent="0.25">
      <c r="B1" s="563" t="s">
        <v>396</v>
      </c>
      <c r="C1" s="564"/>
      <c r="D1" s="564"/>
      <c r="E1" s="564"/>
      <c r="F1" s="565"/>
    </row>
    <row r="2" spans="2:6" ht="16.5" thickBot="1" x14ac:dyDescent="0.3">
      <c r="B2" s="72"/>
      <c r="C2" s="72"/>
      <c r="D2" s="72"/>
      <c r="E2" s="72"/>
      <c r="F2" s="72"/>
    </row>
    <row r="3" spans="2:6" ht="16.5" thickBot="1" x14ac:dyDescent="0.25">
      <c r="B3" s="567" t="s">
        <v>397</v>
      </c>
      <c r="C3" s="568"/>
      <c r="D3" s="568"/>
      <c r="E3" s="84" t="s">
        <v>398</v>
      </c>
      <c r="F3" s="85" t="s">
        <v>399</v>
      </c>
    </row>
    <row r="4" spans="2:6" ht="31.5" x14ac:dyDescent="0.2">
      <c r="B4" s="569" t="s">
        <v>400</v>
      </c>
      <c r="C4" s="571" t="s">
        <v>247</v>
      </c>
      <c r="D4" s="73" t="s">
        <v>254</v>
      </c>
      <c r="E4" s="74" t="s">
        <v>401</v>
      </c>
      <c r="F4" s="75">
        <v>0.25</v>
      </c>
    </row>
    <row r="5" spans="2:6" ht="47.25" x14ac:dyDescent="0.2">
      <c r="B5" s="570"/>
      <c r="C5" s="572"/>
      <c r="D5" s="76" t="s">
        <v>259</v>
      </c>
      <c r="E5" s="77" t="s">
        <v>402</v>
      </c>
      <c r="F5" s="78">
        <v>0.15</v>
      </c>
    </row>
    <row r="6" spans="2:6" ht="47.25" x14ac:dyDescent="0.2">
      <c r="B6" s="570"/>
      <c r="C6" s="572"/>
      <c r="D6" s="76" t="s">
        <v>281</v>
      </c>
      <c r="E6" s="77" t="s">
        <v>403</v>
      </c>
      <c r="F6" s="78">
        <v>0.1</v>
      </c>
    </row>
    <row r="7" spans="2:6" ht="63" x14ac:dyDescent="0.2">
      <c r="B7" s="570"/>
      <c r="C7" s="572" t="s">
        <v>248</v>
      </c>
      <c r="D7" s="76" t="s">
        <v>404</v>
      </c>
      <c r="E7" s="77" t="s">
        <v>405</v>
      </c>
      <c r="F7" s="78">
        <v>0.25</v>
      </c>
    </row>
    <row r="8" spans="2:6" ht="31.5" x14ac:dyDescent="0.2">
      <c r="B8" s="570"/>
      <c r="C8" s="572"/>
      <c r="D8" s="76" t="s">
        <v>255</v>
      </c>
      <c r="E8" s="77" t="s">
        <v>406</v>
      </c>
      <c r="F8" s="78">
        <v>0.15</v>
      </c>
    </row>
    <row r="9" spans="2:6" ht="47.25" x14ac:dyDescent="0.2">
      <c r="B9" s="570" t="s">
        <v>407</v>
      </c>
      <c r="C9" s="572" t="s">
        <v>250</v>
      </c>
      <c r="D9" s="76" t="s">
        <v>256</v>
      </c>
      <c r="E9" s="77" t="s">
        <v>408</v>
      </c>
      <c r="F9" s="79" t="s">
        <v>409</v>
      </c>
    </row>
    <row r="10" spans="2:6" ht="63" x14ac:dyDescent="0.2">
      <c r="B10" s="570"/>
      <c r="C10" s="572"/>
      <c r="D10" s="76" t="s">
        <v>260</v>
      </c>
      <c r="E10" s="77" t="s">
        <v>410</v>
      </c>
      <c r="F10" s="79" t="s">
        <v>409</v>
      </c>
    </row>
    <row r="11" spans="2:6" ht="47.25" x14ac:dyDescent="0.2">
      <c r="B11" s="570"/>
      <c r="C11" s="572" t="s">
        <v>251</v>
      </c>
      <c r="D11" s="76" t="s">
        <v>257</v>
      </c>
      <c r="E11" s="77" t="s">
        <v>411</v>
      </c>
      <c r="F11" s="79" t="s">
        <v>409</v>
      </c>
    </row>
    <row r="12" spans="2:6" ht="47.25" x14ac:dyDescent="0.2">
      <c r="B12" s="570"/>
      <c r="C12" s="572"/>
      <c r="D12" s="76" t="s">
        <v>412</v>
      </c>
      <c r="E12" s="77" t="s">
        <v>413</v>
      </c>
      <c r="F12" s="79" t="s">
        <v>409</v>
      </c>
    </row>
    <row r="13" spans="2:6" ht="31.5" x14ac:dyDescent="0.2">
      <c r="B13" s="570"/>
      <c r="C13" s="572" t="s">
        <v>252</v>
      </c>
      <c r="D13" s="76" t="s">
        <v>258</v>
      </c>
      <c r="E13" s="77" t="s">
        <v>414</v>
      </c>
      <c r="F13" s="79" t="s">
        <v>409</v>
      </c>
    </row>
    <row r="14" spans="2:6" ht="32.25" thickBot="1" x14ac:dyDescent="0.25">
      <c r="B14" s="573"/>
      <c r="C14" s="574"/>
      <c r="D14" s="80" t="s">
        <v>415</v>
      </c>
      <c r="E14" s="81" t="s">
        <v>416</v>
      </c>
      <c r="F14" s="82" t="s">
        <v>409</v>
      </c>
    </row>
    <row r="15" spans="2:6" ht="49.5" customHeight="1" x14ac:dyDescent="0.2">
      <c r="B15" s="566" t="s">
        <v>417</v>
      </c>
      <c r="C15" s="566"/>
      <c r="D15" s="566"/>
      <c r="E15" s="566"/>
      <c r="F15" s="566"/>
    </row>
    <row r="16" spans="2:6" ht="27" customHeight="1" x14ac:dyDescent="0.25">
      <c r="B16" s="83"/>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A21"/>
  <sheetViews>
    <sheetView workbookViewId="0">
      <selection activeCell="A19" sqref="A19"/>
    </sheetView>
  </sheetViews>
  <sheetFormatPr baseColWidth="10" defaultColWidth="11.42578125" defaultRowHeight="12.75" x14ac:dyDescent="0.2"/>
  <cols>
    <col min="1" max="1" width="32.85546875" style="1" customWidth="1"/>
    <col min="2" max="16384" width="11.42578125" style="1"/>
  </cols>
  <sheetData>
    <row r="3" spans="1:1" x14ac:dyDescent="0.2">
      <c r="A3" s="2" t="s">
        <v>254</v>
      </c>
    </row>
    <row r="4" spans="1:1" x14ac:dyDescent="0.2">
      <c r="A4" s="2" t="s">
        <v>259</v>
      </c>
    </row>
    <row r="5" spans="1:1" x14ac:dyDescent="0.2">
      <c r="A5" s="2" t="s">
        <v>281</v>
      </c>
    </row>
    <row r="6" spans="1:1" x14ac:dyDescent="0.2">
      <c r="A6" s="2" t="s">
        <v>404</v>
      </c>
    </row>
    <row r="7" spans="1:1" x14ac:dyDescent="0.2">
      <c r="A7" s="2" t="s">
        <v>255</v>
      </c>
    </row>
    <row r="8" spans="1:1" x14ac:dyDescent="0.2">
      <c r="A8" s="2" t="s">
        <v>256</v>
      </c>
    </row>
    <row r="9" spans="1:1" x14ac:dyDescent="0.2">
      <c r="A9" s="2" t="s">
        <v>260</v>
      </c>
    </row>
    <row r="10" spans="1:1" x14ac:dyDescent="0.2">
      <c r="A10" s="2" t="s">
        <v>257</v>
      </c>
    </row>
    <row r="11" spans="1:1" x14ac:dyDescent="0.2">
      <c r="A11" s="2" t="s">
        <v>412</v>
      </c>
    </row>
    <row r="12" spans="1:1" x14ac:dyDescent="0.2">
      <c r="A12" s="2" t="s">
        <v>418</v>
      </c>
    </row>
    <row r="13" spans="1:1" x14ac:dyDescent="0.2">
      <c r="A13" s="2" t="s">
        <v>419</v>
      </c>
    </row>
    <row r="14" spans="1:1" x14ac:dyDescent="0.2">
      <c r="A14" s="2" t="s">
        <v>420</v>
      </c>
    </row>
    <row r="16" spans="1:1" x14ac:dyDescent="0.2">
      <c r="A16" s="2" t="s">
        <v>421</v>
      </c>
    </row>
    <row r="17" spans="1:1" x14ac:dyDescent="0.2">
      <c r="A17" s="2" t="s">
        <v>117</v>
      </c>
    </row>
    <row r="18" spans="1:1" x14ac:dyDescent="0.2">
      <c r="A18" s="2" t="s">
        <v>119</v>
      </c>
    </row>
    <row r="20" spans="1:1" x14ac:dyDescent="0.2">
      <c r="A20" s="2" t="s">
        <v>129</v>
      </c>
    </row>
    <row r="21" spans="1:1" x14ac:dyDescent="0.2">
      <c r="A21" s="2" t="s">
        <v>132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9"/>
  <sheetViews>
    <sheetView topLeftCell="B1" zoomScale="50" zoomScaleNormal="50" workbookViewId="0">
      <selection activeCell="I4" sqref="I4"/>
    </sheetView>
  </sheetViews>
  <sheetFormatPr baseColWidth="10" defaultColWidth="11.42578125" defaultRowHeight="26.25" x14ac:dyDescent="0.35"/>
  <cols>
    <col min="1" max="1" width="11.85546875" style="119" customWidth="1"/>
    <col min="2" max="2" width="7.42578125" style="120" customWidth="1"/>
    <col min="3" max="3" width="36.85546875" style="121" customWidth="1"/>
    <col min="4" max="4" width="150" style="147" customWidth="1"/>
    <col min="5" max="5" width="168" style="121" customWidth="1"/>
    <col min="6" max="6" width="51.7109375" style="119" customWidth="1"/>
    <col min="7" max="16384" width="11.42578125" style="119"/>
  </cols>
  <sheetData>
    <row r="1" spans="1:6" x14ac:dyDescent="0.35">
      <c r="D1" s="122"/>
      <c r="E1" s="123"/>
    </row>
    <row r="2" spans="1:6" ht="40.5" customHeight="1" thickBot="1" x14ac:dyDescent="0.3">
      <c r="A2" s="124"/>
      <c r="B2" s="304" t="s">
        <v>90</v>
      </c>
      <c r="C2" s="304"/>
      <c r="D2" s="304"/>
      <c r="E2" s="305"/>
      <c r="F2" s="309" t="s">
        <v>91</v>
      </c>
    </row>
    <row r="3" spans="1:6" s="129" customFormat="1" ht="40.5" customHeight="1" thickBot="1" x14ac:dyDescent="0.4">
      <c r="A3" s="125"/>
      <c r="B3" s="306" t="s">
        <v>92</v>
      </c>
      <c r="C3" s="126" t="s">
        <v>93</v>
      </c>
      <c r="D3" s="127" t="s">
        <v>94</v>
      </c>
      <c r="E3" s="128" t="s">
        <v>95</v>
      </c>
      <c r="F3" s="310"/>
    </row>
    <row r="4" spans="1:6" s="129" customFormat="1" ht="228.75" customHeight="1" thickBot="1" x14ac:dyDescent="0.4">
      <c r="A4" s="125"/>
      <c r="B4" s="307"/>
      <c r="C4" s="130" t="s">
        <v>96</v>
      </c>
      <c r="D4" s="131" t="s">
        <v>97</v>
      </c>
      <c r="E4" s="163" t="s">
        <v>98</v>
      </c>
      <c r="F4" s="168" t="s">
        <v>99</v>
      </c>
    </row>
    <row r="5" spans="1:6" s="129" customFormat="1" ht="289.5" thickBot="1" x14ac:dyDescent="0.4">
      <c r="A5" s="125"/>
      <c r="B5" s="307"/>
      <c r="C5" s="132" t="s">
        <v>100</v>
      </c>
      <c r="D5" s="133" t="s">
        <v>101</v>
      </c>
      <c r="E5" s="164" t="s">
        <v>102</v>
      </c>
      <c r="F5" s="167" t="s">
        <v>103</v>
      </c>
    </row>
    <row r="6" spans="1:6" s="129" customFormat="1" ht="237" thickBot="1" x14ac:dyDescent="0.4">
      <c r="A6" s="125"/>
      <c r="B6" s="307"/>
      <c r="C6" s="134" t="s">
        <v>104</v>
      </c>
      <c r="D6" s="135" t="s">
        <v>105</v>
      </c>
      <c r="E6" s="165" t="s">
        <v>106</v>
      </c>
      <c r="F6" s="167"/>
    </row>
    <row r="7" spans="1:6" s="129" customFormat="1" ht="154.5" customHeight="1" thickBot="1" x14ac:dyDescent="0.4">
      <c r="A7" s="125"/>
      <c r="B7" s="307"/>
      <c r="C7" s="136" t="s">
        <v>107</v>
      </c>
      <c r="D7" s="137"/>
      <c r="E7" s="164"/>
      <c r="F7" s="167"/>
    </row>
    <row r="8" spans="1:6" s="129" customFormat="1" ht="169.5" thickBot="1" x14ac:dyDescent="0.4">
      <c r="A8" s="125"/>
      <c r="B8" s="307"/>
      <c r="C8" s="138" t="s">
        <v>108</v>
      </c>
      <c r="D8" s="135" t="s">
        <v>109</v>
      </c>
      <c r="E8" s="166" t="s">
        <v>110</v>
      </c>
      <c r="F8" s="167"/>
    </row>
    <row r="9" spans="1:6" s="129" customFormat="1" ht="163.5" thickBot="1" x14ac:dyDescent="0.4">
      <c r="A9" s="125"/>
      <c r="B9" s="307"/>
      <c r="C9" s="136" t="s">
        <v>111</v>
      </c>
      <c r="D9" s="133" t="s">
        <v>112</v>
      </c>
      <c r="E9" s="166" t="s">
        <v>113</v>
      </c>
      <c r="F9" s="167"/>
    </row>
    <row r="10" spans="1:6" s="141" customFormat="1" ht="263.25" thickBot="1" x14ac:dyDescent="0.4">
      <c r="A10" s="139"/>
      <c r="B10" s="307"/>
      <c r="C10" s="140" t="s">
        <v>114</v>
      </c>
      <c r="D10" s="133" t="s">
        <v>115</v>
      </c>
      <c r="E10" s="165" t="s">
        <v>116</v>
      </c>
      <c r="F10" s="169"/>
    </row>
    <row r="11" spans="1:6" s="141" customFormat="1" ht="28.5" thickBot="1" x14ac:dyDescent="0.4">
      <c r="A11" s="139"/>
      <c r="B11" s="308"/>
      <c r="C11" s="142"/>
      <c r="D11" s="143"/>
      <c r="E11" s="144"/>
    </row>
    <row r="12" spans="1:6" ht="27" x14ac:dyDescent="0.35">
      <c r="D12" s="145"/>
      <c r="E12" s="146"/>
    </row>
    <row r="17" spans="4:4" x14ac:dyDescent="0.35">
      <c r="D17" s="122"/>
    </row>
    <row r="18" spans="4:4" x14ac:dyDescent="0.35">
      <c r="D18" s="122"/>
    </row>
    <row r="19" spans="4:4" x14ac:dyDescent="0.35">
      <c r="D19" s="122"/>
    </row>
  </sheetData>
  <mergeCells count="3">
    <mergeCell ref="B2:E2"/>
    <mergeCell ref="B3:B11"/>
    <mergeCell ref="F2:F3"/>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H71"/>
  <sheetViews>
    <sheetView topLeftCell="A21" workbookViewId="0">
      <selection activeCell="B35" sqref="B35"/>
    </sheetView>
  </sheetViews>
  <sheetFormatPr baseColWidth="10" defaultColWidth="11.42578125" defaultRowHeight="15" x14ac:dyDescent="0.25"/>
  <cols>
    <col min="2" max="2" width="22.85546875" customWidth="1"/>
    <col min="6" max="6" width="17.140625" customWidth="1"/>
    <col min="7" max="7" width="29.28515625" customWidth="1"/>
  </cols>
  <sheetData>
    <row r="2" spans="1:8" x14ac:dyDescent="0.25">
      <c r="B2" t="s">
        <v>117</v>
      </c>
      <c r="E2" t="s">
        <v>118</v>
      </c>
    </row>
    <row r="3" spans="1:8" x14ac:dyDescent="0.25">
      <c r="B3" t="s">
        <v>119</v>
      </c>
      <c r="E3" t="s">
        <v>120</v>
      </c>
    </row>
    <row r="4" spans="1:8" x14ac:dyDescent="0.25">
      <c r="B4" t="s">
        <v>121</v>
      </c>
      <c r="E4" t="s">
        <v>122</v>
      </c>
    </row>
    <row r="5" spans="1:8" x14ac:dyDescent="0.25">
      <c r="B5" t="s">
        <v>123</v>
      </c>
    </row>
    <row r="7" spans="1:8" x14ac:dyDescent="0.25">
      <c r="F7" t="s">
        <v>124</v>
      </c>
      <c r="H7" t="s">
        <v>125</v>
      </c>
    </row>
    <row r="8" spans="1:8" x14ac:dyDescent="0.25">
      <c r="B8" t="s">
        <v>126</v>
      </c>
      <c r="F8" t="s">
        <v>127</v>
      </c>
      <c r="H8" t="s">
        <v>128</v>
      </c>
    </row>
    <row r="9" spans="1:8" x14ac:dyDescent="0.25">
      <c r="B9" t="s">
        <v>129</v>
      </c>
      <c r="F9" t="s">
        <v>130</v>
      </c>
      <c r="H9" t="s">
        <v>131</v>
      </c>
    </row>
    <row r="10" spans="1:8" ht="15.75" thickBot="1" x14ac:dyDescent="0.3">
      <c r="B10" t="s">
        <v>132</v>
      </c>
      <c r="H10" t="s">
        <v>133</v>
      </c>
    </row>
    <row r="11" spans="1:8" ht="15.75" thickBot="1" x14ac:dyDescent="0.3">
      <c r="A11" s="236" t="s">
        <v>23</v>
      </c>
      <c r="B11" s="237"/>
      <c r="C11" s="238"/>
      <c r="D11" s="239"/>
      <c r="H11" t="s">
        <v>134</v>
      </c>
    </row>
    <row r="12" spans="1:8" x14ac:dyDescent="0.25">
      <c r="A12" s="225" t="s">
        <v>135</v>
      </c>
      <c r="B12" s="226" t="s">
        <v>136</v>
      </c>
      <c r="D12" s="227"/>
      <c r="H12" t="s">
        <v>137</v>
      </c>
    </row>
    <row r="13" spans="1:8" x14ac:dyDescent="0.25">
      <c r="A13" s="225"/>
      <c r="B13" s="226" t="s">
        <v>138</v>
      </c>
      <c r="D13" s="227"/>
      <c r="H13" t="s">
        <v>139</v>
      </c>
    </row>
    <row r="14" spans="1:8" x14ac:dyDescent="0.25">
      <c r="A14" s="225"/>
      <c r="B14" s="226" t="s">
        <v>140</v>
      </c>
      <c r="D14" s="227"/>
      <c r="H14" t="s">
        <v>141</v>
      </c>
    </row>
    <row r="15" spans="1:8" x14ac:dyDescent="0.25">
      <c r="A15" s="225"/>
      <c r="B15" s="226" t="s">
        <v>142</v>
      </c>
      <c r="D15" s="227"/>
      <c r="H15" t="s">
        <v>143</v>
      </c>
    </row>
    <row r="16" spans="1:8" x14ac:dyDescent="0.25">
      <c r="A16" s="225"/>
      <c r="B16" s="226" t="s">
        <v>144</v>
      </c>
      <c r="D16" s="227"/>
      <c r="H16" t="s">
        <v>145</v>
      </c>
    </row>
    <row r="17" spans="1:8" x14ac:dyDescent="0.25">
      <c r="A17" s="228" t="s">
        <v>146</v>
      </c>
      <c r="B17" s="229" t="s">
        <v>147</v>
      </c>
      <c r="D17" s="227"/>
      <c r="H17" t="s">
        <v>148</v>
      </c>
    </row>
    <row r="18" spans="1:8" x14ac:dyDescent="0.25">
      <c r="A18" s="228"/>
      <c r="B18" s="229" t="s">
        <v>149</v>
      </c>
      <c r="D18" s="227"/>
      <c r="H18" t="s">
        <v>137</v>
      </c>
    </row>
    <row r="19" spans="1:8" x14ac:dyDescent="0.25">
      <c r="A19" s="228"/>
      <c r="B19" s="229" t="s">
        <v>150</v>
      </c>
      <c r="D19" s="227"/>
    </row>
    <row r="20" spans="1:8" x14ac:dyDescent="0.25">
      <c r="A20" s="230" t="s">
        <v>151</v>
      </c>
      <c r="B20" s="231" t="s">
        <v>152</v>
      </c>
      <c r="D20" s="227"/>
    </row>
    <row r="21" spans="1:8" x14ac:dyDescent="0.25">
      <c r="A21" s="230"/>
      <c r="B21" s="231" t="s">
        <v>153</v>
      </c>
      <c r="D21" s="227"/>
    </row>
    <row r="22" spans="1:8" ht="15.75" thickBot="1" x14ac:dyDescent="0.3">
      <c r="A22" s="232"/>
      <c r="B22" s="233" t="s">
        <v>154</v>
      </c>
      <c r="C22" s="234"/>
      <c r="D22" s="235"/>
    </row>
    <row r="25" spans="1:8" x14ac:dyDescent="0.25">
      <c r="B25" t="s">
        <v>155</v>
      </c>
    </row>
    <row r="26" spans="1:8" x14ac:dyDescent="0.25">
      <c r="B26" t="s">
        <v>156</v>
      </c>
    </row>
    <row r="27" spans="1:8" ht="15.75" thickBot="1" x14ac:dyDescent="0.3">
      <c r="B27" t="s">
        <v>157</v>
      </c>
    </row>
    <row r="28" spans="1:8" ht="15.75" thickBot="1" x14ac:dyDescent="0.3">
      <c r="B28" t="s">
        <v>158</v>
      </c>
      <c r="F28" s="160" t="s">
        <v>159</v>
      </c>
      <c r="G28" s="161" t="s">
        <v>160</v>
      </c>
    </row>
    <row r="29" spans="1:8" ht="15.75" thickBot="1" x14ac:dyDescent="0.3">
      <c r="B29" t="s">
        <v>161</v>
      </c>
      <c r="F29" s="314" t="s">
        <v>158</v>
      </c>
      <c r="G29" s="162" t="s">
        <v>162</v>
      </c>
    </row>
    <row r="30" spans="1:8" ht="15.75" thickBot="1" x14ac:dyDescent="0.3">
      <c r="B30" t="s">
        <v>163</v>
      </c>
      <c r="F30" s="312"/>
      <c r="G30" s="162" t="s">
        <v>164</v>
      </c>
    </row>
    <row r="31" spans="1:8" ht="15.75" thickBot="1" x14ac:dyDescent="0.3">
      <c r="B31" t="s">
        <v>165</v>
      </c>
      <c r="F31" s="312"/>
      <c r="G31" s="162" t="s">
        <v>166</v>
      </c>
    </row>
    <row r="32" spans="1:8" ht="15.75" thickBot="1" x14ac:dyDescent="0.3">
      <c r="B32" t="s">
        <v>167</v>
      </c>
      <c r="F32" s="312"/>
      <c r="G32" s="162" t="s">
        <v>168</v>
      </c>
    </row>
    <row r="33" spans="6:7" ht="15.75" thickBot="1" x14ac:dyDescent="0.3">
      <c r="F33" s="312"/>
      <c r="G33" s="162" t="s">
        <v>169</v>
      </c>
    </row>
    <row r="34" spans="6:7" ht="15.75" thickBot="1" x14ac:dyDescent="0.3">
      <c r="F34" s="313"/>
      <c r="G34" s="162" t="s">
        <v>170</v>
      </c>
    </row>
    <row r="35" spans="6:7" ht="15.75" thickBot="1" x14ac:dyDescent="0.3">
      <c r="F35" s="311" t="s">
        <v>167</v>
      </c>
      <c r="G35" s="162" t="s">
        <v>171</v>
      </c>
    </row>
    <row r="36" spans="6:7" ht="15.75" thickBot="1" x14ac:dyDescent="0.3">
      <c r="F36" s="312"/>
      <c r="G36" s="162" t="s">
        <v>172</v>
      </c>
    </row>
    <row r="37" spans="6:7" ht="15.75" thickBot="1" x14ac:dyDescent="0.3">
      <c r="F37" s="312"/>
      <c r="G37" s="162" t="s">
        <v>173</v>
      </c>
    </row>
    <row r="38" spans="6:7" ht="21.75" customHeight="1" thickBot="1" x14ac:dyDescent="0.3">
      <c r="F38" s="312"/>
      <c r="G38" s="162" t="s">
        <v>174</v>
      </c>
    </row>
    <row r="39" spans="6:7" ht="15.75" thickBot="1" x14ac:dyDescent="0.3">
      <c r="F39" s="313"/>
      <c r="G39" s="162" t="s">
        <v>175</v>
      </c>
    </row>
    <row r="40" spans="6:7" ht="45.75" customHeight="1" thickBot="1" x14ac:dyDescent="0.3">
      <c r="F40" s="311" t="s">
        <v>163</v>
      </c>
      <c r="G40" s="162" t="s">
        <v>176</v>
      </c>
    </row>
    <row r="41" spans="6:7" ht="15.75" thickBot="1" x14ac:dyDescent="0.3">
      <c r="F41" s="312"/>
      <c r="G41" s="162" t="s">
        <v>177</v>
      </c>
    </row>
    <row r="42" spans="6:7" ht="30" customHeight="1" thickBot="1" x14ac:dyDescent="0.3">
      <c r="F42" s="313"/>
      <c r="G42" s="162" t="s">
        <v>178</v>
      </c>
    </row>
    <row r="43" spans="6:7" ht="15.75" thickBot="1" x14ac:dyDescent="0.3">
      <c r="F43" s="311" t="s">
        <v>165</v>
      </c>
      <c r="G43" s="162" t="s">
        <v>179</v>
      </c>
    </row>
    <row r="44" spans="6:7" ht="15.75" thickBot="1" x14ac:dyDescent="0.3">
      <c r="F44" s="312"/>
      <c r="G44" s="162" t="s">
        <v>180</v>
      </c>
    </row>
    <row r="45" spans="6:7" ht="15.75" thickBot="1" x14ac:dyDescent="0.3">
      <c r="F45" s="313"/>
      <c r="G45" s="162" t="s">
        <v>181</v>
      </c>
    </row>
    <row r="46" spans="6:7" ht="24.75" thickBot="1" x14ac:dyDescent="0.3">
      <c r="F46" s="311" t="s">
        <v>156</v>
      </c>
      <c r="G46" s="162" t="s">
        <v>182</v>
      </c>
    </row>
    <row r="47" spans="6:7" ht="15.75" thickBot="1" x14ac:dyDescent="0.3">
      <c r="F47" s="312"/>
      <c r="G47" s="162" t="s">
        <v>183</v>
      </c>
    </row>
    <row r="48" spans="6:7" ht="15.75" thickBot="1" x14ac:dyDescent="0.3">
      <c r="F48" s="312"/>
      <c r="G48" s="162" t="s">
        <v>184</v>
      </c>
    </row>
    <row r="49" spans="6:7" ht="15.75" thickBot="1" x14ac:dyDescent="0.3">
      <c r="F49" s="312"/>
      <c r="G49" s="162" t="s">
        <v>185</v>
      </c>
    </row>
    <row r="50" spans="6:7" ht="15.75" thickBot="1" x14ac:dyDescent="0.3">
      <c r="F50" s="312"/>
      <c r="G50" s="162" t="s">
        <v>186</v>
      </c>
    </row>
    <row r="51" spans="6:7" ht="24.75" thickBot="1" x14ac:dyDescent="0.3">
      <c r="F51" s="312"/>
      <c r="G51" s="162" t="s">
        <v>187</v>
      </c>
    </row>
    <row r="52" spans="6:7" ht="15.75" thickBot="1" x14ac:dyDescent="0.3">
      <c r="F52" s="312"/>
      <c r="G52" s="162" t="s">
        <v>188</v>
      </c>
    </row>
    <row r="53" spans="6:7" ht="24.75" thickBot="1" x14ac:dyDescent="0.3">
      <c r="F53" s="312"/>
      <c r="G53" s="162" t="s">
        <v>189</v>
      </c>
    </row>
    <row r="54" spans="6:7" ht="15.75" thickBot="1" x14ac:dyDescent="0.3">
      <c r="F54" s="312"/>
      <c r="G54" s="162" t="s">
        <v>190</v>
      </c>
    </row>
    <row r="55" spans="6:7" ht="15.75" thickBot="1" x14ac:dyDescent="0.3">
      <c r="F55" s="312"/>
      <c r="G55" s="162" t="s">
        <v>191</v>
      </c>
    </row>
    <row r="56" spans="6:7" ht="15.75" thickBot="1" x14ac:dyDescent="0.3">
      <c r="F56" s="313"/>
      <c r="G56" s="162" t="s">
        <v>192</v>
      </c>
    </row>
    <row r="57" spans="6:7" ht="15.75" thickBot="1" x14ac:dyDescent="0.3">
      <c r="F57" s="311" t="s">
        <v>161</v>
      </c>
      <c r="G57" s="162" t="s">
        <v>193</v>
      </c>
    </row>
    <row r="58" spans="6:7" ht="15.75" thickBot="1" x14ac:dyDescent="0.3">
      <c r="F58" s="312"/>
      <c r="G58" s="162" t="s">
        <v>194</v>
      </c>
    </row>
    <row r="59" spans="6:7" ht="24.75" thickBot="1" x14ac:dyDescent="0.3">
      <c r="F59" s="312"/>
      <c r="G59" s="162" t="s">
        <v>195</v>
      </c>
    </row>
    <row r="60" spans="6:7" ht="15.75" thickBot="1" x14ac:dyDescent="0.3">
      <c r="F60" s="312"/>
      <c r="G60" s="162" t="s">
        <v>196</v>
      </c>
    </row>
    <row r="61" spans="6:7" ht="36.75" thickBot="1" x14ac:dyDescent="0.3">
      <c r="F61" s="313"/>
      <c r="G61" s="162" t="s">
        <v>197</v>
      </c>
    </row>
    <row r="62" spans="6:7" ht="15.75" thickBot="1" x14ac:dyDescent="0.3">
      <c r="F62" s="311" t="s">
        <v>155</v>
      </c>
      <c r="G62" s="162" t="s">
        <v>198</v>
      </c>
    </row>
    <row r="63" spans="6:7" ht="15.75" thickBot="1" x14ac:dyDescent="0.3">
      <c r="F63" s="312"/>
      <c r="G63" s="162" t="s">
        <v>199</v>
      </c>
    </row>
    <row r="64" spans="6:7" ht="15.75" thickBot="1" x14ac:dyDescent="0.3">
      <c r="F64" s="312"/>
      <c r="G64" s="162" t="s">
        <v>200</v>
      </c>
    </row>
    <row r="65" spans="6:7" ht="15.75" thickBot="1" x14ac:dyDescent="0.3">
      <c r="F65" s="312"/>
      <c r="G65" s="162" t="s">
        <v>201</v>
      </c>
    </row>
    <row r="66" spans="6:7" ht="15.75" thickBot="1" x14ac:dyDescent="0.3">
      <c r="F66" s="313"/>
      <c r="G66" s="162" t="s">
        <v>202</v>
      </c>
    </row>
    <row r="67" spans="6:7" ht="15.75" thickBot="1" x14ac:dyDescent="0.3">
      <c r="F67" s="311" t="s">
        <v>157</v>
      </c>
      <c r="G67" s="162" t="s">
        <v>203</v>
      </c>
    </row>
    <row r="68" spans="6:7" ht="15.75" thickBot="1" x14ac:dyDescent="0.3">
      <c r="F68" s="312"/>
      <c r="G68" s="162" t="s">
        <v>204</v>
      </c>
    </row>
    <row r="69" spans="6:7" ht="15.75" thickBot="1" x14ac:dyDescent="0.3">
      <c r="F69" s="312"/>
      <c r="G69" s="162" t="s">
        <v>205</v>
      </c>
    </row>
    <row r="70" spans="6:7" ht="15.75" thickBot="1" x14ac:dyDescent="0.3">
      <c r="F70" s="312"/>
      <c r="G70" s="162" t="s">
        <v>206</v>
      </c>
    </row>
    <row r="71" spans="6:7" ht="24.75" thickBot="1" x14ac:dyDescent="0.3">
      <c r="F71" s="313"/>
      <c r="G71" s="162" t="s">
        <v>207</v>
      </c>
    </row>
  </sheetData>
  <sortState xmlns:xlrd2="http://schemas.microsoft.com/office/spreadsheetml/2017/richdata2" ref="B2:B5">
    <sortCondition ref="B2:B5"/>
  </sortState>
  <mergeCells count="8">
    <mergeCell ref="F62:F66"/>
    <mergeCell ref="F67:F71"/>
    <mergeCell ref="F29:F34"/>
    <mergeCell ref="F35:F39"/>
    <mergeCell ref="F40:F42"/>
    <mergeCell ref="F43:F45"/>
    <mergeCell ref="F46:F56"/>
    <mergeCell ref="F57:F6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JL76"/>
  <sheetViews>
    <sheetView tabSelected="1" topLeftCell="A23" zoomScale="40" zoomScaleNormal="40" zoomScaleSheetLayoutView="50" zoomScalePageLayoutView="60" workbookViewId="0">
      <selection activeCell="AR31" sqref="B31:AR36"/>
    </sheetView>
  </sheetViews>
  <sheetFormatPr baseColWidth="10" defaultColWidth="11.42578125" defaultRowHeight="15" x14ac:dyDescent="0.2"/>
  <cols>
    <col min="1" max="1" width="6.5703125" style="218" customWidth="1"/>
    <col min="2" max="2" width="16" style="218" customWidth="1"/>
    <col min="3" max="3" width="19.140625" style="218" customWidth="1"/>
    <col min="4" max="4" width="25.28515625" style="218" customWidth="1"/>
    <col min="5" max="5" width="51.140625" style="218" customWidth="1"/>
    <col min="6" max="6" width="21" style="198" customWidth="1"/>
    <col min="7" max="7" width="17.7109375" style="198" customWidth="1"/>
    <col min="8" max="8" width="24.28515625" style="198" customWidth="1"/>
    <col min="9" max="10" width="29.42578125" style="198" customWidth="1"/>
    <col min="11" max="11" width="24.28515625" style="198" customWidth="1"/>
    <col min="12" max="12" width="19.42578125" style="198" customWidth="1"/>
    <col min="13" max="13" width="20.5703125" style="198" customWidth="1"/>
    <col min="14" max="14" width="16.7109375" style="219" customWidth="1"/>
    <col min="15" max="15" width="16.7109375" style="198" customWidth="1"/>
    <col min="16" max="16" width="20.42578125" style="198" customWidth="1"/>
    <col min="17" max="17" width="28.85546875" style="198" customWidth="1"/>
    <col min="18" max="18" width="35.85546875" style="198" customWidth="1"/>
    <col min="19" max="19" width="19" style="198" customWidth="1"/>
    <col min="20" max="20" width="17.5703125" style="198" customWidth="1"/>
    <col min="21" max="21" width="15" style="198" customWidth="1"/>
    <col min="22" max="22" width="16" style="198" customWidth="1"/>
    <col min="23" max="23" width="45.7109375" style="198" customWidth="1"/>
    <col min="24" max="24" width="26.85546875" style="198" customWidth="1"/>
    <col min="25" max="25" width="5.85546875" style="198" customWidth="1"/>
    <col min="26" max="26" width="6.85546875" style="198" customWidth="1"/>
    <col min="27" max="27" width="5" style="198" customWidth="1"/>
    <col min="28" max="28" width="5.5703125" style="198" customWidth="1"/>
    <col min="29" max="29" width="7.140625" style="198" customWidth="1"/>
    <col min="30" max="30" width="6.7109375" style="198" customWidth="1"/>
    <col min="31" max="31" width="7.5703125" style="198" customWidth="1"/>
    <col min="32" max="32" width="8.5703125" style="198" customWidth="1"/>
    <col min="33" max="37" width="10.85546875" style="198" customWidth="1"/>
    <col min="38" max="38" width="27" style="217" customWidth="1"/>
    <col min="39" max="39" width="23" style="198" customWidth="1"/>
    <col min="40" max="40" width="18.85546875" style="198" customWidth="1"/>
    <col min="41" max="41" width="23.7109375" style="198" customWidth="1"/>
    <col min="42" max="42" width="22.42578125" style="198" customWidth="1"/>
    <col min="43" max="43" width="16.42578125" style="198" customWidth="1"/>
    <col min="44" max="44" width="20.5703125" style="198" customWidth="1"/>
    <col min="45" max="16384" width="11.42578125" style="198"/>
  </cols>
  <sheetData>
    <row r="1" spans="1:272" s="201" customFormat="1" ht="20.25" x14ac:dyDescent="0.3">
      <c r="A1" s="390"/>
      <c r="B1" s="391"/>
      <c r="C1" s="392"/>
      <c r="D1" s="381" t="s">
        <v>208</v>
      </c>
      <c r="E1" s="382"/>
      <c r="F1" s="382"/>
      <c r="G1" s="382"/>
      <c r="H1" s="382"/>
      <c r="I1" s="382"/>
      <c r="J1" s="382"/>
      <c r="K1" s="382"/>
      <c r="L1" s="382"/>
      <c r="M1" s="382"/>
      <c r="N1" s="382"/>
      <c r="O1" s="382"/>
      <c r="P1" s="382"/>
      <c r="Q1" s="382"/>
      <c r="R1" s="382"/>
      <c r="S1" s="382"/>
      <c r="T1" s="383"/>
      <c r="U1" s="252"/>
      <c r="V1" s="252"/>
      <c r="W1" s="252"/>
      <c r="X1" s="362"/>
      <c r="Y1" s="362"/>
      <c r="Z1" s="362"/>
      <c r="AA1" s="362"/>
      <c r="AB1" s="362"/>
      <c r="AC1" s="362"/>
      <c r="AD1" s="362"/>
      <c r="AE1" s="362"/>
      <c r="AF1" s="362"/>
      <c r="AG1" s="362"/>
      <c r="AH1" s="362"/>
      <c r="AI1" s="362"/>
      <c r="AJ1" s="362"/>
      <c r="AK1" s="362"/>
      <c r="AL1" s="362"/>
      <c r="AM1" s="362"/>
      <c r="AN1" s="362"/>
      <c r="AO1" s="362"/>
      <c r="AP1" s="362"/>
      <c r="AQ1" s="362"/>
      <c r="AR1" s="362"/>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row>
    <row r="2" spans="1:272" s="201" customFormat="1" ht="21" thickBot="1" x14ac:dyDescent="0.35">
      <c r="A2" s="393"/>
      <c r="B2" s="394"/>
      <c r="C2" s="395"/>
      <c r="D2" s="384"/>
      <c r="E2" s="385"/>
      <c r="F2" s="385"/>
      <c r="G2" s="385"/>
      <c r="H2" s="385"/>
      <c r="I2" s="385"/>
      <c r="J2" s="385"/>
      <c r="K2" s="385"/>
      <c r="L2" s="385"/>
      <c r="M2" s="385"/>
      <c r="N2" s="385"/>
      <c r="O2" s="385"/>
      <c r="P2" s="385"/>
      <c r="Q2" s="385"/>
      <c r="R2" s="385"/>
      <c r="S2" s="385"/>
      <c r="T2" s="386"/>
      <c r="U2" s="252"/>
      <c r="V2" s="252"/>
      <c r="W2" s="252"/>
      <c r="X2" s="362"/>
      <c r="Y2" s="362"/>
      <c r="Z2" s="362"/>
      <c r="AA2" s="362"/>
      <c r="AB2" s="362"/>
      <c r="AC2" s="362"/>
      <c r="AD2" s="362"/>
      <c r="AE2" s="362"/>
      <c r="AF2" s="362"/>
      <c r="AG2" s="362"/>
      <c r="AH2" s="362"/>
      <c r="AI2" s="362"/>
      <c r="AJ2" s="362"/>
      <c r="AK2" s="362"/>
      <c r="AL2" s="362"/>
      <c r="AM2" s="362"/>
      <c r="AN2" s="362"/>
      <c r="AO2" s="362"/>
      <c r="AP2" s="362"/>
      <c r="AQ2" s="362"/>
      <c r="AR2" s="362"/>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row>
    <row r="3" spans="1:272" s="201" customFormat="1" ht="27.75" customHeight="1" thickBot="1" x14ac:dyDescent="0.35">
      <c r="A3" s="393"/>
      <c r="B3" s="394"/>
      <c r="C3" s="395"/>
      <c r="D3" s="387" t="s">
        <v>209</v>
      </c>
      <c r="E3" s="388"/>
      <c r="F3" s="388"/>
      <c r="G3" s="388"/>
      <c r="H3" s="388"/>
      <c r="I3" s="389"/>
      <c r="J3" s="387" t="s">
        <v>210</v>
      </c>
      <c r="K3" s="388"/>
      <c r="L3" s="388"/>
      <c r="M3" s="388"/>
      <c r="N3" s="388"/>
      <c r="O3" s="388"/>
      <c r="P3" s="388"/>
      <c r="Q3" s="388"/>
      <c r="R3" s="388"/>
      <c r="S3" s="388"/>
      <c r="T3" s="389"/>
      <c r="U3" s="253"/>
      <c r="V3" s="253"/>
      <c r="W3" s="252"/>
      <c r="X3" s="363"/>
      <c r="Y3" s="363"/>
      <c r="Z3" s="363"/>
      <c r="AA3" s="363"/>
      <c r="AB3" s="363"/>
      <c r="AC3" s="363"/>
      <c r="AD3" s="363"/>
      <c r="AE3" s="363"/>
      <c r="AF3" s="363"/>
      <c r="AG3" s="363"/>
      <c r="AH3" s="363"/>
      <c r="AI3" s="363"/>
      <c r="AJ3" s="363"/>
      <c r="AK3" s="363"/>
      <c r="AL3" s="363"/>
      <c r="AM3" s="363"/>
      <c r="AN3" s="363"/>
      <c r="AO3" s="363"/>
      <c r="AP3" s="363"/>
      <c r="AQ3" s="363"/>
      <c r="AR3" s="363"/>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row>
    <row r="4" spans="1:272" s="201" customFormat="1" ht="27.75" customHeight="1" thickBot="1" x14ac:dyDescent="0.35">
      <c r="A4" s="396"/>
      <c r="B4" s="397"/>
      <c r="C4" s="398"/>
      <c r="D4" s="387" t="s">
        <v>422</v>
      </c>
      <c r="E4" s="388"/>
      <c r="F4" s="388"/>
      <c r="G4" s="388"/>
      <c r="H4" s="388"/>
      <c r="I4" s="388"/>
      <c r="J4" s="388"/>
      <c r="K4" s="388"/>
      <c r="L4" s="388"/>
      <c r="M4" s="388"/>
      <c r="N4" s="388"/>
      <c r="O4" s="388"/>
      <c r="P4" s="388"/>
      <c r="Q4" s="388"/>
      <c r="R4" s="388"/>
      <c r="S4" s="388"/>
      <c r="T4" s="389"/>
      <c r="U4" s="252"/>
      <c r="V4" s="252"/>
      <c r="W4" s="252"/>
      <c r="X4" s="363"/>
      <c r="Y4" s="363"/>
      <c r="Z4" s="363"/>
      <c r="AA4" s="363"/>
      <c r="AB4" s="363"/>
      <c r="AC4" s="363"/>
      <c r="AD4" s="363"/>
      <c r="AE4" s="363"/>
      <c r="AF4" s="363"/>
      <c r="AG4" s="363"/>
      <c r="AH4" s="363"/>
      <c r="AI4" s="363"/>
      <c r="AJ4" s="363"/>
      <c r="AK4" s="363"/>
      <c r="AL4" s="363"/>
      <c r="AM4" s="363"/>
      <c r="AN4" s="363"/>
      <c r="AO4" s="363"/>
      <c r="AP4" s="363"/>
      <c r="AQ4" s="363"/>
      <c r="AR4" s="363"/>
      <c r="AS4" s="200"/>
      <c r="AT4" s="200"/>
      <c r="AU4" s="200"/>
      <c r="AV4" s="200"/>
      <c r="AW4" s="200"/>
      <c r="AX4" s="200"/>
      <c r="AY4" s="200"/>
      <c r="AZ4" s="200"/>
      <c r="BA4" s="200"/>
      <c r="BB4" s="200"/>
      <c r="BC4" s="200"/>
      <c r="BD4" s="200"/>
      <c r="BE4" s="200"/>
      <c r="BF4" s="200"/>
      <c r="BG4" s="200"/>
      <c r="BH4" s="200"/>
      <c r="BI4" s="200"/>
      <c r="BJ4" s="200"/>
      <c r="BK4" s="200"/>
      <c r="BL4" s="200"/>
      <c r="BM4" s="200"/>
      <c r="BN4" s="200"/>
      <c r="BO4" s="200"/>
      <c r="BP4" s="200"/>
    </row>
    <row r="5" spans="1:272" ht="15.75" thickBot="1" x14ac:dyDescent="0.25">
      <c r="A5" s="202"/>
      <c r="B5" s="203"/>
      <c r="C5" s="202"/>
      <c r="D5" s="202"/>
      <c r="E5" s="202"/>
      <c r="F5" s="204"/>
      <c r="G5" s="204"/>
      <c r="H5" s="204"/>
      <c r="I5" s="204"/>
      <c r="J5" s="204"/>
      <c r="K5" s="204"/>
      <c r="L5" s="204"/>
      <c r="M5" s="204"/>
      <c r="N5" s="205"/>
      <c r="O5" s="204"/>
      <c r="P5" s="204"/>
      <c r="Q5" s="204"/>
      <c r="R5" s="204"/>
      <c r="S5" s="204"/>
      <c r="T5" s="204"/>
      <c r="U5" s="204"/>
      <c r="V5" s="204"/>
      <c r="W5" s="204"/>
      <c r="X5" s="204"/>
      <c r="Y5" s="204"/>
      <c r="Z5" s="204"/>
      <c r="AA5" s="204"/>
      <c r="AB5" s="204"/>
      <c r="AC5" s="204"/>
      <c r="AD5" s="204"/>
      <c r="AE5" s="204"/>
      <c r="AF5" s="204"/>
      <c r="AG5" s="204"/>
      <c r="AH5" s="204"/>
      <c r="AI5" s="204"/>
      <c r="AJ5" s="204"/>
      <c r="AK5" s="204"/>
      <c r="AL5" s="254"/>
      <c r="AM5" s="204"/>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row>
    <row r="6" spans="1:272" ht="27" customHeight="1" thickBot="1" x14ac:dyDescent="0.25">
      <c r="A6" s="364" t="s">
        <v>211</v>
      </c>
      <c r="B6" s="365"/>
      <c r="C6" s="371" t="s">
        <v>84</v>
      </c>
      <c r="D6" s="372"/>
      <c r="E6" s="372"/>
      <c r="F6" s="372"/>
      <c r="G6" s="372"/>
      <c r="H6" s="372"/>
      <c r="I6" s="372"/>
      <c r="J6" s="372"/>
      <c r="K6" s="372"/>
      <c r="L6" s="372"/>
      <c r="M6" s="372"/>
      <c r="N6" s="372"/>
      <c r="O6" s="372"/>
      <c r="P6" s="372"/>
      <c r="Q6" s="372"/>
      <c r="R6" s="372"/>
      <c r="S6" s="372"/>
      <c r="T6" s="373"/>
      <c r="U6" s="255"/>
      <c r="V6" s="255"/>
      <c r="W6" s="370"/>
      <c r="X6" s="370"/>
      <c r="Y6" s="370"/>
      <c r="Z6" s="361"/>
      <c r="AA6" s="361"/>
      <c r="AB6" s="361"/>
      <c r="AC6" s="361"/>
      <c r="AD6" s="361"/>
      <c r="AE6" s="361"/>
      <c r="AF6" s="361"/>
      <c r="AG6" s="361"/>
      <c r="AH6" s="361"/>
      <c r="AI6" s="361"/>
      <c r="AJ6" s="361"/>
      <c r="AK6" s="361"/>
      <c r="AL6" s="361"/>
      <c r="AM6" s="361"/>
      <c r="AN6" s="361"/>
      <c r="AO6" s="361"/>
      <c r="AP6" s="361"/>
      <c r="AQ6" s="361"/>
      <c r="AR6" s="361"/>
      <c r="AS6" s="204"/>
      <c r="AT6" s="204"/>
      <c r="AU6" s="204"/>
      <c r="AV6" s="204"/>
      <c r="AW6" s="204"/>
      <c r="AX6" s="204"/>
      <c r="AY6" s="204"/>
      <c r="AZ6" s="204"/>
      <c r="BA6" s="204"/>
      <c r="BB6" s="204"/>
      <c r="BC6" s="204"/>
      <c r="BD6" s="204"/>
      <c r="BE6" s="204"/>
      <c r="BF6" s="204"/>
      <c r="BG6" s="204"/>
      <c r="BH6" s="204"/>
      <c r="BI6" s="204"/>
      <c r="BJ6" s="204"/>
      <c r="BK6" s="204"/>
      <c r="BL6" s="204"/>
      <c r="BM6" s="204"/>
      <c r="BN6" s="204"/>
      <c r="BO6" s="204"/>
      <c r="BP6" s="204"/>
    </row>
    <row r="7" spans="1:272" ht="27" customHeight="1" thickBot="1" x14ac:dyDescent="0.3">
      <c r="A7" s="366" t="s">
        <v>212</v>
      </c>
      <c r="B7" s="367"/>
      <c r="C7" s="374" t="s">
        <v>426</v>
      </c>
      <c r="D7" s="375"/>
      <c r="E7" s="375"/>
      <c r="F7" s="375"/>
      <c r="G7" s="375"/>
      <c r="H7" s="375"/>
      <c r="I7" s="375"/>
      <c r="J7" s="375"/>
      <c r="K7" s="375"/>
      <c r="L7" s="375"/>
      <c r="M7" s="375"/>
      <c r="N7" s="375"/>
      <c r="O7" s="375"/>
      <c r="P7" s="375"/>
      <c r="Q7" s="375"/>
      <c r="R7" s="375"/>
      <c r="S7" s="375"/>
      <c r="T7" s="376"/>
      <c r="U7" s="256"/>
      <c r="V7" s="256"/>
      <c r="W7" s="257"/>
      <c r="X7" s="257"/>
      <c r="Y7" s="257"/>
      <c r="Z7" s="361"/>
      <c r="AA7" s="361"/>
      <c r="AB7" s="361"/>
      <c r="AC7" s="361"/>
      <c r="AD7" s="361"/>
      <c r="AE7" s="361"/>
      <c r="AF7" s="361"/>
      <c r="AG7" s="361"/>
      <c r="AH7" s="361"/>
      <c r="AI7" s="361"/>
      <c r="AJ7" s="361"/>
      <c r="AK7" s="361"/>
      <c r="AL7" s="361"/>
      <c r="AM7" s="361"/>
      <c r="AN7" s="361"/>
      <c r="AO7" s="361"/>
      <c r="AP7" s="361"/>
      <c r="AQ7" s="361"/>
      <c r="AR7" s="361"/>
      <c r="AS7" s="204"/>
      <c r="AT7" s="204"/>
      <c r="AU7" s="204"/>
      <c r="AV7" s="204"/>
      <c r="AW7" s="204"/>
      <c r="AX7" s="204"/>
      <c r="AY7" s="204"/>
      <c r="AZ7" s="204"/>
      <c r="BA7" s="204"/>
      <c r="BB7" s="204"/>
      <c r="BC7" s="204"/>
      <c r="BD7" s="204"/>
      <c r="BE7" s="204"/>
      <c r="BF7" s="204"/>
      <c r="BG7" s="204"/>
      <c r="BH7" s="204"/>
      <c r="BI7" s="204"/>
      <c r="BJ7" s="204"/>
      <c r="BK7" s="204"/>
      <c r="BL7" s="204"/>
      <c r="BM7" s="204"/>
      <c r="BN7" s="204"/>
      <c r="BO7" s="204"/>
      <c r="BP7" s="204"/>
    </row>
    <row r="8" spans="1:272" ht="52.5" customHeight="1" thickBot="1" x14ac:dyDescent="0.3">
      <c r="A8" s="368" t="s">
        <v>213</v>
      </c>
      <c r="B8" s="369"/>
      <c r="C8" s="374" t="s">
        <v>427</v>
      </c>
      <c r="D8" s="375"/>
      <c r="E8" s="375"/>
      <c r="F8" s="375"/>
      <c r="G8" s="375"/>
      <c r="H8" s="375"/>
      <c r="I8" s="375"/>
      <c r="J8" s="375"/>
      <c r="K8" s="375"/>
      <c r="L8" s="375"/>
      <c r="M8" s="375"/>
      <c r="N8" s="375"/>
      <c r="O8" s="375"/>
      <c r="P8" s="375"/>
      <c r="Q8" s="375"/>
      <c r="R8" s="375"/>
      <c r="S8" s="375"/>
      <c r="T8" s="376"/>
      <c r="U8" s="256"/>
      <c r="V8" s="256"/>
      <c r="W8" s="257"/>
      <c r="X8" s="257"/>
      <c r="Y8" s="257"/>
      <c r="Z8" s="361"/>
      <c r="AA8" s="361"/>
      <c r="AB8" s="361"/>
      <c r="AC8" s="361"/>
      <c r="AD8" s="361"/>
      <c r="AE8" s="361"/>
      <c r="AF8" s="361"/>
      <c r="AG8" s="361"/>
      <c r="AH8" s="361"/>
      <c r="AI8" s="361"/>
      <c r="AJ8" s="361"/>
      <c r="AK8" s="361"/>
      <c r="AL8" s="361"/>
      <c r="AM8" s="361"/>
      <c r="AN8" s="361"/>
      <c r="AO8" s="361"/>
      <c r="AP8" s="361"/>
      <c r="AQ8" s="361"/>
      <c r="AR8" s="361"/>
      <c r="AS8" s="204"/>
      <c r="AT8" s="204"/>
      <c r="AU8" s="204"/>
      <c r="AV8" s="204"/>
      <c r="AW8" s="204"/>
      <c r="AX8" s="204"/>
      <c r="AY8" s="204"/>
      <c r="AZ8" s="204"/>
      <c r="BA8" s="204"/>
      <c r="BB8" s="204"/>
      <c r="BC8" s="204"/>
      <c r="BD8" s="204"/>
      <c r="BE8" s="204"/>
      <c r="BF8" s="204"/>
      <c r="BG8" s="204"/>
      <c r="BH8" s="204"/>
      <c r="BI8" s="204"/>
      <c r="BJ8" s="204"/>
      <c r="BK8" s="204"/>
      <c r="BL8" s="204"/>
      <c r="BM8" s="204"/>
      <c r="BN8" s="204"/>
      <c r="BO8" s="204"/>
      <c r="BP8" s="204"/>
    </row>
    <row r="9" spans="1:272" ht="15.75" x14ac:dyDescent="0.25">
      <c r="A9" s="206"/>
      <c r="B9" s="206"/>
      <c r="C9" s="207"/>
      <c r="D9" s="207"/>
      <c r="E9" s="207"/>
      <c r="F9" s="207"/>
      <c r="G9" s="207"/>
      <c r="H9" s="207"/>
      <c r="I9" s="207"/>
      <c r="J9" s="207"/>
      <c r="K9" s="207"/>
      <c r="L9" s="207"/>
      <c r="M9" s="207"/>
      <c r="N9" s="207"/>
      <c r="O9" s="207"/>
      <c r="P9" s="207"/>
      <c r="Q9" s="207"/>
      <c r="R9" s="207"/>
      <c r="S9" s="207"/>
      <c r="T9" s="207"/>
      <c r="U9" s="207"/>
      <c r="V9" s="207"/>
      <c r="W9" s="208"/>
      <c r="X9" s="208"/>
      <c r="Y9" s="208"/>
      <c r="Z9" s="209"/>
      <c r="AA9" s="209"/>
      <c r="AB9" s="209"/>
      <c r="AC9" s="209"/>
      <c r="AD9" s="209"/>
      <c r="AE9" s="209"/>
      <c r="AF9" s="209"/>
      <c r="AG9" s="209"/>
      <c r="AH9" s="209"/>
      <c r="AI9" s="209"/>
      <c r="AJ9" s="209"/>
      <c r="AK9" s="209"/>
      <c r="AL9" s="209"/>
      <c r="AM9" s="209"/>
      <c r="AN9" s="209"/>
      <c r="AO9" s="209"/>
      <c r="AP9" s="209"/>
      <c r="AQ9" s="209"/>
      <c r="AR9" s="209"/>
    </row>
    <row r="10" spans="1:272" ht="27.75" customHeight="1" x14ac:dyDescent="0.2">
      <c r="A10" s="378" t="s">
        <v>214</v>
      </c>
      <c r="B10" s="379"/>
      <c r="C10" s="379"/>
      <c r="D10" s="379"/>
      <c r="E10" s="379"/>
      <c r="F10" s="380"/>
      <c r="G10" s="333" t="s">
        <v>215</v>
      </c>
      <c r="H10" s="334"/>
      <c r="I10" s="334"/>
      <c r="J10" s="334"/>
      <c r="K10" s="335"/>
      <c r="L10" s="324" t="s">
        <v>216</v>
      </c>
      <c r="M10" s="325"/>
      <c r="N10" s="326" t="s">
        <v>217</v>
      </c>
      <c r="O10" s="327"/>
      <c r="P10" s="327"/>
      <c r="Q10" s="327"/>
      <c r="R10" s="327"/>
      <c r="S10" s="327"/>
      <c r="T10" s="327"/>
      <c r="U10" s="327"/>
      <c r="V10" s="328"/>
      <c r="W10" s="320" t="s">
        <v>218</v>
      </c>
      <c r="X10" s="320"/>
      <c r="Y10" s="320"/>
      <c r="Z10" s="320"/>
      <c r="AA10" s="320"/>
      <c r="AB10" s="320"/>
      <c r="AC10" s="320"/>
      <c r="AD10" s="320"/>
      <c r="AE10" s="320"/>
      <c r="AF10" s="337" t="s">
        <v>219</v>
      </c>
      <c r="AG10" s="338"/>
      <c r="AH10" s="338"/>
      <c r="AI10" s="338"/>
      <c r="AJ10" s="339"/>
      <c r="AK10" s="326" t="s">
        <v>423</v>
      </c>
      <c r="AL10" s="327"/>
      <c r="AM10" s="327"/>
      <c r="AN10" s="327"/>
      <c r="AO10" s="328"/>
      <c r="AP10" s="326" t="s">
        <v>424</v>
      </c>
      <c r="AQ10" s="327"/>
      <c r="AR10" s="328"/>
      <c r="AS10" s="204"/>
      <c r="AT10" s="204"/>
      <c r="AU10" s="204"/>
      <c r="AV10" s="204"/>
      <c r="AW10" s="204"/>
      <c r="AX10" s="204"/>
      <c r="AY10" s="204"/>
      <c r="AZ10" s="204"/>
      <c r="BA10" s="204"/>
      <c r="BB10" s="204"/>
      <c r="BC10" s="204"/>
      <c r="BD10" s="204"/>
      <c r="BE10" s="204"/>
      <c r="BF10" s="204"/>
      <c r="BG10" s="204"/>
      <c r="BH10" s="204"/>
      <c r="BI10" s="204"/>
      <c r="BJ10" s="204"/>
      <c r="BK10" s="204"/>
      <c r="BL10" s="204"/>
      <c r="BM10" s="204"/>
      <c r="BN10" s="204"/>
      <c r="BO10" s="204"/>
      <c r="BP10" s="204"/>
    </row>
    <row r="11" spans="1:272" ht="15.75" x14ac:dyDescent="0.2">
      <c r="A11" s="347" t="s">
        <v>222</v>
      </c>
      <c r="B11" s="348" t="s">
        <v>15</v>
      </c>
      <c r="C11" s="349" t="s">
        <v>17</v>
      </c>
      <c r="D11" s="349" t="s">
        <v>19</v>
      </c>
      <c r="E11" s="348" t="s">
        <v>21</v>
      </c>
      <c r="F11" s="349" t="s">
        <v>23</v>
      </c>
      <c r="G11" s="351" t="s">
        <v>124</v>
      </c>
      <c r="H11" s="351" t="s">
        <v>223</v>
      </c>
      <c r="I11" s="351" t="s">
        <v>224</v>
      </c>
      <c r="J11" s="351" t="s">
        <v>225</v>
      </c>
      <c r="K11" s="351" t="s">
        <v>226</v>
      </c>
      <c r="L11" s="324"/>
      <c r="M11" s="325"/>
      <c r="N11" s="315" t="s">
        <v>227</v>
      </c>
      <c r="O11" s="315" t="s">
        <v>228</v>
      </c>
      <c r="P11" s="340" t="s">
        <v>229</v>
      </c>
      <c r="Q11" s="315" t="s">
        <v>230</v>
      </c>
      <c r="R11" s="315" t="s">
        <v>231</v>
      </c>
      <c r="S11" s="315" t="s">
        <v>232</v>
      </c>
      <c r="T11" s="340" t="s">
        <v>229</v>
      </c>
      <c r="U11" s="315" t="s">
        <v>29</v>
      </c>
      <c r="V11" s="345" t="s">
        <v>233</v>
      </c>
      <c r="W11" s="315" t="s">
        <v>31</v>
      </c>
      <c r="X11" s="315" t="s">
        <v>33</v>
      </c>
      <c r="Y11" s="315" t="s">
        <v>234</v>
      </c>
      <c r="Z11" s="315"/>
      <c r="AA11" s="315"/>
      <c r="AB11" s="315"/>
      <c r="AC11" s="315"/>
      <c r="AD11" s="315"/>
      <c r="AE11" s="345" t="s">
        <v>235</v>
      </c>
      <c r="AF11" s="345" t="s">
        <v>236</v>
      </c>
      <c r="AG11" s="345" t="s">
        <v>229</v>
      </c>
      <c r="AH11" s="345" t="s">
        <v>237</v>
      </c>
      <c r="AI11" s="345" t="s">
        <v>229</v>
      </c>
      <c r="AJ11" s="345" t="s">
        <v>238</v>
      </c>
      <c r="AK11" s="345" t="s">
        <v>49</v>
      </c>
      <c r="AL11" s="315" t="s">
        <v>239</v>
      </c>
      <c r="AM11" s="315" t="s">
        <v>240</v>
      </c>
      <c r="AN11" s="315" t="s">
        <v>241</v>
      </c>
      <c r="AO11" s="315" t="s">
        <v>242</v>
      </c>
      <c r="AP11" s="315" t="s">
        <v>239</v>
      </c>
      <c r="AQ11" s="315" t="s">
        <v>241</v>
      </c>
      <c r="AR11" s="315" t="s">
        <v>240</v>
      </c>
      <c r="AS11" s="204"/>
      <c r="AT11" s="204"/>
      <c r="AU11" s="204"/>
      <c r="AV11" s="204"/>
      <c r="AW11" s="204"/>
      <c r="AX11" s="204"/>
      <c r="AY11" s="204"/>
      <c r="AZ11" s="204"/>
      <c r="BA11" s="204"/>
      <c r="BB11" s="204"/>
      <c r="BC11" s="204"/>
      <c r="BD11" s="204"/>
      <c r="BE11" s="204"/>
      <c r="BF11" s="204"/>
      <c r="BG11" s="204"/>
      <c r="BH11" s="204"/>
      <c r="BI11" s="204"/>
      <c r="BJ11" s="204"/>
      <c r="BK11" s="204"/>
      <c r="BL11" s="204"/>
      <c r="BM11" s="204"/>
      <c r="BN11" s="204"/>
      <c r="BO11" s="204"/>
    </row>
    <row r="12" spans="1:272" s="213" customFormat="1" ht="98.25" x14ac:dyDescent="0.25">
      <c r="A12" s="347"/>
      <c r="B12" s="348"/>
      <c r="C12" s="349"/>
      <c r="D12" s="349"/>
      <c r="E12" s="348"/>
      <c r="F12" s="349"/>
      <c r="G12" s="352"/>
      <c r="H12" s="352"/>
      <c r="I12" s="352"/>
      <c r="J12" s="352"/>
      <c r="K12" s="352"/>
      <c r="L12" s="250" t="s">
        <v>425</v>
      </c>
      <c r="M12" s="250" t="s">
        <v>246</v>
      </c>
      <c r="N12" s="315"/>
      <c r="O12" s="315"/>
      <c r="P12" s="340"/>
      <c r="Q12" s="315"/>
      <c r="R12" s="315"/>
      <c r="S12" s="340"/>
      <c r="T12" s="340"/>
      <c r="U12" s="315"/>
      <c r="V12" s="345"/>
      <c r="W12" s="315"/>
      <c r="X12" s="315"/>
      <c r="Y12" s="210" t="s">
        <v>247</v>
      </c>
      <c r="Z12" s="210" t="s">
        <v>248</v>
      </c>
      <c r="AA12" s="210" t="s">
        <v>249</v>
      </c>
      <c r="AB12" s="210" t="s">
        <v>250</v>
      </c>
      <c r="AC12" s="210" t="s">
        <v>251</v>
      </c>
      <c r="AD12" s="210" t="s">
        <v>252</v>
      </c>
      <c r="AE12" s="345"/>
      <c r="AF12" s="345"/>
      <c r="AG12" s="345"/>
      <c r="AH12" s="345"/>
      <c r="AI12" s="345"/>
      <c r="AJ12" s="345"/>
      <c r="AK12" s="345"/>
      <c r="AL12" s="315"/>
      <c r="AM12" s="315"/>
      <c r="AN12" s="315"/>
      <c r="AO12" s="315"/>
      <c r="AP12" s="315"/>
      <c r="AQ12" s="315"/>
      <c r="AR12" s="315"/>
      <c r="AS12" s="211"/>
      <c r="AT12" s="211"/>
      <c r="AU12" s="211"/>
      <c r="AV12" s="211"/>
      <c r="AW12" s="211"/>
      <c r="AX12" s="211"/>
      <c r="AY12" s="211"/>
      <c r="AZ12" s="211"/>
      <c r="BA12" s="211"/>
      <c r="BB12" s="211"/>
      <c r="BC12" s="211"/>
      <c r="BD12" s="211"/>
      <c r="BE12" s="211"/>
      <c r="BF12" s="211"/>
      <c r="BG12" s="211"/>
      <c r="BH12" s="211"/>
      <c r="BI12" s="211"/>
      <c r="BJ12" s="211"/>
      <c r="BK12" s="211"/>
      <c r="BL12" s="211"/>
      <c r="BM12" s="211"/>
      <c r="BN12" s="211"/>
      <c r="BO12" s="211"/>
      <c r="BP12" s="212"/>
      <c r="BQ12" s="212"/>
      <c r="BR12" s="212"/>
      <c r="BS12" s="212"/>
      <c r="BT12" s="212"/>
      <c r="BU12" s="212"/>
      <c r="BV12" s="212"/>
      <c r="BW12" s="212"/>
      <c r="BX12" s="212"/>
      <c r="BY12" s="212"/>
      <c r="BZ12" s="212"/>
      <c r="CA12" s="212"/>
      <c r="CB12" s="212"/>
      <c r="CC12" s="212"/>
      <c r="CD12" s="212"/>
      <c r="CE12" s="212"/>
      <c r="CF12" s="212"/>
      <c r="CG12" s="212"/>
      <c r="CH12" s="212"/>
      <c r="CI12" s="212"/>
      <c r="CJ12" s="212"/>
      <c r="CK12" s="212"/>
      <c r="CL12" s="212"/>
      <c r="CM12" s="212"/>
      <c r="CN12" s="212"/>
      <c r="CO12" s="212"/>
      <c r="CP12" s="212"/>
      <c r="CQ12" s="212"/>
      <c r="CR12" s="212"/>
      <c r="CS12" s="212"/>
      <c r="CT12" s="212"/>
      <c r="CU12" s="212"/>
      <c r="CV12" s="212"/>
      <c r="CW12" s="212"/>
      <c r="CX12" s="212"/>
      <c r="CY12" s="212"/>
      <c r="CZ12" s="212"/>
      <c r="DA12" s="212"/>
      <c r="DB12" s="212"/>
      <c r="DC12" s="212"/>
      <c r="DD12" s="212"/>
      <c r="DE12" s="212"/>
      <c r="DF12" s="212"/>
      <c r="DG12" s="212"/>
      <c r="DH12" s="212"/>
      <c r="DI12" s="212"/>
      <c r="DJ12" s="212"/>
      <c r="DK12" s="212"/>
      <c r="DL12" s="212"/>
      <c r="DM12" s="212"/>
      <c r="DN12" s="212"/>
      <c r="DO12" s="212"/>
      <c r="DP12" s="212"/>
      <c r="DQ12" s="212"/>
      <c r="DR12" s="212"/>
      <c r="DS12" s="212"/>
      <c r="DT12" s="212"/>
      <c r="DU12" s="212"/>
      <c r="DV12" s="212"/>
      <c r="DW12" s="212"/>
      <c r="DX12" s="212"/>
      <c r="DY12" s="212"/>
      <c r="DZ12" s="212"/>
      <c r="EA12" s="212"/>
      <c r="EB12" s="212"/>
      <c r="EC12" s="212"/>
      <c r="ED12" s="212"/>
      <c r="EE12" s="212"/>
      <c r="EF12" s="212"/>
      <c r="EG12" s="212"/>
      <c r="EH12" s="212"/>
      <c r="EI12" s="212"/>
      <c r="EJ12" s="212"/>
      <c r="EK12" s="212"/>
      <c r="EL12" s="212"/>
      <c r="EM12" s="212"/>
      <c r="EN12" s="212"/>
      <c r="EO12" s="212"/>
      <c r="EP12" s="212"/>
      <c r="EQ12" s="212"/>
      <c r="ER12" s="212"/>
      <c r="ES12" s="212"/>
      <c r="ET12" s="212"/>
      <c r="EU12" s="212"/>
      <c r="EV12" s="212"/>
      <c r="EW12" s="212"/>
      <c r="EX12" s="212"/>
      <c r="EY12" s="212"/>
      <c r="EZ12" s="212"/>
      <c r="FA12" s="212"/>
      <c r="FB12" s="212"/>
      <c r="FC12" s="212"/>
      <c r="FD12" s="212"/>
      <c r="FE12" s="212"/>
      <c r="FF12" s="212"/>
      <c r="FG12" s="212"/>
      <c r="FH12" s="212"/>
      <c r="FI12" s="212"/>
      <c r="FJ12" s="212"/>
      <c r="FK12" s="212"/>
      <c r="FL12" s="212"/>
      <c r="FM12" s="212"/>
      <c r="FN12" s="212"/>
      <c r="FO12" s="212"/>
      <c r="FP12" s="212"/>
      <c r="FQ12" s="212"/>
      <c r="FR12" s="212"/>
      <c r="FS12" s="212"/>
      <c r="FT12" s="212"/>
      <c r="FU12" s="212"/>
      <c r="FV12" s="212"/>
      <c r="FW12" s="212"/>
      <c r="FX12" s="212"/>
      <c r="FY12" s="212"/>
      <c r="FZ12" s="212"/>
      <c r="GA12" s="212"/>
      <c r="GB12" s="212"/>
      <c r="GC12" s="212"/>
      <c r="GD12" s="212"/>
      <c r="GE12" s="212"/>
      <c r="GF12" s="212"/>
      <c r="GG12" s="212"/>
      <c r="GH12" s="212"/>
      <c r="GI12" s="212"/>
      <c r="GJ12" s="212"/>
      <c r="GK12" s="212"/>
      <c r="GL12" s="212"/>
      <c r="GM12" s="212"/>
      <c r="GN12" s="212"/>
      <c r="GO12" s="212"/>
      <c r="GP12" s="212"/>
      <c r="GQ12" s="212"/>
      <c r="GR12" s="212"/>
      <c r="GS12" s="212"/>
      <c r="GT12" s="212"/>
      <c r="GU12" s="212"/>
      <c r="GV12" s="212"/>
      <c r="GW12" s="212"/>
      <c r="GX12" s="212"/>
      <c r="GY12" s="212"/>
      <c r="GZ12" s="212"/>
      <c r="HA12" s="212"/>
      <c r="HB12" s="212"/>
      <c r="HC12" s="212"/>
      <c r="HD12" s="212"/>
      <c r="HE12" s="212"/>
      <c r="HF12" s="212"/>
      <c r="HG12" s="212"/>
      <c r="HH12" s="212"/>
      <c r="HI12" s="212"/>
      <c r="HJ12" s="212"/>
      <c r="HK12" s="212"/>
      <c r="HL12" s="212"/>
      <c r="HM12" s="212"/>
      <c r="HN12" s="212"/>
      <c r="HO12" s="212"/>
      <c r="HP12" s="212"/>
      <c r="HQ12" s="212"/>
      <c r="HR12" s="212"/>
      <c r="HS12" s="212"/>
      <c r="HT12" s="212"/>
      <c r="HU12" s="212"/>
      <c r="HV12" s="212"/>
      <c r="HW12" s="212"/>
      <c r="HX12" s="212"/>
      <c r="HY12" s="212"/>
      <c r="HZ12" s="212"/>
      <c r="IA12" s="212"/>
      <c r="IB12" s="212"/>
      <c r="IC12" s="212"/>
      <c r="ID12" s="212"/>
      <c r="IE12" s="212"/>
      <c r="IF12" s="212"/>
      <c r="IG12" s="212"/>
      <c r="IH12" s="212"/>
      <c r="II12" s="212"/>
      <c r="IJ12" s="212"/>
      <c r="IK12" s="212"/>
      <c r="IL12" s="212"/>
      <c r="IM12" s="212"/>
      <c r="IN12" s="212"/>
      <c r="IO12" s="212"/>
      <c r="IP12" s="212"/>
      <c r="IQ12" s="212"/>
      <c r="IR12" s="212"/>
      <c r="IS12" s="212"/>
      <c r="IT12" s="212"/>
      <c r="IU12" s="212"/>
      <c r="IV12" s="212"/>
      <c r="IW12" s="212"/>
      <c r="IX12" s="212"/>
      <c r="IY12" s="212"/>
      <c r="IZ12" s="212"/>
      <c r="JA12" s="212"/>
      <c r="JB12" s="212"/>
      <c r="JC12" s="212"/>
      <c r="JD12" s="212"/>
      <c r="JE12" s="212"/>
      <c r="JF12" s="212"/>
      <c r="JG12" s="212"/>
      <c r="JH12" s="212"/>
      <c r="JI12" s="212"/>
      <c r="JJ12" s="212"/>
      <c r="JK12" s="212"/>
      <c r="JL12" s="212"/>
    </row>
    <row r="13" spans="1:272" s="215" customFormat="1" ht="225" customHeight="1" x14ac:dyDescent="0.25">
      <c r="A13" s="346">
        <v>1</v>
      </c>
      <c r="B13" s="336" t="s">
        <v>120</v>
      </c>
      <c r="C13" s="336" t="s">
        <v>428</v>
      </c>
      <c r="D13" s="336" t="s">
        <v>429</v>
      </c>
      <c r="E13" s="336" t="s">
        <v>430</v>
      </c>
      <c r="F13" s="341" t="s">
        <v>140</v>
      </c>
      <c r="G13" s="329" t="s">
        <v>130</v>
      </c>
      <c r="H13" s="329" t="s">
        <v>448</v>
      </c>
      <c r="I13" s="329" t="s">
        <v>449</v>
      </c>
      <c r="J13" s="329" t="s">
        <v>450</v>
      </c>
      <c r="K13" s="329" t="s">
        <v>451</v>
      </c>
      <c r="L13" s="316" t="s">
        <v>137</v>
      </c>
      <c r="M13" s="329" t="s">
        <v>137</v>
      </c>
      <c r="N13" s="323">
        <v>12</v>
      </c>
      <c r="O13" s="322" t="str">
        <f>IF(N13&lt;=0,"",IF(N13&lt;=2,"Muy Baja",IF(N13&lt;=24,"Baja",IF(N13&lt;=500,"Media",IF(N13&lt;=5000,"Alta","Muy Alta")))))</f>
        <v>Baja</v>
      </c>
      <c r="P13" s="321">
        <f>IF(O13="","",IF(O13="Muy Baja",0.2,IF(O13="Baja",0.4,IF(O13="Media",0.6,IF(O13="Alta",0.8,IF(O13="Muy Alta",1,))))))</f>
        <v>0.4</v>
      </c>
      <c r="Q13" s="377" t="s">
        <v>350</v>
      </c>
      <c r="R13" s="321" t="str">
        <f>IF(NOT(ISERROR(MATCH(Q13,'Tabla Impacto'!$B$222:$B$224,0))),'Tabla Impacto'!$F$224&amp;"Por favor no seleccionar los criterios de impacto(Afectación Económica o presupuestal y Pérdida Reputacional)",Q13)</f>
        <v xml:space="preserve">     El riesgo afecta la imagen de alguna área de la organización</v>
      </c>
      <c r="S13" s="322" t="str">
        <f>IF(OR(R13='Tabla Impacto'!$C$12,R13='Tabla Impacto'!$D$12),"Leve",IF(OR(R13='Tabla Impacto'!$C$13,R13='Tabla Impacto'!$D$13),"Menor",IF(OR(R13='Tabla Impacto'!$C$14,R13='Tabla Impacto'!$D$14),"Moderado",IF(OR(R13='Tabla Impacto'!$C$15,R13='Tabla Impacto'!$D$15),"Mayor",IF(OR(R13='Tabla Impacto'!$C$16,R13='Tabla Impacto'!$D$16),"Catastrófico","")))))</f>
        <v>Leve</v>
      </c>
      <c r="T13" s="321">
        <f>IF(S13="","",IF(S13="Leve",0.2,IF(S13="Menor",0.4,IF(S13="Moderado",0.6,IF(S13="Mayor",0.8,IF(S13="Catastrófico",1,))))))</f>
        <v>0.2</v>
      </c>
      <c r="U13" s="332" t="str">
        <f>IF(OR(AND(O13="Muy Baja",S13="Leve"),AND(O13="Muy Baja",S13="Menor"),AND(O13="Baja",S13="Leve")),"Bajo",IF(OR(AND(O13="Muy baja",S13="Moderado"),AND(O13="Baja",S13="Menor"),AND(O13="Baja",S13="Moderado"),AND(O13="Media",S13="Leve"),AND(O13="Media",S13="Menor"),AND(O13="Media",S13="Moderado"),AND(O13="Alta",S13="Leve"),AND(O13="Alta",S13="Menor")),"Moderado",IF(OR(AND(O13="Muy Baja",S13="Mayor"),AND(O13="Baja",S13="Mayor"),AND(O13="Media",S13="Mayor"),AND(O13="Alta",S13="Moderado"),AND(O13="Alta",S13="Mayor"),AND(O13="Muy Alta",S13="Leve"),AND(O13="Muy Alta",S13="Menor"),AND(O13="Muy Alta",S13="Moderado"),AND(O13="Muy Alta",S13="Mayor")),"Alto",IF(OR(AND(O13="Muy Baja",S13="Catastrófico"),AND(O13="Baja",S13="Catastrófico"),AND(O13="Media",S13="Catastrófico"),AND(O13="Alta",S13="Catastrófico"),AND(O13="Muy Alta",S13="Catastrófico")),"Extremo",""))))</f>
        <v>Bajo</v>
      </c>
      <c r="V13" s="214">
        <v>1</v>
      </c>
      <c r="W13" s="262" t="s">
        <v>431</v>
      </c>
      <c r="X13" s="189" t="str">
        <f t="shared" ref="X13:X16" si="0">IF(OR(Y13="Preventivo",Y13="Detectivo"),"Probabilidad",IF(Y13="Correctivo","Impacto",""))</f>
        <v>Probabilidad</v>
      </c>
      <c r="Y13" s="190" t="s">
        <v>254</v>
      </c>
      <c r="Z13" s="190" t="s">
        <v>255</v>
      </c>
      <c r="AA13" s="191" t="str">
        <f>IF(AND(Y13="Preventivo",Z13="Automático"),"50%",IF(AND(Y13="Preventivo",Z13="Manual"),"40%",IF(AND(Y13="Detectivo",Z13="Automático"),"40%",IF(AND(Y13="Detectivo",Z13="Manual"),"30%",IF(AND(Y13="Correctivo",Z13="Automático"),"35%",IF(AND(Y13="Correctivo",Z13="Manual"),"25%",""))))))</f>
        <v>40%</v>
      </c>
      <c r="AB13" s="190" t="s">
        <v>260</v>
      </c>
      <c r="AC13" s="190" t="s">
        <v>257</v>
      </c>
      <c r="AD13" s="190" t="s">
        <v>258</v>
      </c>
      <c r="AE13" s="192">
        <f>IFERROR(IF(X13="Probabilidad",(P13-(+P13*AA13)),IF(X13="Impacto",P13,"")),"")</f>
        <v>0.24</v>
      </c>
      <c r="AF13" s="193" t="str">
        <f>IFERROR(IF(AE13="","",IF(AE13&lt;=0.2,"Muy Baja",IF(AE13&lt;=0.4,"Baja",IF(AE13&lt;=0.6,"Media",IF(AE13&lt;=0.8,"Alta","Muy Alta"))))),"")</f>
        <v>Baja</v>
      </c>
      <c r="AG13" s="191">
        <f>+AE13</f>
        <v>0.24</v>
      </c>
      <c r="AH13" s="193" t="str">
        <f>IFERROR(IF(AI13="","",IF(AI13&lt;=0.2,"Leve",IF(AI13&lt;=0.4,"Menor",IF(AI13&lt;=0.6,"Moderado",IF(AI13&lt;=0.8,"Mayor","Catastrófico"))))),"")</f>
        <v>Leve</v>
      </c>
      <c r="AI13" s="191">
        <f>IFERROR(IF(X13="Impacto",(T13-(+T13*AA13)),IF(X13="Probabilidad",T13,"")),"")</f>
        <v>0.2</v>
      </c>
      <c r="AJ13" s="194" t="str">
        <f>IFERROR(IF(OR(AND(AF13="Muy Baja",AH13="Leve"),AND(AF13="Muy Baja",AH13="Menor"),AND(AF13="Baja",AH13="Leve")),"Bajo",IF(OR(AND(AF13="Muy baja",AH13="Moderado"),AND(AF13="Baja",AH13="Menor"),AND(AF13="Baja",AH13="Moderado"),AND(AF13="Media",AH13="Leve"),AND(AF13="Media",AH13="Menor"),AND(AF13="Media",AH13="Moderado"),AND(AF13="Alta",AH13="Leve"),AND(AF13="Alta",AH13="Menor")),"Moderado",IF(OR(AND(AF13="Muy Baja",AH13="Mayor"),AND(AF13="Baja",AH13="Mayor"),AND(AF13="Media",AH13="Mayor"),AND(AF13="Alta",AH13="Moderado"),AND(AF13="Alta",AH13="Mayor"),AND(AF13="Muy Alta",AH13="Leve"),AND(AF13="Muy Alta",AH13="Menor"),AND(AF13="Muy Alta",AH13="Moderado"),AND(AF13="Muy Alta",AH13="Mayor")),"Alto",IF(OR(AND(AF13="Muy Baja",AH13="Catastrófico"),AND(AF13="Baja",AH13="Catastrófico"),AND(AF13="Media",AH13="Catastrófico"),AND(AF13="Alta",AH13="Catastrófico"),AND(AF13="Muy Alta",AH13="Catastrófico")),"Extremo","")))),"")</f>
        <v>Bajo</v>
      </c>
      <c r="AK13" s="195" t="s">
        <v>117</v>
      </c>
      <c r="AL13" s="186"/>
      <c r="AM13" s="196"/>
      <c r="AN13" s="196"/>
      <c r="AO13" s="197"/>
      <c r="AP13" s="336" t="s">
        <v>452</v>
      </c>
      <c r="AQ13" s="336" t="s">
        <v>453</v>
      </c>
      <c r="AR13" s="336" t="s">
        <v>454</v>
      </c>
    </row>
    <row r="14" spans="1:272" ht="180" x14ac:dyDescent="0.2">
      <c r="A14" s="346"/>
      <c r="B14" s="336"/>
      <c r="C14" s="336"/>
      <c r="D14" s="336"/>
      <c r="E14" s="336"/>
      <c r="F14" s="341"/>
      <c r="G14" s="330"/>
      <c r="H14" s="330"/>
      <c r="I14" s="330"/>
      <c r="J14" s="330"/>
      <c r="K14" s="330"/>
      <c r="L14" s="317"/>
      <c r="M14" s="330"/>
      <c r="N14" s="323"/>
      <c r="O14" s="322"/>
      <c r="P14" s="321"/>
      <c r="Q14" s="377"/>
      <c r="R14" s="321">
        <f>IF(NOT(ISERROR(MATCH(Q14,_xlfn.ANCHORARRAY(E25),0))),P27&amp;"Por favor no seleccionar los criterios de impacto",Q14)</f>
        <v>0</v>
      </c>
      <c r="S14" s="322"/>
      <c r="T14" s="321"/>
      <c r="U14" s="332"/>
      <c r="V14" s="214">
        <v>2</v>
      </c>
      <c r="W14" s="240" t="s">
        <v>432</v>
      </c>
      <c r="X14" s="189" t="str">
        <f t="shared" si="0"/>
        <v>Probabilidad</v>
      </c>
      <c r="Y14" s="190" t="s">
        <v>254</v>
      </c>
      <c r="Z14" s="190" t="s">
        <v>255</v>
      </c>
      <c r="AA14" s="191" t="str">
        <f t="shared" ref="AA14:AA18" si="1">IF(AND(Y14="Preventivo",Z14="Automático"),"50%",IF(AND(Y14="Preventivo",Z14="Manual"),"40%",IF(AND(Y14="Detectivo",Z14="Automático"),"40%",IF(AND(Y14="Detectivo",Z14="Manual"),"30%",IF(AND(Y14="Correctivo",Z14="Automático"),"35%",IF(AND(Y14="Correctivo",Z14="Manual"),"25%",""))))))</f>
        <v>40%</v>
      </c>
      <c r="AB14" s="190" t="s">
        <v>260</v>
      </c>
      <c r="AC14" s="190" t="s">
        <v>257</v>
      </c>
      <c r="AD14" s="190" t="s">
        <v>258</v>
      </c>
      <c r="AE14" s="192">
        <f>IFERROR(IF(AND(X13="Probabilidad",X14="Probabilidad"),(AG13-(+AG13*AA14)),IF(X14="Probabilidad",(P13-(+P13*AA14)),IF(X14="Impacto",AG13,""))),"")</f>
        <v>0.14399999999999999</v>
      </c>
      <c r="AF14" s="193" t="str">
        <f t="shared" ref="AF14:AF72" si="2">IFERROR(IF(AE14="","",IF(AE14&lt;=0.2,"Muy Baja",IF(AE14&lt;=0.4,"Baja",IF(AE14&lt;=0.6,"Media",IF(AE14&lt;=0.8,"Alta","Muy Alta"))))),"")</f>
        <v>Muy Baja</v>
      </c>
      <c r="AG14" s="191">
        <f t="shared" ref="AG14:AG18" si="3">+AE14</f>
        <v>0.14399999999999999</v>
      </c>
      <c r="AH14" s="193" t="str">
        <f t="shared" ref="AH14:AH72" si="4">IFERROR(IF(AI14="","",IF(AI14&lt;=0.2,"Leve",IF(AI14&lt;=0.4,"Menor",IF(AI14&lt;=0.6,"Moderado",IF(AI14&lt;=0.8,"Mayor","Catastrófico"))))),"")</f>
        <v>Leve</v>
      </c>
      <c r="AI14" s="191">
        <f>IFERROR(IF(AND(X13="Impacto",X14="Impacto"),(AI13-(+AI13*AA14)),IF(X14="Impacto",($T$13-(+$T$13*AA14)),IF(X14="Probabilidad",AI13,""))),"")</f>
        <v>0.2</v>
      </c>
      <c r="AJ14" s="194" t="str">
        <f t="shared" ref="AJ14:AJ18" si="5">IFERROR(IF(OR(AND(AF14="Muy Baja",AH14="Leve"),AND(AF14="Muy Baja",AH14="Menor"),AND(AF14="Baja",AH14="Leve")),"Bajo",IF(OR(AND(AF14="Muy baja",AH14="Moderado"),AND(AF14="Baja",AH14="Menor"),AND(AF14="Baja",AH14="Moderado"),AND(AF14="Media",AH14="Leve"),AND(AF14="Media",AH14="Menor"),AND(AF14="Media",AH14="Moderado"),AND(AF14="Alta",AH14="Leve"),AND(AF14="Alta",AH14="Menor")),"Moderado",IF(OR(AND(AF14="Muy Baja",AH14="Mayor"),AND(AF14="Baja",AH14="Mayor"),AND(AF14="Media",AH14="Mayor"),AND(AF14="Alta",AH14="Moderado"),AND(AF14="Alta",AH14="Mayor"),AND(AF14="Muy Alta",AH14="Leve"),AND(AF14="Muy Alta",AH14="Menor"),AND(AF14="Muy Alta",AH14="Moderado"),AND(AF14="Muy Alta",AH14="Mayor")),"Alto",IF(OR(AND(AF14="Muy Baja",AH14="Catastrófico"),AND(AF14="Baja",AH14="Catastrófico"),AND(AF14="Media",AH14="Catastrófico"),AND(AF14="Alta",AH14="Catastrófico"),AND(AF14="Muy Alta",AH14="Catastrófico")),"Extremo","")))),"")</f>
        <v>Bajo</v>
      </c>
      <c r="AK14" s="195" t="s">
        <v>117</v>
      </c>
      <c r="AL14" s="186"/>
      <c r="AM14" s="196"/>
      <c r="AN14" s="186"/>
      <c r="AO14" s="197"/>
      <c r="AP14" s="336"/>
      <c r="AQ14" s="336"/>
      <c r="AR14" s="336"/>
    </row>
    <row r="15" spans="1:272" ht="135" x14ac:dyDescent="0.2">
      <c r="A15" s="346"/>
      <c r="B15" s="336"/>
      <c r="C15" s="336"/>
      <c r="D15" s="336"/>
      <c r="E15" s="336"/>
      <c r="F15" s="341"/>
      <c r="G15" s="330"/>
      <c r="H15" s="330"/>
      <c r="I15" s="330"/>
      <c r="J15" s="330"/>
      <c r="K15" s="330"/>
      <c r="L15" s="317"/>
      <c r="M15" s="330"/>
      <c r="N15" s="323"/>
      <c r="O15" s="322"/>
      <c r="P15" s="321"/>
      <c r="Q15" s="377"/>
      <c r="R15" s="321">
        <f>IF(NOT(ISERROR(MATCH(Q15,_xlfn.ANCHORARRAY(E26),0))),P28&amp;"Por favor no seleccionar los criterios de impacto",Q15)</f>
        <v>0</v>
      </c>
      <c r="S15" s="322"/>
      <c r="T15" s="321"/>
      <c r="U15" s="332"/>
      <c r="V15" s="214">
        <v>3</v>
      </c>
      <c r="W15" s="188" t="s">
        <v>433</v>
      </c>
      <c r="X15" s="189" t="str">
        <f t="shared" si="0"/>
        <v>Probabilidad</v>
      </c>
      <c r="Y15" s="190" t="s">
        <v>254</v>
      </c>
      <c r="Z15" s="190" t="s">
        <v>255</v>
      </c>
      <c r="AA15" s="191" t="str">
        <f t="shared" si="1"/>
        <v>40%</v>
      </c>
      <c r="AB15" s="190" t="s">
        <v>256</v>
      </c>
      <c r="AC15" s="190" t="s">
        <v>257</v>
      </c>
      <c r="AD15" s="190" t="s">
        <v>258</v>
      </c>
      <c r="AE15" s="192">
        <f>IFERROR(IF(AND(X14="Probabilidad",X15="Probabilidad"),(AG14-(+AG14*AA15)),IF(AND(X14="Impacto",X15="Probabilidad"),(AG13-(+AG13*AA15)),IF(X15="Impacto",AG14,""))),"")</f>
        <v>8.6399999999999991E-2</v>
      </c>
      <c r="AF15" s="193" t="str">
        <f t="shared" si="2"/>
        <v>Muy Baja</v>
      </c>
      <c r="AG15" s="191">
        <f t="shared" si="3"/>
        <v>8.6399999999999991E-2</v>
      </c>
      <c r="AH15" s="193" t="str">
        <f t="shared" si="4"/>
        <v>Leve</v>
      </c>
      <c r="AI15" s="191">
        <f>IFERROR(IF(AND(X14="Impacto",X15="Impacto"),(AI14-(+AI14*AA15)),IF(AND(X14="Probabilidad",X15="Impacto"),(AI13-(+AI13*AA15)),IF(X15="Probabilidad",AI14,""))),"")</f>
        <v>0.2</v>
      </c>
      <c r="AJ15" s="194" t="str">
        <f t="shared" si="5"/>
        <v>Bajo</v>
      </c>
      <c r="AK15" s="195" t="s">
        <v>117</v>
      </c>
      <c r="AL15" s="186"/>
      <c r="AM15" s="196"/>
      <c r="AN15" s="196"/>
      <c r="AO15" s="197"/>
      <c r="AP15" s="336"/>
      <c r="AQ15" s="336"/>
      <c r="AR15" s="336"/>
    </row>
    <row r="16" spans="1:272" ht="34.5" customHeight="1" x14ac:dyDescent="0.2">
      <c r="A16" s="346"/>
      <c r="B16" s="336"/>
      <c r="C16" s="336"/>
      <c r="D16" s="336"/>
      <c r="E16" s="336"/>
      <c r="F16" s="341"/>
      <c r="G16" s="330"/>
      <c r="H16" s="330"/>
      <c r="I16" s="330"/>
      <c r="J16" s="330"/>
      <c r="K16" s="330"/>
      <c r="L16" s="317"/>
      <c r="M16" s="330"/>
      <c r="N16" s="323"/>
      <c r="O16" s="322"/>
      <c r="P16" s="321"/>
      <c r="Q16" s="377"/>
      <c r="R16" s="321">
        <f>IF(NOT(ISERROR(MATCH(Q16,_xlfn.ANCHORARRAY(E27),0))),P29&amp;"Por favor no seleccionar los criterios de impacto",Q16)</f>
        <v>0</v>
      </c>
      <c r="S16" s="322"/>
      <c r="T16" s="321"/>
      <c r="U16" s="332"/>
      <c r="V16" s="214">
        <v>4</v>
      </c>
      <c r="W16" s="187"/>
      <c r="X16" s="189" t="str">
        <f t="shared" si="0"/>
        <v/>
      </c>
      <c r="Y16" s="190"/>
      <c r="Z16" s="190"/>
      <c r="AA16" s="191" t="str">
        <f t="shared" si="1"/>
        <v/>
      </c>
      <c r="AB16" s="190"/>
      <c r="AC16" s="190"/>
      <c r="AD16" s="190"/>
      <c r="AE16" s="192" t="str">
        <f t="shared" ref="AE16:AE18" si="6">IFERROR(IF(AND(X15="Probabilidad",X16="Probabilidad"),(AG15-(+AG15*AA16)),IF(AND(X15="Impacto",X16="Probabilidad"),(AG14-(+AG14*AA16)),IF(X16="Impacto",AG15,""))),"")</f>
        <v/>
      </c>
      <c r="AF16" s="193" t="str">
        <f t="shared" si="2"/>
        <v/>
      </c>
      <c r="AG16" s="191" t="str">
        <f t="shared" si="3"/>
        <v/>
      </c>
      <c r="AH16" s="193" t="str">
        <f t="shared" si="4"/>
        <v/>
      </c>
      <c r="AI16" s="191" t="str">
        <f t="shared" ref="AI16:AI18" si="7">IFERROR(IF(AND(X15="Impacto",X16="Impacto"),(AI15-(+AI15*AA16)),IF(AND(X15="Probabilidad",X16="Impacto"),(AI14-(+AI14*AA16)),IF(X16="Probabilidad",AI15,""))),"")</f>
        <v/>
      </c>
      <c r="AJ16" s="194" t="str">
        <f>IFERROR(IF(OR(AND(AF16="Muy Baja",AH16="Leve"),AND(AF16="Muy Baja",AH16="Menor"),AND(AF16="Baja",AH16="Leve")),"Bajo",IF(OR(AND(AF16="Muy baja",AH16="Moderado"),AND(AF16="Baja",AH16="Menor"),AND(AF16="Baja",AH16="Moderado"),AND(AF16="Media",AH16="Leve"),AND(AF16="Media",AH16="Menor"),AND(AF16="Media",AH16="Moderado"),AND(AF16="Alta",AH16="Leve"),AND(AF16="Alta",AH16="Menor")),"Moderado",IF(OR(AND(AF16="Muy Baja",AH16="Mayor"),AND(AF16="Baja",AH16="Mayor"),AND(AF16="Media",AH16="Mayor"),AND(AF16="Alta",AH16="Moderado"),AND(AF16="Alta",AH16="Mayor"),AND(AF16="Muy Alta",AH16="Leve"),AND(AF16="Muy Alta",AH16="Menor"),AND(AF16="Muy Alta",AH16="Moderado"),AND(AF16="Muy Alta",AH16="Mayor")),"Alto",IF(OR(AND(AF16="Muy Baja",AH16="Catastrófico"),AND(AF16="Baja",AH16="Catastrófico"),AND(AF16="Media",AH16="Catastrófico"),AND(AF16="Alta",AH16="Catastrófico"),AND(AF16="Muy Alta",AH16="Catastrófico")),"Extremo","")))),"")</f>
        <v/>
      </c>
      <c r="AK16" s="195"/>
      <c r="AL16" s="186"/>
      <c r="AM16" s="196"/>
      <c r="AN16" s="196"/>
      <c r="AO16" s="197"/>
      <c r="AP16" s="336"/>
      <c r="AQ16" s="336"/>
      <c r="AR16" s="336"/>
    </row>
    <row r="17" spans="1:44" ht="34.5" customHeight="1" x14ac:dyDescent="0.2">
      <c r="A17" s="346"/>
      <c r="B17" s="336"/>
      <c r="C17" s="336"/>
      <c r="D17" s="336"/>
      <c r="E17" s="336"/>
      <c r="F17" s="341"/>
      <c r="G17" s="330"/>
      <c r="H17" s="330"/>
      <c r="I17" s="330"/>
      <c r="J17" s="330"/>
      <c r="K17" s="330"/>
      <c r="L17" s="317"/>
      <c r="M17" s="330"/>
      <c r="N17" s="323"/>
      <c r="O17" s="322"/>
      <c r="P17" s="321"/>
      <c r="Q17" s="377"/>
      <c r="R17" s="321">
        <f>IF(NOT(ISERROR(MATCH(Q17,_xlfn.ANCHORARRAY(E28),0))),P30&amp;"Por favor no seleccionar los criterios de impacto",Q17)</f>
        <v>0</v>
      </c>
      <c r="S17" s="322"/>
      <c r="T17" s="321"/>
      <c r="U17" s="332"/>
      <c r="V17" s="214">
        <v>5</v>
      </c>
      <c r="W17" s="187"/>
      <c r="X17" s="189" t="str">
        <f t="shared" ref="X17:X18" si="8">IF(OR(Y17="Preventivo",Y17="Detectivo"),"Probabilidad",IF(Y17="Correctivo","Impacto",""))</f>
        <v/>
      </c>
      <c r="Y17" s="190"/>
      <c r="Z17" s="190"/>
      <c r="AA17" s="191" t="str">
        <f t="shared" si="1"/>
        <v/>
      </c>
      <c r="AB17" s="190"/>
      <c r="AC17" s="190"/>
      <c r="AD17" s="190"/>
      <c r="AE17" s="192" t="str">
        <f t="shared" si="6"/>
        <v/>
      </c>
      <c r="AF17" s="193" t="str">
        <f t="shared" si="2"/>
        <v/>
      </c>
      <c r="AG17" s="191" t="str">
        <f t="shared" si="3"/>
        <v/>
      </c>
      <c r="AH17" s="193" t="str">
        <f t="shared" si="4"/>
        <v/>
      </c>
      <c r="AI17" s="191" t="str">
        <f t="shared" si="7"/>
        <v/>
      </c>
      <c r="AJ17" s="194" t="str">
        <f t="shared" si="5"/>
        <v/>
      </c>
      <c r="AK17" s="195"/>
      <c r="AL17" s="186"/>
      <c r="AM17" s="196"/>
      <c r="AN17" s="196"/>
      <c r="AO17" s="197"/>
      <c r="AP17" s="336"/>
      <c r="AQ17" s="336"/>
      <c r="AR17" s="336"/>
    </row>
    <row r="18" spans="1:44" ht="34.5" customHeight="1" x14ac:dyDescent="0.2">
      <c r="A18" s="346"/>
      <c r="B18" s="336"/>
      <c r="C18" s="336"/>
      <c r="D18" s="336"/>
      <c r="E18" s="336"/>
      <c r="F18" s="341"/>
      <c r="G18" s="331"/>
      <c r="H18" s="331"/>
      <c r="I18" s="331"/>
      <c r="J18" s="331"/>
      <c r="K18" s="331"/>
      <c r="L18" s="318"/>
      <c r="M18" s="331"/>
      <c r="N18" s="323"/>
      <c r="O18" s="322"/>
      <c r="P18" s="321"/>
      <c r="Q18" s="377"/>
      <c r="R18" s="321">
        <f>IF(NOT(ISERROR(MATCH(Q18,_xlfn.ANCHORARRAY(E29),0))),P31&amp;"Por favor no seleccionar los criterios de impacto",Q18)</f>
        <v>0</v>
      </c>
      <c r="S18" s="322"/>
      <c r="T18" s="321"/>
      <c r="U18" s="332"/>
      <c r="V18" s="214">
        <v>6</v>
      </c>
      <c r="W18" s="187"/>
      <c r="X18" s="189" t="str">
        <f t="shared" si="8"/>
        <v/>
      </c>
      <c r="Y18" s="190"/>
      <c r="Z18" s="190"/>
      <c r="AA18" s="191" t="str">
        <f t="shared" si="1"/>
        <v/>
      </c>
      <c r="AB18" s="190"/>
      <c r="AC18" s="190"/>
      <c r="AD18" s="190"/>
      <c r="AE18" s="192" t="str">
        <f t="shared" si="6"/>
        <v/>
      </c>
      <c r="AF18" s="193" t="str">
        <f t="shared" si="2"/>
        <v/>
      </c>
      <c r="AG18" s="191" t="str">
        <f t="shared" si="3"/>
        <v/>
      </c>
      <c r="AH18" s="193" t="str">
        <f t="shared" si="4"/>
        <v/>
      </c>
      <c r="AI18" s="191" t="str">
        <f t="shared" si="7"/>
        <v/>
      </c>
      <c r="AJ18" s="194" t="str">
        <f t="shared" si="5"/>
        <v/>
      </c>
      <c r="AK18" s="195"/>
      <c r="AL18" s="186"/>
      <c r="AM18" s="196"/>
      <c r="AN18" s="196"/>
      <c r="AO18" s="197"/>
      <c r="AP18" s="336"/>
      <c r="AQ18" s="336"/>
      <c r="AR18" s="336"/>
    </row>
    <row r="19" spans="1:44" ht="315" x14ac:dyDescent="0.2">
      <c r="A19" s="346">
        <v>2</v>
      </c>
      <c r="B19" s="336" t="s">
        <v>120</v>
      </c>
      <c r="C19" s="336" t="s">
        <v>434</v>
      </c>
      <c r="D19" s="336" t="s">
        <v>435</v>
      </c>
      <c r="E19" s="336" t="s">
        <v>436</v>
      </c>
      <c r="F19" s="341" t="s">
        <v>140</v>
      </c>
      <c r="G19" s="329" t="s">
        <v>130</v>
      </c>
      <c r="H19" s="329" t="s">
        <v>455</v>
      </c>
      <c r="I19" s="329" t="s">
        <v>459</v>
      </c>
      <c r="J19" s="329" t="s">
        <v>458</v>
      </c>
      <c r="K19" s="329" t="s">
        <v>460</v>
      </c>
      <c r="L19" s="316" t="s">
        <v>137</v>
      </c>
      <c r="M19" s="316" t="s">
        <v>143</v>
      </c>
      <c r="N19" s="323">
        <v>365</v>
      </c>
      <c r="O19" s="322" t="str">
        <f>IF(N19&lt;=0,"",IF(N19&lt;=2,"Muy Baja",IF(N19&lt;=24,"Baja",IF(N19&lt;=500,"Media",IF(N19&lt;=5000,"Alta","Muy Alta")))))</f>
        <v>Media</v>
      </c>
      <c r="P19" s="321">
        <f>IF(O19="","",IF(O19="Muy Baja",0.2,IF(O19="Baja",0.4,IF(O19="Media",0.6,IF(O19="Alta",0.8,IF(O19="Muy Alta",1,))))))</f>
        <v>0.6</v>
      </c>
      <c r="Q19" s="319" t="s">
        <v>253</v>
      </c>
      <c r="R19" s="321" t="str">
        <f>IF(NOT(ISERROR(MATCH(Q19,'Tabla Impacto'!$B$222:$B$224,0))),'Tabla Impacto'!$F$224&amp;"Por favor no seleccionar los criterios de impacto(Afectación Económica o presupuestal y Pérdida Reputacional)",Q19)</f>
        <v xml:space="preserve">     El riesgo afecta la imagen de la entidad con algunos usuarios de relevancia frente al logro de los objetivos</v>
      </c>
      <c r="S19" s="322" t="str">
        <f>IF(OR(R19='Tabla Impacto'!$C$12,R19='Tabla Impacto'!$D$12),"Leve",IF(OR(R19='Tabla Impacto'!$C$13,R19='Tabla Impacto'!$D$13),"Menor",IF(OR(R19='Tabla Impacto'!$C$14,R19='Tabla Impacto'!$D$14),"Moderado",IF(OR(R19='Tabla Impacto'!$C$15,R19='Tabla Impacto'!$D$15),"Mayor",IF(OR(R19='Tabla Impacto'!$C$16,R19='Tabla Impacto'!$D$16),"Catastrófico","")))))</f>
        <v>Moderado</v>
      </c>
      <c r="T19" s="321">
        <f>IF(S19="","",IF(S19="Leve",0.2,IF(S19="Menor",0.4,IF(S19="Moderado",0.6,IF(S19="Mayor",0.8,IF(S19="Catastrófico",1,))))))</f>
        <v>0.6</v>
      </c>
      <c r="U19" s="332" t="str">
        <f>IF(OR(AND(O19="Muy Baja",S19="Leve"),AND(O19="Muy Baja",S19="Menor"),AND(O19="Baja",S19="Leve")),"Bajo",IF(OR(AND(O19="Muy baja",S19="Moderado"),AND(O19="Baja",S19="Menor"),AND(O19="Baja",S19="Moderado"),AND(O19="Media",S19="Leve"),AND(O19="Media",S19="Menor"),AND(O19="Media",S19="Moderado"),AND(O19="Alta",S19="Leve"),AND(O19="Alta",S19="Menor")),"Moderado",IF(OR(AND(O19="Muy Baja",S19="Mayor"),AND(O19="Baja",S19="Mayor"),AND(O19="Media",S19="Mayor"),AND(O19="Alta",S19="Moderado"),AND(O19="Alta",S19="Mayor"),AND(O19="Muy Alta",S19="Leve"),AND(O19="Muy Alta",S19="Menor"),AND(O19="Muy Alta",S19="Moderado"),AND(O19="Muy Alta",S19="Mayor")),"Alto",IF(OR(AND(O19="Muy Baja",S19="Catastrófico"),AND(O19="Baja",S19="Catastrófico"),AND(O19="Media",S19="Catastrófico"),AND(O19="Alta",S19="Catastrófico"),AND(O19="Muy Alta",S19="Catastrófico")),"Extremo",""))))</f>
        <v>Moderado</v>
      </c>
      <c r="V19" s="214">
        <v>1</v>
      </c>
      <c r="W19" s="187" t="s">
        <v>437</v>
      </c>
      <c r="X19" s="189" t="str">
        <f>IF(OR(Y19="Preventivo",Y19="Detectivo"),"Probabilidad",IF(Y19="Correctivo","Impacto",""))</f>
        <v>Probabilidad</v>
      </c>
      <c r="Y19" s="190" t="s">
        <v>254</v>
      </c>
      <c r="Z19" s="190" t="s">
        <v>255</v>
      </c>
      <c r="AA19" s="191" t="str">
        <f t="shared" ref="AA19:AA20" si="9">IF(AND(Y19="Preventivo",Z19="Automático"),"50%",IF(AND(Y19="Preventivo",Z19="Manual"),"40%",IF(AND(Y19="Detectivo",Z19="Automático"),"40%",IF(AND(Y19="Detectivo",Z19="Manual"),"30%",IF(AND(Y19="Correctivo",Z19="Automático"),"35%",IF(AND(Y19="Correctivo",Z19="Manual"),"25%",""))))))</f>
        <v>40%</v>
      </c>
      <c r="AB19" s="190" t="s">
        <v>256</v>
      </c>
      <c r="AC19" s="190" t="s">
        <v>257</v>
      </c>
      <c r="AD19" s="190" t="s">
        <v>258</v>
      </c>
      <c r="AE19" s="192">
        <f>IFERROR(IF(X19="Probabilidad",(P19-(+P19*AA19)),IF(X19="Impacto",P19,"")),"")</f>
        <v>0.36</v>
      </c>
      <c r="AF19" s="193" t="str">
        <f>IFERROR(IF(AE19="","",IF(AE19&lt;=0.2,"Muy Baja",IF(AE19&lt;=0.4,"Baja",IF(AE19&lt;=0.6,"Media",IF(AE19&lt;=0.8,"Alta","Muy Alta"))))),"")</f>
        <v>Baja</v>
      </c>
      <c r="AG19" s="191">
        <f>+AE19</f>
        <v>0.36</v>
      </c>
      <c r="AH19" s="193" t="str">
        <f>IFERROR(IF(AI19="","",IF(AI19&lt;=0.2,"Leve",IF(AI19&lt;=0.4,"Menor",IF(AI19&lt;=0.6,"Moderado",IF(AI19&lt;=0.8,"Mayor","Catastrófico"))))),"")</f>
        <v>Moderado</v>
      </c>
      <c r="AI19" s="191">
        <f t="shared" ref="AI19" si="10">IFERROR(IF(X19="Impacto",(T19-(+T19*AA19)),IF(X19="Probabilidad",T19,"")),"")</f>
        <v>0.6</v>
      </c>
      <c r="AJ19" s="194" t="str">
        <f>IFERROR(IF(OR(AND(AF19="Muy Baja",AH19="Leve"),AND(AF19="Muy Baja",AH19="Menor"),AND(AF19="Baja",AH19="Leve")),"Bajo",IF(OR(AND(AF19="Muy baja",AH19="Moderado"),AND(AF19="Baja",AH19="Menor"),AND(AF19="Baja",AH19="Moderado"),AND(AF19="Media",AH19="Leve"),AND(AF19="Media",AH19="Menor"),AND(AF19="Media",AH19="Moderado"),AND(AF19="Alta",AH19="Leve"),AND(AF19="Alta",AH19="Menor")),"Moderado",IF(OR(AND(AF19="Muy Baja",AH19="Mayor"),AND(AF19="Baja",AH19="Mayor"),AND(AF19="Media",AH19="Mayor"),AND(AF19="Alta",AH19="Moderado"),AND(AF19="Alta",AH19="Mayor"),AND(AF19="Muy Alta",AH19="Leve"),AND(AF19="Muy Alta",AH19="Menor"),AND(AF19="Muy Alta",AH19="Moderado"),AND(AF19="Muy Alta",AH19="Mayor")),"Alto",IF(OR(AND(AF19="Muy Baja",AH19="Catastrófico"),AND(AF19="Baja",AH19="Catastrófico"),AND(AF19="Media",AH19="Catastrófico"),AND(AF19="Alta",AH19="Catastrófico"),AND(AF19="Muy Alta",AH19="Catastrófico")),"Extremo","")))),"")</f>
        <v>Moderado</v>
      </c>
      <c r="AK19" s="195" t="s">
        <v>123</v>
      </c>
      <c r="AL19" s="186" t="s">
        <v>467</v>
      </c>
      <c r="AM19" s="186" t="s">
        <v>468</v>
      </c>
      <c r="AN19" s="186" t="s">
        <v>469</v>
      </c>
      <c r="AO19" s="263" t="s">
        <v>470</v>
      </c>
      <c r="AP19" s="342" t="s">
        <v>471</v>
      </c>
      <c r="AQ19" s="329" t="s">
        <v>472</v>
      </c>
      <c r="AR19" s="329" t="s">
        <v>468</v>
      </c>
    </row>
    <row r="20" spans="1:44" ht="345" x14ac:dyDescent="0.2">
      <c r="A20" s="346"/>
      <c r="B20" s="336"/>
      <c r="C20" s="336"/>
      <c r="D20" s="336"/>
      <c r="E20" s="336"/>
      <c r="F20" s="341"/>
      <c r="G20" s="330"/>
      <c r="H20" s="330"/>
      <c r="I20" s="330"/>
      <c r="J20" s="330"/>
      <c r="K20" s="330"/>
      <c r="L20" s="317"/>
      <c r="M20" s="317"/>
      <c r="N20" s="323"/>
      <c r="O20" s="322"/>
      <c r="P20" s="321"/>
      <c r="Q20" s="319"/>
      <c r="R20" s="321">
        <f>IF(NOT(ISERROR(MATCH(Q20,_xlfn.ANCHORARRAY(E31),0))),P33&amp;"Por favor no seleccionar los criterios de impacto",Q20)</f>
        <v>0</v>
      </c>
      <c r="S20" s="322"/>
      <c r="T20" s="321"/>
      <c r="U20" s="332"/>
      <c r="V20" s="214">
        <v>2</v>
      </c>
      <c r="W20" s="187" t="s">
        <v>438</v>
      </c>
      <c r="X20" s="189" t="str">
        <f>IF(OR(Y20="Preventivo",Y20="Detectivo"),"Probabilidad",IF(Y20="Correctivo","Impacto",""))</f>
        <v>Probabilidad</v>
      </c>
      <c r="Y20" s="190" t="s">
        <v>254</v>
      </c>
      <c r="Z20" s="190" t="s">
        <v>255</v>
      </c>
      <c r="AA20" s="191" t="str">
        <f t="shared" si="9"/>
        <v>40%</v>
      </c>
      <c r="AB20" s="190" t="s">
        <v>256</v>
      </c>
      <c r="AC20" s="190" t="s">
        <v>257</v>
      </c>
      <c r="AD20" s="190" t="s">
        <v>258</v>
      </c>
      <c r="AE20" s="192">
        <f>IFERROR(IF(AND(X19="Probabilidad",X20="Probabilidad"),(AG19-(+AG19*AA20)),IF(X20="Probabilidad",(P19-(+P19*AA20)),IF(X20="Impacto",AG19,""))),"")</f>
        <v>0.216</v>
      </c>
      <c r="AF20" s="193" t="str">
        <f t="shared" si="2"/>
        <v>Baja</v>
      </c>
      <c r="AG20" s="191">
        <f t="shared" ref="AG20:AG24" si="11">+AE20</f>
        <v>0.216</v>
      </c>
      <c r="AH20" s="193" t="str">
        <f t="shared" si="4"/>
        <v>Moderado</v>
      </c>
      <c r="AI20" s="191">
        <f t="shared" ref="AI20" si="12">IFERROR(IF(AND(X19="Impacto",X20="Impacto"),(AI19-(+AI19*AA20)),IF(X20="Impacto",($T$13-(+$T$13*AA20)),IF(X20="Probabilidad",AI19,""))),"")</f>
        <v>0.6</v>
      </c>
      <c r="AJ20" s="194" t="str">
        <f t="shared" ref="AJ20:AJ21" si="13">IFERROR(IF(OR(AND(AF20="Muy Baja",AH20="Leve"),AND(AF20="Muy Baja",AH20="Menor"),AND(AF20="Baja",AH20="Leve")),"Bajo",IF(OR(AND(AF20="Muy baja",AH20="Moderado"),AND(AF20="Baja",AH20="Menor"),AND(AF20="Baja",AH20="Moderado"),AND(AF20="Media",AH20="Leve"),AND(AF20="Media",AH20="Menor"),AND(AF20="Media",AH20="Moderado"),AND(AF20="Alta",AH20="Leve"),AND(AF20="Alta",AH20="Menor")),"Moderado",IF(OR(AND(AF20="Muy Baja",AH20="Mayor"),AND(AF20="Baja",AH20="Mayor"),AND(AF20="Media",AH20="Mayor"),AND(AF20="Alta",AH20="Moderado"),AND(AF20="Alta",AH20="Mayor"),AND(AF20="Muy Alta",AH20="Leve"),AND(AF20="Muy Alta",AH20="Menor"),AND(AF20="Muy Alta",AH20="Moderado"),AND(AF20="Muy Alta",AH20="Mayor")),"Alto",IF(OR(AND(AF20="Muy Baja",AH20="Catastrófico"),AND(AF20="Baja",AH20="Catastrófico"),AND(AF20="Media",AH20="Catastrófico"),AND(AF20="Alta",AH20="Catastrófico"),AND(AF20="Muy Alta",AH20="Catastrófico")),"Extremo","")))),"")</f>
        <v>Moderado</v>
      </c>
      <c r="AK20" s="195" t="s">
        <v>123</v>
      </c>
      <c r="AL20" s="186"/>
      <c r="AM20" s="196"/>
      <c r="AN20" s="186"/>
      <c r="AO20" s="197"/>
      <c r="AP20" s="344"/>
      <c r="AQ20" s="331"/>
      <c r="AR20" s="331"/>
    </row>
    <row r="21" spans="1:44" x14ac:dyDescent="0.2">
      <c r="A21" s="346"/>
      <c r="B21" s="336"/>
      <c r="C21" s="336"/>
      <c r="D21" s="336"/>
      <c r="E21" s="336"/>
      <c r="F21" s="341"/>
      <c r="G21" s="330"/>
      <c r="H21" s="330"/>
      <c r="I21" s="330"/>
      <c r="J21" s="330"/>
      <c r="K21" s="330"/>
      <c r="L21" s="317"/>
      <c r="M21" s="317"/>
      <c r="N21" s="323"/>
      <c r="O21" s="322"/>
      <c r="P21" s="321"/>
      <c r="Q21" s="319"/>
      <c r="R21" s="321">
        <f>IF(NOT(ISERROR(MATCH(Q21,_xlfn.ANCHORARRAY(E32),0))),P34&amp;"Por favor no seleccionar los criterios de impacto",Q21)</f>
        <v>0</v>
      </c>
      <c r="S21" s="322"/>
      <c r="T21" s="321"/>
      <c r="U21" s="332"/>
      <c r="V21" s="214">
        <v>3</v>
      </c>
      <c r="W21" s="188"/>
      <c r="X21" s="189" t="str">
        <f>IF(OR(Y21="Preventivo",Y21="Detectivo"),"Probabilidad",IF(Y21="Correctivo","Impacto",""))</f>
        <v/>
      </c>
      <c r="Y21" s="190"/>
      <c r="Z21" s="190"/>
      <c r="AA21" s="191" t="str">
        <f t="shared" ref="AA21:AA26" si="14">IF(AND(Y21="Preventivo",Z21="Automático"),"50%",IF(AND(Y21="Preventivo",Z21="Manual"),"40%",IF(AND(Y21="Detectivo",Z21="Automático"),"40%",IF(AND(Y21="Detectivo",Z21="Manual"),"30%",IF(AND(Y21="Correctivo",Z21="Automático"),"35%",IF(AND(Y21="Correctivo",Z21="Manual"),"25%",""))))))</f>
        <v/>
      </c>
      <c r="AB21" s="190"/>
      <c r="AC21" s="190"/>
      <c r="AD21" s="190"/>
      <c r="AE21" s="192" t="str">
        <f>IFERROR(IF(AND(X20="Probabilidad",X21="Probabilidad"),(AG20-(+AG20*AA21)),IF(AND(X20="Impacto",X21="Probabilidad"),(AG19-(+AG19*AA21)),IF(X21="Impacto",AG20,""))),"")</f>
        <v/>
      </c>
      <c r="AF21" s="193" t="str">
        <f t="shared" si="2"/>
        <v/>
      </c>
      <c r="AG21" s="191" t="str">
        <f t="shared" si="11"/>
        <v/>
      </c>
      <c r="AH21" s="193" t="str">
        <f t="shared" si="4"/>
        <v/>
      </c>
      <c r="AI21" s="191" t="str">
        <f t="shared" ref="AI21:AI72" si="15">IFERROR(IF(AND(X20="Impacto",X21="Impacto"),(AI20-(+AI20*AA21)),IF(AND(X20="Probabilidad",X21="Impacto"),(AI19-(+AI19*AA21)),IF(X21="Probabilidad",AI20,""))),"")</f>
        <v/>
      </c>
      <c r="AJ21" s="194" t="str">
        <f t="shared" si="13"/>
        <v/>
      </c>
      <c r="AK21" s="195"/>
      <c r="AL21" s="186"/>
      <c r="AM21" s="196"/>
      <c r="AN21" s="196"/>
      <c r="AO21" s="197"/>
      <c r="AP21" s="264"/>
      <c r="AQ21" s="264"/>
      <c r="AR21" s="264"/>
    </row>
    <row r="22" spans="1:44" x14ac:dyDescent="0.2">
      <c r="A22" s="346"/>
      <c r="B22" s="336"/>
      <c r="C22" s="336"/>
      <c r="D22" s="336"/>
      <c r="E22" s="336"/>
      <c r="F22" s="341"/>
      <c r="G22" s="330"/>
      <c r="H22" s="330"/>
      <c r="I22" s="330"/>
      <c r="J22" s="330"/>
      <c r="K22" s="330"/>
      <c r="L22" s="317"/>
      <c r="M22" s="317"/>
      <c r="N22" s="323"/>
      <c r="O22" s="322"/>
      <c r="P22" s="321"/>
      <c r="Q22" s="319"/>
      <c r="R22" s="321">
        <f>IF(NOT(ISERROR(MATCH(Q22,_xlfn.ANCHORARRAY(E33),0))),P35&amp;"Por favor no seleccionar los criterios de impacto",Q22)</f>
        <v>0</v>
      </c>
      <c r="S22" s="322"/>
      <c r="T22" s="321"/>
      <c r="U22" s="332"/>
      <c r="V22" s="214">
        <v>4</v>
      </c>
      <c r="W22" s="187"/>
      <c r="X22" s="189" t="str">
        <f t="shared" ref="X22:X24" si="16">IF(OR(Y22="Preventivo",Y22="Detectivo"),"Probabilidad",IF(Y22="Correctivo","Impacto",""))</f>
        <v/>
      </c>
      <c r="Y22" s="190"/>
      <c r="Z22" s="190"/>
      <c r="AA22" s="191" t="str">
        <f t="shared" si="14"/>
        <v/>
      </c>
      <c r="AB22" s="190"/>
      <c r="AC22" s="190"/>
      <c r="AD22" s="190"/>
      <c r="AE22" s="192" t="str">
        <f t="shared" ref="AE22:AE24" si="17">IFERROR(IF(AND(X21="Probabilidad",X22="Probabilidad"),(AG21-(+AG21*AA22)),IF(AND(X21="Impacto",X22="Probabilidad"),(AG20-(+AG20*AA22)),IF(X22="Impacto",AG21,""))),"")</f>
        <v/>
      </c>
      <c r="AF22" s="193" t="str">
        <f t="shared" si="2"/>
        <v/>
      </c>
      <c r="AG22" s="191" t="str">
        <f t="shared" si="11"/>
        <v/>
      </c>
      <c r="AH22" s="193" t="str">
        <f t="shared" si="4"/>
        <v/>
      </c>
      <c r="AI22" s="191" t="str">
        <f t="shared" si="15"/>
        <v/>
      </c>
      <c r="AJ22" s="194" t="str">
        <f>IFERROR(IF(OR(AND(AF22="Muy Baja",AH22="Leve"),AND(AF22="Muy Baja",AH22="Menor"),AND(AF22="Baja",AH22="Leve")),"Bajo",IF(OR(AND(AF22="Muy baja",AH22="Moderado"),AND(AF22="Baja",AH22="Menor"),AND(AF22="Baja",AH22="Moderado"),AND(AF22="Media",AH22="Leve"),AND(AF22="Media",AH22="Menor"),AND(AF22="Media",AH22="Moderado"),AND(AF22="Alta",AH22="Leve"),AND(AF22="Alta",AH22="Menor")),"Moderado",IF(OR(AND(AF22="Muy Baja",AH22="Mayor"),AND(AF22="Baja",AH22="Mayor"),AND(AF22="Media",AH22="Mayor"),AND(AF22="Alta",AH22="Moderado"),AND(AF22="Alta",AH22="Mayor"),AND(AF22="Muy Alta",AH22="Leve"),AND(AF22="Muy Alta",AH22="Menor"),AND(AF22="Muy Alta",AH22="Moderado"),AND(AF22="Muy Alta",AH22="Mayor")),"Alto",IF(OR(AND(AF22="Muy Baja",AH22="Catastrófico"),AND(AF22="Baja",AH22="Catastrófico"),AND(AF22="Media",AH22="Catastrófico"),AND(AF22="Alta",AH22="Catastrófico"),AND(AF22="Muy Alta",AH22="Catastrófico")),"Extremo","")))),"")</f>
        <v/>
      </c>
      <c r="AK22" s="195"/>
      <c r="AL22" s="186"/>
      <c r="AM22" s="196"/>
      <c r="AN22" s="196"/>
      <c r="AO22" s="197"/>
      <c r="AP22" s="264"/>
      <c r="AQ22" s="264"/>
      <c r="AR22" s="264"/>
    </row>
    <row r="23" spans="1:44" x14ac:dyDescent="0.2">
      <c r="A23" s="346"/>
      <c r="B23" s="336"/>
      <c r="C23" s="336"/>
      <c r="D23" s="336"/>
      <c r="E23" s="336"/>
      <c r="F23" s="341"/>
      <c r="G23" s="330"/>
      <c r="H23" s="330"/>
      <c r="I23" s="330"/>
      <c r="J23" s="330"/>
      <c r="K23" s="330"/>
      <c r="L23" s="317"/>
      <c r="M23" s="317"/>
      <c r="N23" s="323"/>
      <c r="O23" s="322"/>
      <c r="P23" s="321"/>
      <c r="Q23" s="319"/>
      <c r="R23" s="321">
        <f>IF(NOT(ISERROR(MATCH(Q23,_xlfn.ANCHORARRAY(E34),0))),P36&amp;"Por favor no seleccionar los criterios de impacto",Q23)</f>
        <v>0</v>
      </c>
      <c r="S23" s="322"/>
      <c r="T23" s="321"/>
      <c r="U23" s="332"/>
      <c r="V23" s="214">
        <v>5</v>
      </c>
      <c r="W23" s="187"/>
      <c r="X23" s="189" t="str">
        <f t="shared" si="16"/>
        <v/>
      </c>
      <c r="Y23" s="190"/>
      <c r="Z23" s="190"/>
      <c r="AA23" s="191" t="str">
        <f t="shared" si="14"/>
        <v/>
      </c>
      <c r="AB23" s="190"/>
      <c r="AC23" s="190"/>
      <c r="AD23" s="190"/>
      <c r="AE23" s="192" t="str">
        <f t="shared" si="17"/>
        <v/>
      </c>
      <c r="AF23" s="193" t="str">
        <f t="shared" si="2"/>
        <v/>
      </c>
      <c r="AG23" s="191" t="str">
        <f t="shared" si="11"/>
        <v/>
      </c>
      <c r="AH23" s="193" t="str">
        <f t="shared" si="4"/>
        <v/>
      </c>
      <c r="AI23" s="191" t="str">
        <f t="shared" si="15"/>
        <v/>
      </c>
      <c r="AJ23" s="194" t="str">
        <f t="shared" ref="AJ23:AJ24" si="18">IFERROR(IF(OR(AND(AF23="Muy Baja",AH23="Leve"),AND(AF23="Muy Baja",AH23="Menor"),AND(AF23="Baja",AH23="Leve")),"Bajo",IF(OR(AND(AF23="Muy baja",AH23="Moderado"),AND(AF23="Baja",AH23="Menor"),AND(AF23="Baja",AH23="Moderado"),AND(AF23="Media",AH23="Leve"),AND(AF23="Media",AH23="Menor"),AND(AF23="Media",AH23="Moderado"),AND(AF23="Alta",AH23="Leve"),AND(AF23="Alta",AH23="Menor")),"Moderado",IF(OR(AND(AF23="Muy Baja",AH23="Mayor"),AND(AF23="Baja",AH23="Mayor"),AND(AF23="Media",AH23="Mayor"),AND(AF23="Alta",AH23="Moderado"),AND(AF23="Alta",AH23="Mayor"),AND(AF23="Muy Alta",AH23="Leve"),AND(AF23="Muy Alta",AH23="Menor"),AND(AF23="Muy Alta",AH23="Moderado"),AND(AF23="Muy Alta",AH23="Mayor")),"Alto",IF(OR(AND(AF23="Muy Baja",AH23="Catastrófico"),AND(AF23="Baja",AH23="Catastrófico"),AND(AF23="Media",AH23="Catastrófico"),AND(AF23="Alta",AH23="Catastrófico"),AND(AF23="Muy Alta",AH23="Catastrófico")),"Extremo","")))),"")</f>
        <v/>
      </c>
      <c r="AK23" s="195"/>
      <c r="AL23" s="186"/>
      <c r="AM23" s="196"/>
      <c r="AN23" s="196"/>
      <c r="AO23" s="197"/>
      <c r="AP23" s="264"/>
      <c r="AQ23" s="264"/>
      <c r="AR23" s="264"/>
    </row>
    <row r="24" spans="1:44" x14ac:dyDescent="0.2">
      <c r="A24" s="346"/>
      <c r="B24" s="336"/>
      <c r="C24" s="336"/>
      <c r="D24" s="336"/>
      <c r="E24" s="336"/>
      <c r="F24" s="341"/>
      <c r="G24" s="331"/>
      <c r="H24" s="331"/>
      <c r="I24" s="331"/>
      <c r="J24" s="331"/>
      <c r="K24" s="331"/>
      <c r="L24" s="318"/>
      <c r="M24" s="318"/>
      <c r="N24" s="323"/>
      <c r="O24" s="322"/>
      <c r="P24" s="321"/>
      <c r="Q24" s="319"/>
      <c r="R24" s="321">
        <f>IF(NOT(ISERROR(MATCH(Q24,_xlfn.ANCHORARRAY(E35),0))),P37&amp;"Por favor no seleccionar los criterios de impacto",Q24)</f>
        <v>0</v>
      </c>
      <c r="S24" s="322"/>
      <c r="T24" s="321"/>
      <c r="U24" s="332"/>
      <c r="V24" s="214">
        <v>6</v>
      </c>
      <c r="W24" s="187"/>
      <c r="X24" s="189" t="str">
        <f t="shared" si="16"/>
        <v/>
      </c>
      <c r="Y24" s="190"/>
      <c r="Z24" s="190"/>
      <c r="AA24" s="191" t="str">
        <f t="shared" si="14"/>
        <v/>
      </c>
      <c r="AB24" s="190"/>
      <c r="AC24" s="190"/>
      <c r="AD24" s="190"/>
      <c r="AE24" s="192" t="str">
        <f t="shared" si="17"/>
        <v/>
      </c>
      <c r="AF24" s="193" t="str">
        <f t="shared" si="2"/>
        <v/>
      </c>
      <c r="AG24" s="191" t="str">
        <f t="shared" si="11"/>
        <v/>
      </c>
      <c r="AH24" s="193" t="str">
        <f t="shared" si="4"/>
        <v/>
      </c>
      <c r="AI24" s="191" t="str">
        <f t="shared" si="15"/>
        <v/>
      </c>
      <c r="AJ24" s="194" t="str">
        <f t="shared" si="18"/>
        <v/>
      </c>
      <c r="AK24" s="195"/>
      <c r="AL24" s="186"/>
      <c r="AM24" s="196"/>
      <c r="AN24" s="196"/>
      <c r="AO24" s="197"/>
      <c r="AP24" s="264"/>
      <c r="AQ24" s="264"/>
      <c r="AR24" s="264"/>
    </row>
    <row r="25" spans="1:44" ht="285" x14ac:dyDescent="0.2">
      <c r="A25" s="346">
        <v>3</v>
      </c>
      <c r="B25" s="336" t="s">
        <v>120</v>
      </c>
      <c r="C25" s="336" t="s">
        <v>434</v>
      </c>
      <c r="D25" s="336" t="s">
        <v>439</v>
      </c>
      <c r="E25" s="350" t="s">
        <v>440</v>
      </c>
      <c r="F25" s="341" t="s">
        <v>140</v>
      </c>
      <c r="G25" s="329" t="s">
        <v>130</v>
      </c>
      <c r="H25" s="329" t="s">
        <v>456</v>
      </c>
      <c r="I25" s="329" t="s">
        <v>461</v>
      </c>
      <c r="J25" s="329" t="s">
        <v>462</v>
      </c>
      <c r="K25" s="329" t="s">
        <v>463</v>
      </c>
      <c r="L25" s="316" t="s">
        <v>137</v>
      </c>
      <c r="M25" s="316" t="s">
        <v>143</v>
      </c>
      <c r="N25" s="323">
        <v>365</v>
      </c>
      <c r="O25" s="322" t="str">
        <f>IF(N25&lt;=0,"",IF(N25&lt;=2,"Muy Baja",IF(N25&lt;=24,"Baja",IF(N25&lt;=500,"Media",IF(N25&lt;=5000,"Alta","Muy Alta")))))</f>
        <v>Media</v>
      </c>
      <c r="P25" s="321">
        <f>IF(O25="","",IF(O25="Muy Baja",0.2,IF(O25="Baja",0.4,IF(O25="Media",0.6,IF(O25="Alta",0.8,IF(O25="Muy Alta",1,))))))</f>
        <v>0.6</v>
      </c>
      <c r="Q25" s="319" t="s">
        <v>350</v>
      </c>
      <c r="R25" s="321" t="str">
        <f>IF(NOT(ISERROR(MATCH(Q25,'Tabla Impacto'!$B$222:$B$224,0))),'Tabla Impacto'!$F$224&amp;"Por favor no seleccionar los criterios de impacto(Afectación Económica o presupuestal y Pérdida Reputacional)",Q25)</f>
        <v xml:space="preserve">     El riesgo afecta la imagen de alguna área de la organización</v>
      </c>
      <c r="S25" s="322" t="str">
        <f>IF(OR(R25='Tabla Impacto'!$C$12,R25='Tabla Impacto'!$D$12),"Leve",IF(OR(R25='Tabla Impacto'!$C$13,R25='Tabla Impacto'!$D$13),"Menor",IF(OR(R25='Tabla Impacto'!$C$14,R25='Tabla Impacto'!$D$14),"Moderado",IF(OR(R25='Tabla Impacto'!$C$15,R25='Tabla Impacto'!$D$15),"Mayor",IF(OR(R25='Tabla Impacto'!$C$16,R25='Tabla Impacto'!$D$16),"Catastrófico","")))))</f>
        <v>Leve</v>
      </c>
      <c r="T25" s="321">
        <f>IF(S25="","",IF(S25="Leve",0.2,IF(S25="Menor",0.4,IF(S25="Moderado",0.6,IF(S25="Mayor",0.8,IF(S25="Catastrófico",1,))))))</f>
        <v>0.2</v>
      </c>
      <c r="U25" s="332" t="str">
        <f>IF(OR(AND(O25="Muy Baja",S25="Leve"),AND(O25="Muy Baja",S25="Menor"),AND(O25="Baja",S25="Leve")),"Bajo",IF(OR(AND(O25="Muy baja",S25="Moderado"),AND(O25="Baja",S25="Menor"),AND(O25="Baja",S25="Moderado"),AND(O25="Media",S25="Leve"),AND(O25="Media",S25="Menor"),AND(O25="Media",S25="Moderado"),AND(O25="Alta",S25="Leve"),AND(O25="Alta",S25="Menor")),"Moderado",IF(OR(AND(O25="Muy Baja",S25="Mayor"),AND(O25="Baja",S25="Mayor"),AND(O25="Media",S25="Mayor"),AND(O25="Alta",S25="Moderado"),AND(O25="Alta",S25="Mayor"),AND(O25="Muy Alta",S25="Leve"),AND(O25="Muy Alta",S25="Menor"),AND(O25="Muy Alta",S25="Moderado"),AND(O25="Muy Alta",S25="Mayor")),"Alto",IF(OR(AND(O25="Muy Baja",S25="Catastrófico"),AND(O25="Baja",S25="Catastrófico"),AND(O25="Media",S25="Catastrófico"),AND(O25="Alta",S25="Catastrófico"),AND(O25="Muy Alta",S25="Catastrófico")),"Extremo",""))))</f>
        <v>Moderado</v>
      </c>
      <c r="V25" s="214">
        <v>1</v>
      </c>
      <c r="W25" s="187" t="s">
        <v>441</v>
      </c>
      <c r="X25" s="189" t="str">
        <f>IF(OR(Y25="Preventivo",Y25="Detectivo"),"Probabilidad",IF(Y25="Correctivo","Impacto",""))</f>
        <v>Probabilidad</v>
      </c>
      <c r="Y25" s="190" t="s">
        <v>254</v>
      </c>
      <c r="Z25" s="190" t="s">
        <v>255</v>
      </c>
      <c r="AA25" s="191" t="str">
        <f t="shared" si="14"/>
        <v>40%</v>
      </c>
      <c r="AB25" s="190" t="s">
        <v>256</v>
      </c>
      <c r="AC25" s="190" t="s">
        <v>257</v>
      </c>
      <c r="AD25" s="190" t="s">
        <v>258</v>
      </c>
      <c r="AE25" s="192">
        <f>IFERROR(IF(X25="Probabilidad",(P25-(+P25*AA25)),IF(X25="Impacto",P25,"")),"")</f>
        <v>0.36</v>
      </c>
      <c r="AF25" s="193" t="str">
        <f>IFERROR(IF(AE25="","",IF(AE25&lt;=0.2,"Muy Baja",IF(AE25&lt;=0.4,"Baja",IF(AE25&lt;=0.6,"Media",IF(AE25&lt;=0.8,"Alta","Muy Alta"))))),"")</f>
        <v>Baja</v>
      </c>
      <c r="AG25" s="191">
        <f>+AE25</f>
        <v>0.36</v>
      </c>
      <c r="AH25" s="193" t="str">
        <f>IFERROR(IF(AI25="","",IF(AI25&lt;=0.2,"Leve",IF(AI25&lt;=0.4,"Menor",IF(AI25&lt;=0.6,"Moderado",IF(AI25&lt;=0.8,"Mayor","Catastrófico"))))),"")</f>
        <v>Leve</v>
      </c>
      <c r="AI25" s="191">
        <f t="shared" ref="AI25" si="19">IFERROR(IF(X25="Impacto",(T25-(+T25*AA25)),IF(X25="Probabilidad",T25,"")),"")</f>
        <v>0.2</v>
      </c>
      <c r="AJ25" s="194" t="str">
        <f>IFERROR(IF(OR(AND(AF25="Muy Baja",AH25="Leve"),AND(AF25="Muy Baja",AH25="Menor"),AND(AF25="Baja",AH25="Leve")),"Bajo",IF(OR(AND(AF25="Muy baja",AH25="Moderado"),AND(AF25="Baja",AH25="Menor"),AND(AF25="Baja",AH25="Moderado"),AND(AF25="Media",AH25="Leve"),AND(AF25="Media",AH25="Menor"),AND(AF25="Media",AH25="Moderado"),AND(AF25="Alta",AH25="Leve"),AND(AF25="Alta",AH25="Menor")),"Moderado",IF(OR(AND(AF25="Muy Baja",AH25="Mayor"),AND(AF25="Baja",AH25="Mayor"),AND(AF25="Media",AH25="Mayor"),AND(AF25="Alta",AH25="Moderado"),AND(AF25="Alta",AH25="Mayor"),AND(AF25="Muy Alta",AH25="Leve"),AND(AF25="Muy Alta",AH25="Menor"),AND(AF25="Muy Alta",AH25="Moderado"),AND(AF25="Muy Alta",AH25="Mayor")),"Alto",IF(OR(AND(AF25="Muy Baja",AH25="Catastrófico"),AND(AF25="Baja",AH25="Catastrófico"),AND(AF25="Media",AH25="Catastrófico"),AND(AF25="Alta",AH25="Catastrófico"),AND(AF25="Muy Alta",AH25="Catastrófico")),"Extremo","")))),"")</f>
        <v>Bajo</v>
      </c>
      <c r="AK25" s="195" t="s">
        <v>117</v>
      </c>
      <c r="AL25" s="186"/>
      <c r="AM25" s="196"/>
      <c r="AN25" s="196"/>
      <c r="AO25" s="197"/>
      <c r="AP25" s="329" t="s">
        <v>480</v>
      </c>
      <c r="AQ25" s="329" t="s">
        <v>481</v>
      </c>
      <c r="AR25" s="329" t="s">
        <v>482</v>
      </c>
    </row>
    <row r="26" spans="1:44" ht="210" x14ac:dyDescent="0.2">
      <c r="A26" s="346"/>
      <c r="B26" s="336"/>
      <c r="C26" s="336"/>
      <c r="D26" s="336"/>
      <c r="E26" s="350"/>
      <c r="F26" s="341"/>
      <c r="G26" s="330"/>
      <c r="H26" s="330"/>
      <c r="I26" s="330"/>
      <c r="J26" s="330"/>
      <c r="K26" s="330"/>
      <c r="L26" s="317"/>
      <c r="M26" s="317"/>
      <c r="N26" s="323"/>
      <c r="O26" s="322"/>
      <c r="P26" s="321"/>
      <c r="Q26" s="319"/>
      <c r="R26" s="321">
        <f>IF(NOT(ISERROR(MATCH(Q26,_xlfn.ANCHORARRAY(E37),0))),P39&amp;"Por favor no seleccionar los criterios de impacto",Q26)</f>
        <v>0</v>
      </c>
      <c r="S26" s="322"/>
      <c r="T26" s="321"/>
      <c r="U26" s="332"/>
      <c r="V26" s="214">
        <v>2</v>
      </c>
      <c r="W26" s="187" t="s">
        <v>442</v>
      </c>
      <c r="X26" s="189" t="str">
        <f>IF(OR(Y26="Preventivo",Y26="Detectivo"),"Probabilidad",IF(Y26="Correctivo","Impacto",""))</f>
        <v>Probabilidad</v>
      </c>
      <c r="Y26" s="190" t="s">
        <v>254</v>
      </c>
      <c r="Z26" s="190" t="s">
        <v>255</v>
      </c>
      <c r="AA26" s="191" t="str">
        <f t="shared" si="14"/>
        <v>40%</v>
      </c>
      <c r="AB26" s="190" t="s">
        <v>256</v>
      </c>
      <c r="AC26" s="190" t="s">
        <v>257</v>
      </c>
      <c r="AD26" s="190" t="s">
        <v>258</v>
      </c>
      <c r="AE26" s="192">
        <f>IFERROR(IF(AND(X25="Probabilidad",X26="Probabilidad"),(AG25-(+AG25*AA26)),IF(X26="Probabilidad",(P25-(+P25*AA26)),IF(X26="Impacto",AG25,""))),"")</f>
        <v>0.216</v>
      </c>
      <c r="AF26" s="193" t="str">
        <f t="shared" si="2"/>
        <v>Baja</v>
      </c>
      <c r="AG26" s="191">
        <f t="shared" ref="AG26:AG30" si="20">+AE26</f>
        <v>0.216</v>
      </c>
      <c r="AH26" s="193" t="str">
        <f t="shared" si="4"/>
        <v>Leve</v>
      </c>
      <c r="AI26" s="191">
        <f t="shared" ref="AI26" si="21">IFERROR(IF(AND(X25="Impacto",X26="Impacto"),(AI25-(+AI25*AA26)),IF(X26="Impacto",($T$13-(+$T$13*AA26)),IF(X26="Probabilidad",AI25,""))),"")</f>
        <v>0.2</v>
      </c>
      <c r="AJ26" s="194" t="str">
        <f t="shared" ref="AJ26:AJ27" si="22">IFERROR(IF(OR(AND(AF26="Muy Baja",AH26="Leve"),AND(AF26="Muy Baja",AH26="Menor"),AND(AF26="Baja",AH26="Leve")),"Bajo",IF(OR(AND(AF26="Muy baja",AH26="Moderado"),AND(AF26="Baja",AH26="Menor"),AND(AF26="Baja",AH26="Moderado"),AND(AF26="Media",AH26="Leve"),AND(AF26="Media",AH26="Menor"),AND(AF26="Media",AH26="Moderado"),AND(AF26="Alta",AH26="Leve"),AND(AF26="Alta",AH26="Menor")),"Moderado",IF(OR(AND(AF26="Muy Baja",AH26="Mayor"),AND(AF26="Baja",AH26="Mayor"),AND(AF26="Media",AH26="Mayor"),AND(AF26="Alta",AH26="Moderado"),AND(AF26="Alta",AH26="Mayor"),AND(AF26="Muy Alta",AH26="Leve"),AND(AF26="Muy Alta",AH26="Menor"),AND(AF26="Muy Alta",AH26="Moderado"),AND(AF26="Muy Alta",AH26="Mayor")),"Alto",IF(OR(AND(AF26="Muy Baja",AH26="Catastrófico"),AND(AF26="Baja",AH26="Catastrófico"),AND(AF26="Media",AH26="Catastrófico"),AND(AF26="Alta",AH26="Catastrófico"),AND(AF26="Muy Alta",AH26="Catastrófico")),"Extremo","")))),"")</f>
        <v>Bajo</v>
      </c>
      <c r="AK26" s="195" t="s">
        <v>117</v>
      </c>
      <c r="AL26" s="186"/>
      <c r="AM26" s="196"/>
      <c r="AN26" s="196"/>
      <c r="AO26" s="197"/>
      <c r="AP26" s="330"/>
      <c r="AQ26" s="330"/>
      <c r="AR26" s="330"/>
    </row>
    <row r="27" spans="1:44" ht="15.6" customHeight="1" x14ac:dyDescent="0.2">
      <c r="A27" s="346"/>
      <c r="B27" s="336"/>
      <c r="C27" s="336"/>
      <c r="D27" s="336"/>
      <c r="E27" s="350"/>
      <c r="F27" s="341"/>
      <c r="G27" s="330"/>
      <c r="H27" s="330"/>
      <c r="I27" s="330"/>
      <c r="J27" s="330"/>
      <c r="K27" s="330"/>
      <c r="L27" s="317"/>
      <c r="M27" s="317"/>
      <c r="N27" s="323"/>
      <c r="O27" s="322"/>
      <c r="P27" s="321"/>
      <c r="Q27" s="319"/>
      <c r="R27" s="321">
        <f>IF(NOT(ISERROR(MATCH(Q27,_xlfn.ANCHORARRAY(E38),0))),P40&amp;"Por favor no seleccionar los criterios de impacto",Q27)</f>
        <v>0</v>
      </c>
      <c r="S27" s="322"/>
      <c r="T27" s="321"/>
      <c r="U27" s="332"/>
      <c r="V27" s="214">
        <v>3</v>
      </c>
      <c r="W27" s="187"/>
      <c r="X27" s="189" t="str">
        <f>IF(OR(Y27="Preventivo",Y27="Detectivo"),"Probabilidad",IF(Y27="Correctivo","Impacto",""))</f>
        <v/>
      </c>
      <c r="Y27" s="190"/>
      <c r="Z27" s="190"/>
      <c r="AA27" s="191" t="str">
        <f t="shared" ref="AA27:AA31" si="23">IF(AND(Y27="Preventivo",Z27="Automático"),"50%",IF(AND(Y27="Preventivo",Z27="Manual"),"40%",IF(AND(Y27="Detectivo",Z27="Automático"),"40%",IF(AND(Y27="Detectivo",Z27="Manual"),"30%",IF(AND(Y27="Correctivo",Z27="Automático"),"35%",IF(AND(Y27="Correctivo",Z27="Manual"),"25%",""))))))</f>
        <v/>
      </c>
      <c r="AB27" s="190"/>
      <c r="AC27" s="190"/>
      <c r="AD27" s="190"/>
      <c r="AE27" s="192" t="str">
        <f>IFERROR(IF(AND(X26="Probabilidad",X27="Probabilidad"),(AG26-(+AG26*AA27)),IF(AND(X26="Impacto",X27="Probabilidad"),(AG25-(+AG25*AA27)),IF(X27="Impacto",AG26,""))),"")</f>
        <v/>
      </c>
      <c r="AF27" s="193" t="str">
        <f t="shared" si="2"/>
        <v/>
      </c>
      <c r="AG27" s="191" t="str">
        <f t="shared" si="20"/>
        <v/>
      </c>
      <c r="AH27" s="193" t="str">
        <f t="shared" si="4"/>
        <v/>
      </c>
      <c r="AI27" s="191" t="str">
        <f t="shared" ref="AI27" si="24">IFERROR(IF(AND(X26="Impacto",X27="Impacto"),(AI26-(+AI26*AA27)),IF(AND(X26="Probabilidad",X27="Impacto"),(AI25-(+AI25*AA27)),IF(X27="Probabilidad",AI26,""))),"")</f>
        <v/>
      </c>
      <c r="AJ27" s="194" t="str">
        <f t="shared" si="22"/>
        <v/>
      </c>
      <c r="AK27" s="195"/>
      <c r="AL27" s="186"/>
      <c r="AM27" s="196"/>
      <c r="AN27" s="196"/>
      <c r="AO27" s="197"/>
      <c r="AP27" s="330"/>
      <c r="AQ27" s="330"/>
      <c r="AR27" s="330"/>
    </row>
    <row r="28" spans="1:44" ht="15.6" customHeight="1" x14ac:dyDescent="0.2">
      <c r="A28" s="346"/>
      <c r="B28" s="336"/>
      <c r="C28" s="336"/>
      <c r="D28" s="336"/>
      <c r="E28" s="350"/>
      <c r="F28" s="341"/>
      <c r="G28" s="330"/>
      <c r="H28" s="330"/>
      <c r="I28" s="330"/>
      <c r="J28" s="330"/>
      <c r="K28" s="330"/>
      <c r="L28" s="317"/>
      <c r="M28" s="317"/>
      <c r="N28" s="323"/>
      <c r="O28" s="322"/>
      <c r="P28" s="321"/>
      <c r="Q28" s="319"/>
      <c r="R28" s="321">
        <f>IF(NOT(ISERROR(MATCH(Q28,_xlfn.ANCHORARRAY(E39),0))),P41&amp;"Por favor no seleccionar los criterios de impacto",Q28)</f>
        <v>0</v>
      </c>
      <c r="S28" s="322"/>
      <c r="T28" s="321"/>
      <c r="U28" s="332"/>
      <c r="V28" s="214">
        <v>4</v>
      </c>
      <c r="W28" s="187"/>
      <c r="X28" s="189" t="str">
        <f t="shared" ref="X28:X30" si="25">IF(OR(Y28="Preventivo",Y28="Detectivo"),"Probabilidad",IF(Y28="Correctivo","Impacto",""))</f>
        <v/>
      </c>
      <c r="Y28" s="190"/>
      <c r="Z28" s="190"/>
      <c r="AA28" s="191" t="str">
        <f t="shared" si="23"/>
        <v/>
      </c>
      <c r="AB28" s="190"/>
      <c r="AC28" s="190"/>
      <c r="AD28" s="190"/>
      <c r="AE28" s="192" t="str">
        <f t="shared" ref="AE28:AE30" si="26">IFERROR(IF(AND(X27="Probabilidad",X28="Probabilidad"),(AG27-(+AG27*AA28)),IF(AND(X27="Impacto",X28="Probabilidad"),(AG26-(+AG26*AA28)),IF(X28="Impacto",AG27,""))),"")</f>
        <v/>
      </c>
      <c r="AF28" s="193" t="str">
        <f t="shared" si="2"/>
        <v/>
      </c>
      <c r="AG28" s="191" t="str">
        <f t="shared" si="20"/>
        <v/>
      </c>
      <c r="AH28" s="193" t="str">
        <f t="shared" si="4"/>
        <v/>
      </c>
      <c r="AI28" s="191" t="str">
        <f t="shared" si="15"/>
        <v/>
      </c>
      <c r="AJ28" s="194" t="str">
        <f>IFERROR(IF(OR(AND(AF28="Muy Baja",AH28="Leve"),AND(AF28="Muy Baja",AH28="Menor"),AND(AF28="Baja",AH28="Leve")),"Bajo",IF(OR(AND(AF28="Muy baja",AH28="Moderado"),AND(AF28="Baja",AH28="Menor"),AND(AF28="Baja",AH28="Moderado"),AND(AF28="Media",AH28="Leve"),AND(AF28="Media",AH28="Menor"),AND(AF28="Media",AH28="Moderado"),AND(AF28="Alta",AH28="Leve"),AND(AF28="Alta",AH28="Menor")),"Moderado",IF(OR(AND(AF28="Muy Baja",AH28="Mayor"),AND(AF28="Baja",AH28="Mayor"),AND(AF28="Media",AH28="Mayor"),AND(AF28="Alta",AH28="Moderado"),AND(AF28="Alta",AH28="Mayor"),AND(AF28="Muy Alta",AH28="Leve"),AND(AF28="Muy Alta",AH28="Menor"),AND(AF28="Muy Alta",AH28="Moderado"),AND(AF28="Muy Alta",AH28="Mayor")),"Alto",IF(OR(AND(AF28="Muy Baja",AH28="Catastrófico"),AND(AF28="Baja",AH28="Catastrófico"),AND(AF28="Media",AH28="Catastrófico"),AND(AF28="Alta",AH28="Catastrófico"),AND(AF28="Muy Alta",AH28="Catastrófico")),"Extremo","")))),"")</f>
        <v/>
      </c>
      <c r="AK28" s="195"/>
      <c r="AL28" s="186"/>
      <c r="AM28" s="196"/>
      <c r="AN28" s="196"/>
      <c r="AO28" s="197"/>
      <c r="AP28" s="330"/>
      <c r="AQ28" s="330"/>
      <c r="AR28" s="330"/>
    </row>
    <row r="29" spans="1:44" ht="15.6" customHeight="1" x14ac:dyDescent="0.2">
      <c r="A29" s="346"/>
      <c r="B29" s="336"/>
      <c r="C29" s="336"/>
      <c r="D29" s="336"/>
      <c r="E29" s="350"/>
      <c r="F29" s="341"/>
      <c r="G29" s="330"/>
      <c r="H29" s="330"/>
      <c r="I29" s="330"/>
      <c r="J29" s="330"/>
      <c r="K29" s="330"/>
      <c r="L29" s="317"/>
      <c r="M29" s="317"/>
      <c r="N29" s="323"/>
      <c r="O29" s="322"/>
      <c r="P29" s="321"/>
      <c r="Q29" s="319"/>
      <c r="R29" s="321">
        <f>IF(NOT(ISERROR(MATCH(Q29,_xlfn.ANCHORARRAY(E40),0))),P42&amp;"Por favor no seleccionar los criterios de impacto",Q29)</f>
        <v>0</v>
      </c>
      <c r="S29" s="322"/>
      <c r="T29" s="321"/>
      <c r="U29" s="332"/>
      <c r="V29" s="214">
        <v>5</v>
      </c>
      <c r="W29" s="187"/>
      <c r="X29" s="189" t="str">
        <f t="shared" si="25"/>
        <v/>
      </c>
      <c r="Y29" s="190"/>
      <c r="Z29" s="190"/>
      <c r="AA29" s="191" t="str">
        <f t="shared" si="23"/>
        <v/>
      </c>
      <c r="AB29" s="190"/>
      <c r="AC29" s="190"/>
      <c r="AD29" s="190"/>
      <c r="AE29" s="192" t="str">
        <f t="shared" si="26"/>
        <v/>
      </c>
      <c r="AF29" s="193" t="str">
        <f t="shared" si="2"/>
        <v/>
      </c>
      <c r="AG29" s="191" t="str">
        <f t="shared" si="20"/>
        <v/>
      </c>
      <c r="AH29" s="193" t="str">
        <f t="shared" si="4"/>
        <v/>
      </c>
      <c r="AI29" s="191" t="str">
        <f t="shared" si="15"/>
        <v/>
      </c>
      <c r="AJ29" s="194" t="str">
        <f t="shared" ref="AJ29:AJ30" si="27">IFERROR(IF(OR(AND(AF29="Muy Baja",AH29="Leve"),AND(AF29="Muy Baja",AH29="Menor"),AND(AF29="Baja",AH29="Leve")),"Bajo",IF(OR(AND(AF29="Muy baja",AH29="Moderado"),AND(AF29="Baja",AH29="Menor"),AND(AF29="Baja",AH29="Moderado"),AND(AF29="Media",AH29="Leve"),AND(AF29="Media",AH29="Menor"),AND(AF29="Media",AH29="Moderado"),AND(AF29="Alta",AH29="Leve"),AND(AF29="Alta",AH29="Menor")),"Moderado",IF(OR(AND(AF29="Muy Baja",AH29="Mayor"),AND(AF29="Baja",AH29="Mayor"),AND(AF29="Media",AH29="Mayor"),AND(AF29="Alta",AH29="Moderado"),AND(AF29="Alta",AH29="Mayor"),AND(AF29="Muy Alta",AH29="Leve"),AND(AF29="Muy Alta",AH29="Menor"),AND(AF29="Muy Alta",AH29="Moderado"),AND(AF29="Muy Alta",AH29="Mayor")),"Alto",IF(OR(AND(AF29="Muy Baja",AH29="Catastrófico"),AND(AF29="Baja",AH29="Catastrófico"),AND(AF29="Media",AH29="Catastrófico"),AND(AF29="Alta",AH29="Catastrófico"),AND(AF29="Muy Alta",AH29="Catastrófico")),"Extremo","")))),"")</f>
        <v/>
      </c>
      <c r="AK29" s="195"/>
      <c r="AL29" s="186"/>
      <c r="AM29" s="196"/>
      <c r="AN29" s="196"/>
      <c r="AO29" s="197"/>
      <c r="AP29" s="330"/>
      <c r="AQ29" s="330"/>
      <c r="AR29" s="330"/>
    </row>
    <row r="30" spans="1:44" ht="15.6" customHeight="1" x14ac:dyDescent="0.2">
      <c r="A30" s="346"/>
      <c r="B30" s="336"/>
      <c r="C30" s="336"/>
      <c r="D30" s="336"/>
      <c r="E30" s="350"/>
      <c r="F30" s="341"/>
      <c r="G30" s="331"/>
      <c r="H30" s="331"/>
      <c r="I30" s="331"/>
      <c r="J30" s="331"/>
      <c r="K30" s="331"/>
      <c r="L30" s="318"/>
      <c r="M30" s="318"/>
      <c r="N30" s="323"/>
      <c r="O30" s="322"/>
      <c r="P30" s="321"/>
      <c r="Q30" s="319"/>
      <c r="R30" s="321">
        <f>IF(NOT(ISERROR(MATCH(Q30,_xlfn.ANCHORARRAY(E41),0))),P43&amp;"Por favor no seleccionar los criterios de impacto",Q30)</f>
        <v>0</v>
      </c>
      <c r="S30" s="322"/>
      <c r="T30" s="321"/>
      <c r="U30" s="332"/>
      <c r="V30" s="214">
        <v>6</v>
      </c>
      <c r="W30" s="187"/>
      <c r="X30" s="189" t="str">
        <f t="shared" si="25"/>
        <v/>
      </c>
      <c r="Y30" s="190"/>
      <c r="Z30" s="190"/>
      <c r="AA30" s="191" t="str">
        <f t="shared" si="23"/>
        <v/>
      </c>
      <c r="AB30" s="190"/>
      <c r="AC30" s="190"/>
      <c r="AD30" s="190"/>
      <c r="AE30" s="192" t="str">
        <f t="shared" si="26"/>
        <v/>
      </c>
      <c r="AF30" s="193" t="str">
        <f t="shared" si="2"/>
        <v/>
      </c>
      <c r="AG30" s="191" t="str">
        <f t="shared" si="20"/>
        <v/>
      </c>
      <c r="AH30" s="193" t="str">
        <f t="shared" si="4"/>
        <v/>
      </c>
      <c r="AI30" s="191" t="str">
        <f t="shared" si="15"/>
        <v/>
      </c>
      <c r="AJ30" s="194" t="str">
        <f t="shared" si="27"/>
        <v/>
      </c>
      <c r="AK30" s="195"/>
      <c r="AL30" s="186"/>
      <c r="AM30" s="196"/>
      <c r="AN30" s="196"/>
      <c r="AO30" s="197"/>
      <c r="AP30" s="331"/>
      <c r="AQ30" s="331"/>
      <c r="AR30" s="331"/>
    </row>
    <row r="31" spans="1:44" ht="255" x14ac:dyDescent="0.2">
      <c r="A31" s="346">
        <v>4</v>
      </c>
      <c r="B31" s="336" t="s">
        <v>120</v>
      </c>
      <c r="C31" s="336" t="s">
        <v>434</v>
      </c>
      <c r="D31" s="336" t="s">
        <v>443</v>
      </c>
      <c r="E31" s="353" t="s">
        <v>444</v>
      </c>
      <c r="F31" s="341" t="s">
        <v>140</v>
      </c>
      <c r="G31" s="329" t="s">
        <v>130</v>
      </c>
      <c r="H31" s="329" t="s">
        <v>457</v>
      </c>
      <c r="I31" s="329" t="s">
        <v>464</v>
      </c>
      <c r="J31" s="329" t="s">
        <v>465</v>
      </c>
      <c r="K31" s="329" t="s">
        <v>466</v>
      </c>
      <c r="L31" s="316" t="s">
        <v>137</v>
      </c>
      <c r="M31" s="316" t="s">
        <v>143</v>
      </c>
      <c r="N31" s="323">
        <v>365</v>
      </c>
      <c r="O31" s="322" t="str">
        <f>IF(N31&lt;=0,"",IF(N31&lt;=2,"Muy Baja",IF(N31&lt;=24,"Baja",IF(N31&lt;=500,"Media",IF(N31&lt;=5000,"Alta","Muy Alta")))))</f>
        <v>Media</v>
      </c>
      <c r="P31" s="321">
        <f>IF(O31="","",IF(O31="Muy Baja",0.2,IF(O31="Baja",0.4,IF(O31="Media",0.6,IF(O31="Alta",0.8,IF(O31="Muy Alta",1,))))))</f>
        <v>0.6</v>
      </c>
      <c r="Q31" s="319" t="s">
        <v>253</v>
      </c>
      <c r="R31" s="321" t="str">
        <f>IF(NOT(ISERROR(MATCH(Q31,'Tabla Impacto'!$B$222:$B$224,0))),'Tabla Impacto'!$F$224&amp;"Por favor no seleccionar los criterios de impacto(Afectación Económica o presupuestal y Pérdida Reputacional)",Q31)</f>
        <v xml:space="preserve">     El riesgo afecta la imagen de la entidad con algunos usuarios de relevancia frente al logro de los objetivos</v>
      </c>
      <c r="S31" s="322" t="str">
        <f>IF(OR(R31='Tabla Impacto'!$C$12,R31='Tabla Impacto'!$D$12),"Leve",IF(OR(R31='Tabla Impacto'!$C$13,R31='Tabla Impacto'!$D$13),"Menor",IF(OR(R31='Tabla Impacto'!$C$14,R31='Tabla Impacto'!$D$14),"Moderado",IF(OR(R31='Tabla Impacto'!$C$15,R31='Tabla Impacto'!$D$15),"Mayor",IF(OR(R31='Tabla Impacto'!$C$16,R31='Tabla Impacto'!$D$16),"Catastrófico","")))))</f>
        <v>Moderado</v>
      </c>
      <c r="T31" s="321">
        <f>IF(S31="","",IF(S31="Leve",0.2,IF(S31="Menor",0.4,IF(S31="Moderado",0.6,IF(S31="Mayor",0.8,IF(S31="Catastrófico",1,))))))</f>
        <v>0.6</v>
      </c>
      <c r="U31" s="332" t="str">
        <f>IF(OR(AND(O31="Muy Baja",S31="Leve"),AND(O31="Muy Baja",S31="Menor"),AND(O31="Baja",S31="Leve")),"Bajo",IF(OR(AND(O31="Muy baja",S31="Moderado"),AND(O31="Baja",S31="Menor"),AND(O31="Baja",S31="Moderado"),AND(O31="Media",S31="Leve"),AND(O31="Media",S31="Menor"),AND(O31="Media",S31="Moderado"),AND(O31="Alta",S31="Leve"),AND(O31="Alta",S31="Menor")),"Moderado",IF(OR(AND(O31="Muy Baja",S31="Mayor"),AND(O31="Baja",S31="Mayor"),AND(O31="Media",S31="Mayor"),AND(O31="Alta",S31="Moderado"),AND(O31="Alta",S31="Mayor"),AND(O31="Muy Alta",S31="Leve"),AND(O31="Muy Alta",S31="Menor"),AND(O31="Muy Alta",S31="Moderado"),AND(O31="Muy Alta",S31="Mayor")),"Alto",IF(OR(AND(O31="Muy Baja",S31="Catastrófico"),AND(O31="Baja",S31="Catastrófico"),AND(O31="Media",S31="Catastrófico"),AND(O31="Alta",S31="Catastrófico"),AND(O31="Muy Alta",S31="Catastrófico")),"Extremo",""))))</f>
        <v>Moderado</v>
      </c>
      <c r="V31" s="214">
        <v>1</v>
      </c>
      <c r="W31" s="187" t="s">
        <v>445</v>
      </c>
      <c r="X31" s="189" t="str">
        <f>IF(OR(Y31="Preventivo",Y31="Detectivo"),"Probabilidad",IF(Y31="Correctivo","Impacto",""))</f>
        <v>Probabilidad</v>
      </c>
      <c r="Y31" s="190" t="s">
        <v>254</v>
      </c>
      <c r="Z31" s="190" t="s">
        <v>255</v>
      </c>
      <c r="AA31" s="191" t="str">
        <f t="shared" si="23"/>
        <v>40%</v>
      </c>
      <c r="AB31" s="190" t="s">
        <v>260</v>
      </c>
      <c r="AC31" s="190" t="s">
        <v>257</v>
      </c>
      <c r="AD31" s="190" t="s">
        <v>258</v>
      </c>
      <c r="AE31" s="192">
        <f>IFERROR(IF(X31="Probabilidad",(P31-(+P31*AA31)),IF(X31="Impacto",P31,"")),"")</f>
        <v>0.36</v>
      </c>
      <c r="AF31" s="193" t="str">
        <f>IFERROR(IF(AE31="","",IF(AE31&lt;=0.2,"Muy Baja",IF(AE31&lt;=0.4,"Baja",IF(AE31&lt;=0.6,"Media",IF(AE31&lt;=0.8,"Alta","Muy Alta"))))),"")</f>
        <v>Baja</v>
      </c>
      <c r="AG31" s="191">
        <f>+AE31</f>
        <v>0.36</v>
      </c>
      <c r="AH31" s="193" t="str">
        <f>IFERROR(IF(AI31="","",IF(AI31&lt;=0.2,"Leve",IF(AI31&lt;=0.4,"Menor",IF(AI31&lt;=0.6,"Moderado",IF(AI31&lt;=0.8,"Mayor","Catastrófico"))))),"")</f>
        <v>Moderado</v>
      </c>
      <c r="AI31" s="191">
        <f t="shared" ref="AI31" si="28">IFERROR(IF(X31="Impacto",(T31-(+T31*AA31)),IF(X31="Probabilidad",T31,"")),"")</f>
        <v>0.6</v>
      </c>
      <c r="AJ31" s="194" t="str">
        <f>IFERROR(IF(OR(AND(AF31="Muy Baja",AH31="Leve"),AND(AF31="Muy Baja",AH31="Menor"),AND(AF31="Baja",AH31="Leve")),"Bajo",IF(OR(AND(AF31="Muy baja",AH31="Moderado"),AND(AF31="Baja",AH31="Menor"),AND(AF31="Baja",AH31="Moderado"),AND(AF31="Media",AH31="Leve"),AND(AF31="Media",AH31="Menor"),AND(AF31="Media",AH31="Moderado"),AND(AF31="Alta",AH31="Leve"),AND(AF31="Alta",AH31="Menor")),"Moderado",IF(OR(AND(AF31="Muy Baja",AH31="Mayor"),AND(AF31="Baja",AH31="Mayor"),AND(AF31="Media",AH31="Mayor"),AND(AF31="Alta",AH31="Moderado"),AND(AF31="Alta",AH31="Mayor"),AND(AF31="Muy Alta",AH31="Leve"),AND(AF31="Muy Alta",AH31="Menor"),AND(AF31="Muy Alta",AH31="Moderado"),AND(AF31="Muy Alta",AH31="Mayor")),"Alto",IF(OR(AND(AF31="Muy Baja",AH31="Catastrófico"),AND(AF31="Baja",AH31="Catastrófico"),AND(AF31="Media",AH31="Catastrófico"),AND(AF31="Alta",AH31="Catastrófico"),AND(AF31="Muy Alta",AH31="Catastrófico")),"Extremo","")))),"")</f>
        <v>Moderado</v>
      </c>
      <c r="AK31" s="195" t="s">
        <v>123</v>
      </c>
      <c r="AL31" s="186" t="s">
        <v>473</v>
      </c>
      <c r="AM31" s="186" t="s">
        <v>474</v>
      </c>
      <c r="AN31" s="186" t="s">
        <v>475</v>
      </c>
      <c r="AO31" s="197" t="s">
        <v>478</v>
      </c>
      <c r="AP31" s="342" t="s">
        <v>476</v>
      </c>
      <c r="AQ31" s="329" t="s">
        <v>479</v>
      </c>
      <c r="AR31" s="329" t="s">
        <v>474</v>
      </c>
    </row>
    <row r="32" spans="1:44" ht="255" x14ac:dyDescent="0.2">
      <c r="A32" s="346"/>
      <c r="B32" s="336"/>
      <c r="C32" s="336"/>
      <c r="D32" s="336"/>
      <c r="E32" s="354"/>
      <c r="F32" s="341"/>
      <c r="G32" s="330"/>
      <c r="H32" s="330"/>
      <c r="I32" s="330"/>
      <c r="J32" s="330"/>
      <c r="K32" s="330"/>
      <c r="L32" s="317"/>
      <c r="M32" s="317"/>
      <c r="N32" s="323"/>
      <c r="O32" s="322"/>
      <c r="P32" s="321"/>
      <c r="Q32" s="319"/>
      <c r="R32" s="321">
        <f>IF(NOT(ISERROR(MATCH(Q32,_xlfn.ANCHORARRAY(E43),0))),P45&amp;"Por favor no seleccionar los criterios de impacto",Q32)</f>
        <v>0</v>
      </c>
      <c r="S32" s="322"/>
      <c r="T32" s="321"/>
      <c r="U32" s="332"/>
      <c r="V32" s="214">
        <v>2</v>
      </c>
      <c r="W32" s="187" t="s">
        <v>446</v>
      </c>
      <c r="X32" s="189" t="str">
        <f>IF(OR(Y32="Preventivo",Y32="Detectivo"),"Probabilidad",IF(Y32="Correctivo","Impacto",""))</f>
        <v>Probabilidad</v>
      </c>
      <c r="Y32" s="190" t="s">
        <v>254</v>
      </c>
      <c r="Z32" s="190" t="s">
        <v>255</v>
      </c>
      <c r="AA32" s="191" t="str">
        <f t="shared" ref="AA32:AA33" si="29">IF(AND(Y32="Preventivo",Z32="Automático"),"50%",IF(AND(Y32="Preventivo",Z32="Manual"),"40%",IF(AND(Y32="Detectivo",Z32="Automático"),"40%",IF(AND(Y32="Detectivo",Z32="Manual"),"30%",IF(AND(Y32="Correctivo",Z32="Automático"),"35%",IF(AND(Y32="Correctivo",Z32="Manual"),"25%",""))))))</f>
        <v>40%</v>
      </c>
      <c r="AB32" s="190" t="s">
        <v>260</v>
      </c>
      <c r="AC32" s="190" t="s">
        <v>257</v>
      </c>
      <c r="AD32" s="190" t="s">
        <v>258</v>
      </c>
      <c r="AE32" s="192">
        <f>IFERROR(IF(AND(X31="Probabilidad",X32="Probabilidad"),(AG31-(+AG31*AA32)),IF(X32="Probabilidad",(P31-(+P31*AA32)),IF(X32="Impacto",AG31,""))),"")</f>
        <v>0.216</v>
      </c>
      <c r="AF32" s="193" t="str">
        <f t="shared" si="2"/>
        <v>Baja</v>
      </c>
      <c r="AG32" s="191">
        <f t="shared" ref="AG32:AG36" si="30">+AE32</f>
        <v>0.216</v>
      </c>
      <c r="AH32" s="193" t="str">
        <f t="shared" si="4"/>
        <v>Moderado</v>
      </c>
      <c r="AI32" s="191">
        <f t="shared" ref="AI32" si="31">IFERROR(IF(AND(X31="Impacto",X32="Impacto"),(AI31-(+AI31*AA32)),IF(X32="Impacto",($T$13-(+$T$13*AA32)),IF(X32="Probabilidad",AI31,""))),"")</f>
        <v>0.6</v>
      </c>
      <c r="AJ32" s="194" t="str">
        <f t="shared" ref="AJ32:AJ33" si="32">IFERROR(IF(OR(AND(AF32="Muy Baja",AH32="Leve"),AND(AF32="Muy Baja",AH32="Menor"),AND(AF32="Baja",AH32="Leve")),"Bajo",IF(OR(AND(AF32="Muy baja",AH32="Moderado"),AND(AF32="Baja",AH32="Menor"),AND(AF32="Baja",AH32="Moderado"),AND(AF32="Media",AH32="Leve"),AND(AF32="Media",AH32="Menor"),AND(AF32="Media",AH32="Moderado"),AND(AF32="Alta",AH32="Leve"),AND(AF32="Alta",AH32="Menor")),"Moderado",IF(OR(AND(AF32="Muy Baja",AH32="Mayor"),AND(AF32="Baja",AH32="Mayor"),AND(AF32="Media",AH32="Mayor"),AND(AF32="Alta",AH32="Moderado"),AND(AF32="Alta",AH32="Mayor"),AND(AF32="Muy Alta",AH32="Leve"),AND(AF32="Muy Alta",AH32="Menor"),AND(AF32="Muy Alta",AH32="Moderado"),AND(AF32="Muy Alta",AH32="Mayor")),"Alto",IF(OR(AND(AF32="Muy Baja",AH32="Catastrófico"),AND(AF32="Baja",AH32="Catastrófico"),AND(AF32="Media",AH32="Catastrófico"),AND(AF32="Alta",AH32="Catastrófico"),AND(AF32="Muy Alta",AH32="Catastrófico")),"Extremo","")))),"")</f>
        <v>Moderado</v>
      </c>
      <c r="AK32" s="195" t="s">
        <v>123</v>
      </c>
      <c r="AL32" s="186"/>
      <c r="AM32" s="196"/>
      <c r="AN32" s="196"/>
      <c r="AO32" s="197" t="s">
        <v>477</v>
      </c>
      <c r="AP32" s="343"/>
      <c r="AQ32" s="330"/>
      <c r="AR32" s="330"/>
    </row>
    <row r="33" spans="1:44" ht="285" x14ac:dyDescent="0.2">
      <c r="A33" s="346"/>
      <c r="B33" s="336"/>
      <c r="C33" s="336"/>
      <c r="D33" s="336"/>
      <c r="E33" s="354"/>
      <c r="F33" s="341"/>
      <c r="G33" s="330"/>
      <c r="H33" s="330"/>
      <c r="I33" s="330"/>
      <c r="J33" s="330"/>
      <c r="K33" s="330"/>
      <c r="L33" s="317"/>
      <c r="M33" s="317"/>
      <c r="N33" s="323"/>
      <c r="O33" s="322"/>
      <c r="P33" s="321"/>
      <c r="Q33" s="319"/>
      <c r="R33" s="321">
        <f>IF(NOT(ISERROR(MATCH(Q33,_xlfn.ANCHORARRAY(E44),0))),P46&amp;"Por favor no seleccionar los criterios de impacto",Q33)</f>
        <v>0</v>
      </c>
      <c r="S33" s="322"/>
      <c r="T33" s="321"/>
      <c r="U33" s="332"/>
      <c r="V33" s="214">
        <v>3</v>
      </c>
      <c r="W33" s="187" t="s">
        <v>447</v>
      </c>
      <c r="X33" s="189" t="str">
        <f>IF(OR(Y33="Preventivo",Y33="Detectivo"),"Probabilidad",IF(Y33="Correctivo","Impacto",""))</f>
        <v>Probabilidad</v>
      </c>
      <c r="Y33" s="190" t="s">
        <v>254</v>
      </c>
      <c r="Z33" s="190" t="s">
        <v>255</v>
      </c>
      <c r="AA33" s="191" t="str">
        <f t="shared" si="29"/>
        <v>40%</v>
      </c>
      <c r="AB33" s="190" t="s">
        <v>260</v>
      </c>
      <c r="AC33" s="190" t="s">
        <v>257</v>
      </c>
      <c r="AD33" s="190" t="s">
        <v>258</v>
      </c>
      <c r="AE33" s="192">
        <f>IFERROR(IF(AND(X32="Probabilidad",X33="Probabilidad"),(AG32-(+AG32*AA33)),IF(AND(X32="Impacto",X33="Probabilidad"),(AG31-(+AG31*AA33)),IF(X33="Impacto",AG32,""))),"")</f>
        <v>0.12959999999999999</v>
      </c>
      <c r="AF33" s="193" t="str">
        <f t="shared" si="2"/>
        <v>Muy Baja</v>
      </c>
      <c r="AG33" s="191">
        <f t="shared" si="30"/>
        <v>0.12959999999999999</v>
      </c>
      <c r="AH33" s="193" t="str">
        <f t="shared" si="4"/>
        <v>Moderado</v>
      </c>
      <c r="AI33" s="191">
        <f t="shared" ref="AI33" si="33">IFERROR(IF(AND(X32="Impacto",X33="Impacto"),(AI32-(+AI32*AA33)),IF(AND(X32="Probabilidad",X33="Impacto"),(AI31-(+AI31*AA33)),IF(X33="Probabilidad",AI32,""))),"")</f>
        <v>0.6</v>
      </c>
      <c r="AJ33" s="194" t="str">
        <f t="shared" si="32"/>
        <v>Moderado</v>
      </c>
      <c r="AK33" s="195" t="s">
        <v>123</v>
      </c>
      <c r="AL33" s="186"/>
      <c r="AM33" s="196"/>
      <c r="AN33" s="196"/>
      <c r="AO33" s="197"/>
      <c r="AP33" s="343"/>
      <c r="AQ33" s="330"/>
      <c r="AR33" s="330"/>
    </row>
    <row r="34" spans="1:44" ht="15.6" customHeight="1" x14ac:dyDescent="0.2">
      <c r="A34" s="346"/>
      <c r="B34" s="336"/>
      <c r="C34" s="336"/>
      <c r="D34" s="336"/>
      <c r="E34" s="354"/>
      <c r="F34" s="341"/>
      <c r="G34" s="330"/>
      <c r="H34" s="330"/>
      <c r="I34" s="330"/>
      <c r="J34" s="330"/>
      <c r="K34" s="330"/>
      <c r="L34" s="317"/>
      <c r="M34" s="317"/>
      <c r="N34" s="323"/>
      <c r="O34" s="322"/>
      <c r="P34" s="321"/>
      <c r="Q34" s="319"/>
      <c r="R34" s="321">
        <f>IF(NOT(ISERROR(MATCH(Q34,_xlfn.ANCHORARRAY(E45),0))),P47&amp;"Por favor no seleccionar los criterios de impacto",Q34)</f>
        <v>0</v>
      </c>
      <c r="S34" s="322"/>
      <c r="T34" s="321"/>
      <c r="U34" s="332"/>
      <c r="V34" s="214">
        <v>4</v>
      </c>
      <c r="W34" s="187"/>
      <c r="X34" s="189" t="str">
        <f t="shared" ref="X34:X36" si="34">IF(OR(Y34="Preventivo",Y34="Detectivo"),"Probabilidad",IF(Y34="Correctivo","Impacto",""))</f>
        <v/>
      </c>
      <c r="Y34" s="190"/>
      <c r="Z34" s="190"/>
      <c r="AA34" s="191" t="str">
        <f t="shared" ref="AA34:AA36" si="35">IF(AND(Y34="Preventivo",Z34="Automático"),"50%",IF(AND(Y34="Preventivo",Z34="Manual"),"40%",IF(AND(Y34="Detectivo",Z34="Automático"),"40%",IF(AND(Y34="Detectivo",Z34="Manual"),"30%",IF(AND(Y34="Correctivo",Z34="Automático"),"35%",IF(AND(Y34="Correctivo",Z34="Manual"),"25%",""))))))</f>
        <v/>
      </c>
      <c r="AB34" s="190"/>
      <c r="AC34" s="190"/>
      <c r="AD34" s="190"/>
      <c r="AE34" s="192" t="str">
        <f t="shared" ref="AE34:AE36" si="36">IFERROR(IF(AND(X33="Probabilidad",X34="Probabilidad"),(AG33-(+AG33*AA34)),IF(AND(X33="Impacto",X34="Probabilidad"),(AG32-(+AG32*AA34)),IF(X34="Impacto",AG33,""))),"")</f>
        <v/>
      </c>
      <c r="AF34" s="193" t="str">
        <f t="shared" si="2"/>
        <v/>
      </c>
      <c r="AG34" s="191" t="str">
        <f t="shared" si="30"/>
        <v/>
      </c>
      <c r="AH34" s="193" t="str">
        <f t="shared" si="4"/>
        <v/>
      </c>
      <c r="AI34" s="191" t="str">
        <f t="shared" si="15"/>
        <v/>
      </c>
      <c r="AJ34" s="194" t="str">
        <f>IFERROR(IF(OR(AND(AF34="Muy Baja",AH34="Leve"),AND(AF34="Muy Baja",AH34="Menor"),AND(AF34="Baja",AH34="Leve")),"Bajo",IF(OR(AND(AF34="Muy baja",AH34="Moderado"),AND(AF34="Baja",AH34="Menor"),AND(AF34="Baja",AH34="Moderado"),AND(AF34="Media",AH34="Leve"),AND(AF34="Media",AH34="Menor"),AND(AF34="Media",AH34="Moderado"),AND(AF34="Alta",AH34="Leve"),AND(AF34="Alta",AH34="Menor")),"Moderado",IF(OR(AND(AF34="Muy Baja",AH34="Mayor"),AND(AF34="Baja",AH34="Mayor"),AND(AF34="Media",AH34="Mayor"),AND(AF34="Alta",AH34="Moderado"),AND(AF34="Alta",AH34="Mayor"),AND(AF34="Muy Alta",AH34="Leve"),AND(AF34="Muy Alta",AH34="Menor"),AND(AF34="Muy Alta",AH34="Moderado"),AND(AF34="Muy Alta",AH34="Mayor")),"Alto",IF(OR(AND(AF34="Muy Baja",AH34="Catastrófico"),AND(AF34="Baja",AH34="Catastrófico"),AND(AF34="Media",AH34="Catastrófico"),AND(AF34="Alta",AH34="Catastrófico"),AND(AF34="Muy Alta",AH34="Catastrófico")),"Extremo","")))),"")</f>
        <v/>
      </c>
      <c r="AK34" s="195"/>
      <c r="AL34" s="186"/>
      <c r="AM34" s="196"/>
      <c r="AN34" s="196"/>
      <c r="AO34" s="197"/>
      <c r="AP34" s="343"/>
      <c r="AQ34" s="330"/>
      <c r="AR34" s="330"/>
    </row>
    <row r="35" spans="1:44" ht="15.6" customHeight="1" x14ac:dyDescent="0.2">
      <c r="A35" s="346"/>
      <c r="B35" s="336"/>
      <c r="C35" s="336"/>
      <c r="D35" s="336"/>
      <c r="E35" s="354"/>
      <c r="F35" s="341"/>
      <c r="G35" s="330"/>
      <c r="H35" s="330"/>
      <c r="I35" s="330"/>
      <c r="J35" s="330"/>
      <c r="K35" s="330"/>
      <c r="L35" s="317"/>
      <c r="M35" s="317"/>
      <c r="N35" s="323"/>
      <c r="O35" s="322"/>
      <c r="P35" s="321"/>
      <c r="Q35" s="319"/>
      <c r="R35" s="321">
        <f>IF(NOT(ISERROR(MATCH(Q35,_xlfn.ANCHORARRAY(E46),0))),P48&amp;"Por favor no seleccionar los criterios de impacto",Q35)</f>
        <v>0</v>
      </c>
      <c r="S35" s="322"/>
      <c r="T35" s="321"/>
      <c r="U35" s="332"/>
      <c r="V35" s="214">
        <v>5</v>
      </c>
      <c r="W35" s="187"/>
      <c r="X35" s="189" t="str">
        <f t="shared" si="34"/>
        <v/>
      </c>
      <c r="Y35" s="190"/>
      <c r="Z35" s="190"/>
      <c r="AA35" s="191" t="str">
        <f t="shared" si="35"/>
        <v/>
      </c>
      <c r="AB35" s="190"/>
      <c r="AC35" s="190"/>
      <c r="AD35" s="190"/>
      <c r="AE35" s="192" t="str">
        <f t="shared" si="36"/>
        <v/>
      </c>
      <c r="AF35" s="193" t="str">
        <f>IFERROR(IF(AE35="","",IF(AE35&lt;=0.2,"Muy Baja",IF(AE35&lt;=0.4,"Baja",IF(AE35&lt;=0.6,"Media",IF(AE35&lt;=0.8,"Alta","Muy Alta"))))),"")</f>
        <v/>
      </c>
      <c r="AG35" s="191" t="str">
        <f t="shared" si="30"/>
        <v/>
      </c>
      <c r="AH35" s="193" t="str">
        <f t="shared" si="4"/>
        <v/>
      </c>
      <c r="AI35" s="191" t="str">
        <f t="shared" si="15"/>
        <v/>
      </c>
      <c r="AJ35" s="194" t="str">
        <f t="shared" ref="AJ35:AJ36" si="37">IFERROR(IF(OR(AND(AF35="Muy Baja",AH35="Leve"),AND(AF35="Muy Baja",AH35="Menor"),AND(AF35="Baja",AH35="Leve")),"Bajo",IF(OR(AND(AF35="Muy baja",AH35="Moderado"),AND(AF35="Baja",AH35="Menor"),AND(AF35="Baja",AH35="Moderado"),AND(AF35="Media",AH35="Leve"),AND(AF35="Media",AH35="Menor"),AND(AF35="Media",AH35="Moderado"),AND(AF35="Alta",AH35="Leve"),AND(AF35="Alta",AH35="Menor")),"Moderado",IF(OR(AND(AF35="Muy Baja",AH35="Mayor"),AND(AF35="Baja",AH35="Mayor"),AND(AF35="Media",AH35="Mayor"),AND(AF35="Alta",AH35="Moderado"),AND(AF35="Alta",AH35="Mayor"),AND(AF35="Muy Alta",AH35="Leve"),AND(AF35="Muy Alta",AH35="Menor"),AND(AF35="Muy Alta",AH35="Moderado"),AND(AF35="Muy Alta",AH35="Mayor")),"Alto",IF(OR(AND(AF35="Muy Baja",AH35="Catastrófico"),AND(AF35="Baja",AH35="Catastrófico"),AND(AF35="Media",AH35="Catastrófico"),AND(AF35="Alta",AH35="Catastrófico"),AND(AF35="Muy Alta",AH35="Catastrófico")),"Extremo","")))),"")</f>
        <v/>
      </c>
      <c r="AK35" s="195"/>
      <c r="AL35" s="186"/>
      <c r="AM35" s="196"/>
      <c r="AN35" s="196"/>
      <c r="AO35" s="197"/>
      <c r="AP35" s="343"/>
      <c r="AQ35" s="330"/>
      <c r="AR35" s="330"/>
    </row>
    <row r="36" spans="1:44" ht="15.6" customHeight="1" x14ac:dyDescent="0.2">
      <c r="A36" s="346"/>
      <c r="B36" s="336"/>
      <c r="C36" s="336"/>
      <c r="D36" s="336"/>
      <c r="E36" s="354"/>
      <c r="F36" s="341"/>
      <c r="G36" s="331"/>
      <c r="H36" s="331"/>
      <c r="I36" s="331"/>
      <c r="J36" s="331"/>
      <c r="K36" s="331"/>
      <c r="L36" s="318"/>
      <c r="M36" s="318"/>
      <c r="N36" s="323"/>
      <c r="O36" s="322"/>
      <c r="P36" s="321"/>
      <c r="Q36" s="319"/>
      <c r="R36" s="321">
        <f>IF(NOT(ISERROR(MATCH(Q36,_xlfn.ANCHORARRAY(E47),0))),P49&amp;"Por favor no seleccionar los criterios de impacto",Q36)</f>
        <v>0</v>
      </c>
      <c r="S36" s="322"/>
      <c r="T36" s="321"/>
      <c r="U36" s="332"/>
      <c r="V36" s="214">
        <v>6</v>
      </c>
      <c r="W36" s="187"/>
      <c r="X36" s="189" t="str">
        <f t="shared" si="34"/>
        <v/>
      </c>
      <c r="Y36" s="190"/>
      <c r="Z36" s="190"/>
      <c r="AA36" s="191" t="str">
        <f t="shared" si="35"/>
        <v/>
      </c>
      <c r="AB36" s="190"/>
      <c r="AC36" s="190"/>
      <c r="AD36" s="190"/>
      <c r="AE36" s="192" t="str">
        <f t="shared" si="36"/>
        <v/>
      </c>
      <c r="AF36" s="193" t="str">
        <f t="shared" si="2"/>
        <v/>
      </c>
      <c r="AG36" s="191" t="str">
        <f t="shared" si="30"/>
        <v/>
      </c>
      <c r="AH36" s="193" t="str">
        <f t="shared" si="4"/>
        <v/>
      </c>
      <c r="AI36" s="191" t="str">
        <f t="shared" si="15"/>
        <v/>
      </c>
      <c r="AJ36" s="194" t="str">
        <f t="shared" si="37"/>
        <v/>
      </c>
      <c r="AK36" s="195"/>
      <c r="AL36" s="186"/>
      <c r="AM36" s="196"/>
      <c r="AN36" s="196"/>
      <c r="AO36" s="197"/>
      <c r="AP36" s="344"/>
      <c r="AQ36" s="331"/>
      <c r="AR36" s="331"/>
    </row>
    <row r="37" spans="1:44" ht="15" customHeight="1" x14ac:dyDescent="0.2">
      <c r="A37" s="346">
        <v>5</v>
      </c>
      <c r="B37" s="336"/>
      <c r="C37" s="336"/>
      <c r="D37" s="336"/>
      <c r="E37" s="336"/>
      <c r="F37" s="336"/>
      <c r="G37" s="329"/>
      <c r="H37" s="329"/>
      <c r="I37" s="329"/>
      <c r="J37" s="329"/>
      <c r="K37" s="329"/>
      <c r="L37" s="329"/>
      <c r="M37" s="329"/>
      <c r="N37" s="323"/>
      <c r="O37" s="322" t="str">
        <f>IF(N37&lt;=0,"",IF(N37&lt;=2,"Muy Baja",IF(N37&lt;=24,"Baja",IF(N37&lt;=500,"Media",IF(N37&lt;=5000,"Alta","Muy Alta")))))</f>
        <v/>
      </c>
      <c r="P37" s="321" t="str">
        <f>IF(O37="","",IF(O37="Muy Baja",0.2,IF(O37="Baja",0.4,IF(O37="Media",0.6,IF(O37="Alta",0.8,IF(O37="Muy Alta",1,))))))</f>
        <v/>
      </c>
      <c r="Q37" s="358"/>
      <c r="R37" s="321">
        <f>IF(NOT(ISERROR(MATCH(Q37,'Tabla Impacto'!$B$222:$B$224,0))),'Tabla Impacto'!$F$224&amp;"Por favor no seleccionar los criterios de impacto(Afectación Económica o presupuestal y Pérdida Reputacional)",Q37)</f>
        <v>0</v>
      </c>
      <c r="S37" s="322" t="str">
        <f>IF(OR(R37='Tabla Impacto'!$C$12,R37='Tabla Impacto'!$D$12),"Leve",IF(OR(R37='Tabla Impacto'!$C$13,R37='Tabla Impacto'!$D$13),"Menor",IF(OR(R37='Tabla Impacto'!$C$14,R37='Tabla Impacto'!$D$14),"Moderado",IF(OR(R37='Tabla Impacto'!$C$15,R37='Tabla Impacto'!$D$15),"Mayor",IF(OR(R37='Tabla Impacto'!$C$16,R37='Tabla Impacto'!$D$16),"Catastrófico","")))))</f>
        <v/>
      </c>
      <c r="T37" s="321" t="str">
        <f>IF(S37="","",IF(S37="Leve",0.2,IF(S37="Menor",0.4,IF(S37="Moderado",0.6,IF(S37="Mayor",0.8,IF(S37="Catastrófico",1,))))))</f>
        <v/>
      </c>
      <c r="U37" s="332" t="str">
        <f>IF(OR(AND(O37="Muy Baja",S37="Leve"),AND(O37="Muy Baja",S37="Menor"),AND(O37="Baja",S37="Leve")),"Bajo",IF(OR(AND(O37="Muy baja",S37="Moderado"),AND(O37="Baja",S37="Menor"),AND(O37="Baja",S37="Moderado"),AND(O37="Media",S37="Leve"),AND(O37="Media",S37="Menor"),AND(O37="Media",S37="Moderado"),AND(O37="Alta",S37="Leve"),AND(O37="Alta",S37="Menor")),"Moderado",IF(OR(AND(O37="Muy Baja",S37="Mayor"),AND(O37="Baja",S37="Mayor"),AND(O37="Media",S37="Mayor"),AND(O37="Alta",S37="Moderado"),AND(O37="Alta",S37="Mayor"),AND(O37="Muy Alta",S37="Leve"),AND(O37="Muy Alta",S37="Menor"),AND(O37="Muy Alta",S37="Moderado"),AND(O37="Muy Alta",S37="Mayor")),"Alto",IF(OR(AND(O37="Muy Baja",S37="Catastrófico"),AND(O37="Baja",S37="Catastrófico"),AND(O37="Media",S37="Catastrófico"),AND(O37="Alta",S37="Catastrófico"),AND(O37="Muy Alta",S37="Catastrófico")),"Extremo",""))))</f>
        <v/>
      </c>
      <c r="V37" s="214">
        <v>1</v>
      </c>
      <c r="W37" s="187"/>
      <c r="X37" s="189" t="str">
        <f>IF(OR(Y37="Preventivo",Y37="Detectivo"),"Probabilidad",IF(Y37="Correctivo","Impacto",""))</f>
        <v/>
      </c>
      <c r="Y37" s="190"/>
      <c r="Z37" s="190"/>
      <c r="AA37" s="191" t="str">
        <f>IF(AND(Y37="Preventivo",Z37="Automático"),"50%",IF(AND(Y37="Preventivo",Z37="Manual"),"40%",IF(AND(Y37="Detectivo",Z37="Automático"),"40%",IF(AND(Y37="Detectivo",Z37="Manual"),"30%",IF(AND(Y37="Correctivo",Z37="Automático"),"35%",IF(AND(Y37="Correctivo",Z37="Manual"),"25%",""))))))</f>
        <v/>
      </c>
      <c r="AB37" s="190"/>
      <c r="AC37" s="190"/>
      <c r="AD37" s="190"/>
      <c r="AE37" s="192" t="str">
        <f>IFERROR(IF(X37="Probabilidad",(P37-(+P37*AA37)),IF(X37="Impacto",P37,"")),"")</f>
        <v/>
      </c>
      <c r="AF37" s="193" t="str">
        <f>IFERROR(IF(AE37="","",IF(AE37&lt;=0.2,"Muy Baja",IF(AE37&lt;=0.4,"Baja",IF(AE37&lt;=0.6,"Media",IF(AE37&lt;=0.8,"Alta","Muy Alta"))))),"")</f>
        <v/>
      </c>
      <c r="AG37" s="191" t="str">
        <f>+AE37</f>
        <v/>
      </c>
      <c r="AH37" s="193" t="str">
        <f>IFERROR(IF(AI37="","",IF(AI37&lt;=0.2,"Leve",IF(AI37&lt;=0.4,"Menor",IF(AI37&lt;=0.6,"Moderado",IF(AI37&lt;=0.8,"Mayor","Catastrófico"))))),"")</f>
        <v/>
      </c>
      <c r="AI37" s="191" t="str">
        <f t="shared" ref="AI37" si="38">IFERROR(IF(X37="Impacto",(T37-(+T37*AA37)),IF(X37="Probabilidad",T37,"")),"")</f>
        <v/>
      </c>
      <c r="AJ37" s="194" t="str">
        <f>IFERROR(IF(OR(AND(AF37="Muy Baja",AH37="Leve"),AND(AF37="Muy Baja",AH37="Menor"),AND(AF37="Baja",AH37="Leve")),"Bajo",IF(OR(AND(AF37="Muy baja",AH37="Moderado"),AND(AF37="Baja",AH37="Menor"),AND(AF37="Baja",AH37="Moderado"),AND(AF37="Media",AH37="Leve"),AND(AF37="Media",AH37="Menor"),AND(AF37="Media",AH37="Moderado"),AND(AF37="Alta",AH37="Leve"),AND(AF37="Alta",AH37="Menor")),"Moderado",IF(OR(AND(AF37="Muy Baja",AH37="Mayor"),AND(AF37="Baja",AH37="Mayor"),AND(AF37="Media",AH37="Mayor"),AND(AF37="Alta",AH37="Moderado"),AND(AF37="Alta",AH37="Mayor"),AND(AF37="Muy Alta",AH37="Leve"),AND(AF37="Muy Alta",AH37="Menor"),AND(AF37="Muy Alta",AH37="Moderado"),AND(AF37="Muy Alta",AH37="Mayor")),"Alto",IF(OR(AND(AF37="Muy Baja",AH37="Catastrófico"),AND(AF37="Baja",AH37="Catastrófico"),AND(AF37="Media",AH37="Catastrófico"),AND(AF37="Alta",AH37="Catastrófico"),AND(AF37="Muy Alta",AH37="Catastrófico")),"Extremo","")))),"")</f>
        <v/>
      </c>
      <c r="AK37" s="195"/>
      <c r="AL37" s="186"/>
      <c r="AM37" s="196"/>
      <c r="AN37" s="196"/>
      <c r="AO37" s="197"/>
      <c r="AP37" s="323"/>
      <c r="AQ37" s="323"/>
      <c r="AR37" s="323"/>
    </row>
    <row r="38" spans="1:44" x14ac:dyDescent="0.2">
      <c r="A38" s="346"/>
      <c r="B38" s="336"/>
      <c r="C38" s="336"/>
      <c r="D38" s="336"/>
      <c r="E38" s="336"/>
      <c r="F38" s="336"/>
      <c r="G38" s="330"/>
      <c r="H38" s="330"/>
      <c r="I38" s="330"/>
      <c r="J38" s="330"/>
      <c r="K38" s="330"/>
      <c r="L38" s="330"/>
      <c r="M38" s="330"/>
      <c r="N38" s="323"/>
      <c r="O38" s="322"/>
      <c r="P38" s="321"/>
      <c r="Q38" s="359"/>
      <c r="R38" s="321">
        <f>IF(NOT(ISERROR(MATCH(Q38,_xlfn.ANCHORARRAY(E49),0))),P51&amp;"Por favor no seleccionar los criterios de impacto",Q38)</f>
        <v>0</v>
      </c>
      <c r="S38" s="322"/>
      <c r="T38" s="321"/>
      <c r="U38" s="332"/>
      <c r="V38" s="214">
        <v>2</v>
      </c>
      <c r="W38" s="187"/>
      <c r="X38" s="189" t="str">
        <f>IF(OR(Y38="Preventivo",Y38="Detectivo"),"Probabilidad",IF(Y38="Correctivo","Impacto",""))</f>
        <v/>
      </c>
      <c r="Y38" s="190"/>
      <c r="Z38" s="190"/>
      <c r="AA38" s="191" t="str">
        <f t="shared" ref="AA38:AA42" si="39">IF(AND(Y38="Preventivo",Z38="Automático"),"50%",IF(AND(Y38="Preventivo",Z38="Manual"),"40%",IF(AND(Y38="Detectivo",Z38="Automático"),"40%",IF(AND(Y38="Detectivo",Z38="Manual"),"30%",IF(AND(Y38="Correctivo",Z38="Automático"),"35%",IF(AND(Y38="Correctivo",Z38="Manual"),"25%",""))))))</f>
        <v/>
      </c>
      <c r="AB38" s="190"/>
      <c r="AC38" s="190"/>
      <c r="AD38" s="190"/>
      <c r="AE38" s="192" t="str">
        <f>IFERROR(IF(AND(X37="Probabilidad",X38="Probabilidad"),(AG37-(+AG37*AA38)),IF(X38="Probabilidad",(P37-(+P37*AA38)),IF(X38="Impacto",AG37,""))),"")</f>
        <v/>
      </c>
      <c r="AF38" s="193" t="str">
        <f t="shared" si="2"/>
        <v/>
      </c>
      <c r="AG38" s="191" t="str">
        <f t="shared" ref="AG38:AG42" si="40">+AE38</f>
        <v/>
      </c>
      <c r="AH38" s="193" t="str">
        <f t="shared" si="4"/>
        <v/>
      </c>
      <c r="AI38" s="191" t="str">
        <f t="shared" ref="AI38" si="41">IFERROR(IF(AND(X37="Impacto",X38="Impacto"),(AI37-(+AI37*AA38)),IF(X38="Impacto",($T$13-(+$T$13*AA38)),IF(X38="Probabilidad",AI37,""))),"")</f>
        <v/>
      </c>
      <c r="AJ38" s="194" t="str">
        <f t="shared" ref="AJ38:AJ39" si="42">IFERROR(IF(OR(AND(AF38="Muy Baja",AH38="Leve"),AND(AF38="Muy Baja",AH38="Menor"),AND(AF38="Baja",AH38="Leve")),"Bajo",IF(OR(AND(AF38="Muy baja",AH38="Moderado"),AND(AF38="Baja",AH38="Menor"),AND(AF38="Baja",AH38="Moderado"),AND(AF38="Media",AH38="Leve"),AND(AF38="Media",AH38="Menor"),AND(AF38="Media",AH38="Moderado"),AND(AF38="Alta",AH38="Leve"),AND(AF38="Alta",AH38="Menor")),"Moderado",IF(OR(AND(AF38="Muy Baja",AH38="Mayor"),AND(AF38="Baja",AH38="Mayor"),AND(AF38="Media",AH38="Mayor"),AND(AF38="Alta",AH38="Moderado"),AND(AF38="Alta",AH38="Mayor"),AND(AF38="Muy Alta",AH38="Leve"),AND(AF38="Muy Alta",AH38="Menor"),AND(AF38="Muy Alta",AH38="Moderado"),AND(AF38="Muy Alta",AH38="Mayor")),"Alto",IF(OR(AND(AF38="Muy Baja",AH38="Catastrófico"),AND(AF38="Baja",AH38="Catastrófico"),AND(AF38="Media",AH38="Catastrófico"),AND(AF38="Alta",AH38="Catastrófico"),AND(AF38="Muy Alta",AH38="Catastrófico")),"Extremo","")))),"")</f>
        <v/>
      </c>
      <c r="AK38" s="195"/>
      <c r="AL38" s="186"/>
      <c r="AM38" s="196"/>
      <c r="AN38" s="196"/>
      <c r="AO38" s="197"/>
      <c r="AP38" s="323"/>
      <c r="AQ38" s="323"/>
      <c r="AR38" s="323"/>
    </row>
    <row r="39" spans="1:44" x14ac:dyDescent="0.2">
      <c r="A39" s="346"/>
      <c r="B39" s="336"/>
      <c r="C39" s="336"/>
      <c r="D39" s="336"/>
      <c r="E39" s="336"/>
      <c r="F39" s="336"/>
      <c r="G39" s="330"/>
      <c r="H39" s="330"/>
      <c r="I39" s="330"/>
      <c r="J39" s="330"/>
      <c r="K39" s="330"/>
      <c r="L39" s="330"/>
      <c r="M39" s="330"/>
      <c r="N39" s="323"/>
      <c r="O39" s="322"/>
      <c r="P39" s="321"/>
      <c r="Q39" s="359"/>
      <c r="R39" s="321">
        <f>IF(NOT(ISERROR(MATCH(Q39,_xlfn.ANCHORARRAY(E50),0))),P52&amp;"Por favor no seleccionar los criterios de impacto",Q39)</f>
        <v>0</v>
      </c>
      <c r="S39" s="322"/>
      <c r="T39" s="321"/>
      <c r="U39" s="332"/>
      <c r="V39" s="214">
        <v>3</v>
      </c>
      <c r="W39" s="188"/>
      <c r="X39" s="189" t="str">
        <f>IF(OR(Y39="Preventivo",Y39="Detectivo"),"Probabilidad",IF(Y39="Correctivo","Impacto",""))</f>
        <v/>
      </c>
      <c r="Y39" s="190"/>
      <c r="Z39" s="190"/>
      <c r="AA39" s="191" t="str">
        <f t="shared" si="39"/>
        <v/>
      </c>
      <c r="AB39" s="190"/>
      <c r="AC39" s="190"/>
      <c r="AD39" s="190"/>
      <c r="AE39" s="192" t="str">
        <f>IFERROR(IF(AND(X38="Probabilidad",X39="Probabilidad"),(AG38-(+AG38*AA39)),IF(AND(X38="Impacto",X39="Probabilidad"),(AG37-(+AG37*AA39)),IF(X39="Impacto",AG38,""))),"")</f>
        <v/>
      </c>
      <c r="AF39" s="193" t="str">
        <f t="shared" si="2"/>
        <v/>
      </c>
      <c r="AG39" s="191" t="str">
        <f t="shared" si="40"/>
        <v/>
      </c>
      <c r="AH39" s="193" t="str">
        <f t="shared" si="4"/>
        <v/>
      </c>
      <c r="AI39" s="191" t="str">
        <f t="shared" ref="AI39" si="43">IFERROR(IF(AND(X38="Impacto",X39="Impacto"),(AI38-(+AI38*AA39)),IF(AND(X38="Probabilidad",X39="Impacto"),(AI37-(+AI37*AA39)),IF(X39="Probabilidad",AI38,""))),"")</f>
        <v/>
      </c>
      <c r="AJ39" s="194" t="str">
        <f t="shared" si="42"/>
        <v/>
      </c>
      <c r="AK39" s="195"/>
      <c r="AL39" s="186"/>
      <c r="AM39" s="196"/>
      <c r="AN39" s="196"/>
      <c r="AO39" s="197"/>
      <c r="AP39" s="323"/>
      <c r="AQ39" s="323"/>
      <c r="AR39" s="323"/>
    </row>
    <row r="40" spans="1:44" x14ac:dyDescent="0.2">
      <c r="A40" s="346"/>
      <c r="B40" s="336"/>
      <c r="C40" s="336"/>
      <c r="D40" s="336"/>
      <c r="E40" s="336"/>
      <c r="F40" s="336"/>
      <c r="G40" s="330"/>
      <c r="H40" s="330"/>
      <c r="I40" s="330"/>
      <c r="J40" s="330"/>
      <c r="K40" s="330"/>
      <c r="L40" s="330"/>
      <c r="M40" s="330"/>
      <c r="N40" s="323"/>
      <c r="O40" s="322"/>
      <c r="P40" s="321"/>
      <c r="Q40" s="359"/>
      <c r="R40" s="321">
        <f>IF(NOT(ISERROR(MATCH(Q40,_xlfn.ANCHORARRAY(E51),0))),P53&amp;"Por favor no seleccionar los criterios de impacto",Q40)</f>
        <v>0</v>
      </c>
      <c r="S40" s="322"/>
      <c r="T40" s="321"/>
      <c r="U40" s="332"/>
      <c r="V40" s="214">
        <v>4</v>
      </c>
      <c r="W40" s="187"/>
      <c r="X40" s="189" t="str">
        <f t="shared" ref="X40:X42" si="44">IF(OR(Y40="Preventivo",Y40="Detectivo"),"Probabilidad",IF(Y40="Correctivo","Impacto",""))</f>
        <v/>
      </c>
      <c r="Y40" s="190"/>
      <c r="Z40" s="190"/>
      <c r="AA40" s="191" t="str">
        <f t="shared" si="39"/>
        <v/>
      </c>
      <c r="AB40" s="190"/>
      <c r="AC40" s="190"/>
      <c r="AD40" s="190"/>
      <c r="AE40" s="192" t="str">
        <f t="shared" ref="AE40:AE42" si="45">IFERROR(IF(AND(X39="Probabilidad",X40="Probabilidad"),(AG39-(+AG39*AA40)),IF(AND(X39="Impacto",X40="Probabilidad"),(AG38-(+AG38*AA40)),IF(X40="Impacto",AG39,""))),"")</f>
        <v/>
      </c>
      <c r="AF40" s="193" t="str">
        <f t="shared" si="2"/>
        <v/>
      </c>
      <c r="AG40" s="191" t="str">
        <f t="shared" si="40"/>
        <v/>
      </c>
      <c r="AH40" s="193" t="str">
        <f t="shared" si="4"/>
        <v/>
      </c>
      <c r="AI40" s="191" t="str">
        <f t="shared" si="15"/>
        <v/>
      </c>
      <c r="AJ40" s="194" t="str">
        <f>IFERROR(IF(OR(AND(AF40="Muy Baja",AH40="Leve"),AND(AF40="Muy Baja",AH40="Menor"),AND(AF40="Baja",AH40="Leve")),"Bajo",IF(OR(AND(AF40="Muy baja",AH40="Moderado"),AND(AF40="Baja",AH40="Menor"),AND(AF40="Baja",AH40="Moderado"),AND(AF40="Media",AH40="Leve"),AND(AF40="Media",AH40="Menor"),AND(AF40="Media",AH40="Moderado"),AND(AF40="Alta",AH40="Leve"),AND(AF40="Alta",AH40="Menor")),"Moderado",IF(OR(AND(AF40="Muy Baja",AH40="Mayor"),AND(AF40="Baja",AH40="Mayor"),AND(AF40="Media",AH40="Mayor"),AND(AF40="Alta",AH40="Moderado"),AND(AF40="Alta",AH40="Mayor"),AND(AF40="Muy Alta",AH40="Leve"),AND(AF40="Muy Alta",AH40="Menor"),AND(AF40="Muy Alta",AH40="Moderado"),AND(AF40="Muy Alta",AH40="Mayor")),"Alto",IF(OR(AND(AF40="Muy Baja",AH40="Catastrófico"),AND(AF40="Baja",AH40="Catastrófico"),AND(AF40="Media",AH40="Catastrófico"),AND(AF40="Alta",AH40="Catastrófico"),AND(AF40="Muy Alta",AH40="Catastrófico")),"Extremo","")))),"")</f>
        <v/>
      </c>
      <c r="AK40" s="195"/>
      <c r="AL40" s="186"/>
      <c r="AM40" s="196"/>
      <c r="AN40" s="196"/>
      <c r="AO40" s="197"/>
      <c r="AP40" s="323"/>
      <c r="AQ40" s="323"/>
      <c r="AR40" s="323"/>
    </row>
    <row r="41" spans="1:44" x14ac:dyDescent="0.2">
      <c r="A41" s="346"/>
      <c r="B41" s="336"/>
      <c r="C41" s="336"/>
      <c r="D41" s="336"/>
      <c r="E41" s="336"/>
      <c r="F41" s="336"/>
      <c r="G41" s="330"/>
      <c r="H41" s="330"/>
      <c r="I41" s="330"/>
      <c r="J41" s="330"/>
      <c r="K41" s="330"/>
      <c r="L41" s="330"/>
      <c r="M41" s="330"/>
      <c r="N41" s="323"/>
      <c r="O41" s="322"/>
      <c r="P41" s="321"/>
      <c r="Q41" s="359"/>
      <c r="R41" s="321">
        <f>IF(NOT(ISERROR(MATCH(Q41,_xlfn.ANCHORARRAY(E52),0))),P54&amp;"Por favor no seleccionar los criterios de impacto",Q41)</f>
        <v>0</v>
      </c>
      <c r="S41" s="322"/>
      <c r="T41" s="321"/>
      <c r="U41" s="332"/>
      <c r="V41" s="214">
        <v>5</v>
      </c>
      <c r="W41" s="187"/>
      <c r="X41" s="189" t="str">
        <f t="shared" si="44"/>
        <v/>
      </c>
      <c r="Y41" s="190"/>
      <c r="Z41" s="190"/>
      <c r="AA41" s="191" t="str">
        <f t="shared" si="39"/>
        <v/>
      </c>
      <c r="AB41" s="190"/>
      <c r="AC41" s="190"/>
      <c r="AD41" s="190"/>
      <c r="AE41" s="192" t="str">
        <f t="shared" si="45"/>
        <v/>
      </c>
      <c r="AF41" s="193" t="str">
        <f t="shared" si="2"/>
        <v/>
      </c>
      <c r="AG41" s="191" t="str">
        <f t="shared" si="40"/>
        <v/>
      </c>
      <c r="AH41" s="193" t="str">
        <f t="shared" si="4"/>
        <v/>
      </c>
      <c r="AI41" s="191" t="str">
        <f t="shared" si="15"/>
        <v/>
      </c>
      <c r="AJ41" s="194" t="str">
        <f t="shared" ref="AJ41:AJ42" si="46">IFERROR(IF(OR(AND(AF41="Muy Baja",AH41="Leve"),AND(AF41="Muy Baja",AH41="Menor"),AND(AF41="Baja",AH41="Leve")),"Bajo",IF(OR(AND(AF41="Muy baja",AH41="Moderado"),AND(AF41="Baja",AH41="Menor"),AND(AF41="Baja",AH41="Moderado"),AND(AF41="Media",AH41="Leve"),AND(AF41="Media",AH41="Menor"),AND(AF41="Media",AH41="Moderado"),AND(AF41="Alta",AH41="Leve"),AND(AF41="Alta",AH41="Menor")),"Moderado",IF(OR(AND(AF41="Muy Baja",AH41="Mayor"),AND(AF41="Baja",AH41="Mayor"),AND(AF41="Media",AH41="Mayor"),AND(AF41="Alta",AH41="Moderado"),AND(AF41="Alta",AH41="Mayor"),AND(AF41="Muy Alta",AH41="Leve"),AND(AF41="Muy Alta",AH41="Menor"),AND(AF41="Muy Alta",AH41="Moderado"),AND(AF41="Muy Alta",AH41="Mayor")),"Alto",IF(OR(AND(AF41="Muy Baja",AH41="Catastrófico"),AND(AF41="Baja",AH41="Catastrófico"),AND(AF41="Media",AH41="Catastrófico"),AND(AF41="Alta",AH41="Catastrófico"),AND(AF41="Muy Alta",AH41="Catastrófico")),"Extremo","")))),"")</f>
        <v/>
      </c>
      <c r="AK41" s="195"/>
      <c r="AL41" s="186"/>
      <c r="AM41" s="196"/>
      <c r="AN41" s="196"/>
      <c r="AO41" s="197"/>
      <c r="AP41" s="323"/>
      <c r="AQ41" s="323"/>
      <c r="AR41" s="323"/>
    </row>
    <row r="42" spans="1:44" x14ac:dyDescent="0.2">
      <c r="A42" s="346"/>
      <c r="B42" s="336"/>
      <c r="C42" s="336"/>
      <c r="D42" s="336"/>
      <c r="E42" s="336"/>
      <c r="F42" s="336"/>
      <c r="G42" s="331"/>
      <c r="H42" s="331"/>
      <c r="I42" s="331"/>
      <c r="J42" s="331"/>
      <c r="K42" s="331"/>
      <c r="L42" s="331"/>
      <c r="M42" s="331"/>
      <c r="N42" s="323"/>
      <c r="O42" s="322"/>
      <c r="P42" s="321"/>
      <c r="Q42" s="360"/>
      <c r="R42" s="321">
        <f>IF(NOT(ISERROR(MATCH(Q42,_xlfn.ANCHORARRAY(E53),0))),P55&amp;"Por favor no seleccionar los criterios de impacto",Q42)</f>
        <v>0</v>
      </c>
      <c r="S42" s="322"/>
      <c r="T42" s="321"/>
      <c r="U42" s="332"/>
      <c r="V42" s="214">
        <v>6</v>
      </c>
      <c r="W42" s="187"/>
      <c r="X42" s="189" t="str">
        <f t="shared" si="44"/>
        <v/>
      </c>
      <c r="Y42" s="190"/>
      <c r="Z42" s="190"/>
      <c r="AA42" s="191" t="str">
        <f t="shared" si="39"/>
        <v/>
      </c>
      <c r="AB42" s="190"/>
      <c r="AC42" s="190"/>
      <c r="AD42" s="190"/>
      <c r="AE42" s="192" t="str">
        <f t="shared" si="45"/>
        <v/>
      </c>
      <c r="AF42" s="193" t="str">
        <f t="shared" si="2"/>
        <v/>
      </c>
      <c r="AG42" s="191" t="str">
        <f t="shared" si="40"/>
        <v/>
      </c>
      <c r="AH42" s="193" t="str">
        <f t="shared" si="4"/>
        <v/>
      </c>
      <c r="AI42" s="191" t="str">
        <f t="shared" si="15"/>
        <v/>
      </c>
      <c r="AJ42" s="194" t="str">
        <f t="shared" si="46"/>
        <v/>
      </c>
      <c r="AK42" s="195"/>
      <c r="AL42" s="186"/>
      <c r="AM42" s="196"/>
      <c r="AN42" s="196"/>
      <c r="AO42" s="197"/>
      <c r="AP42" s="323"/>
      <c r="AQ42" s="323"/>
      <c r="AR42" s="323"/>
    </row>
    <row r="43" spans="1:44" x14ac:dyDescent="0.2">
      <c r="A43" s="346">
        <v>6</v>
      </c>
      <c r="B43" s="336"/>
      <c r="C43" s="336"/>
      <c r="D43" s="336"/>
      <c r="E43" s="329"/>
      <c r="F43" s="336"/>
      <c r="G43" s="329"/>
      <c r="H43" s="329"/>
      <c r="I43" s="329"/>
      <c r="J43" s="329"/>
      <c r="K43" s="329"/>
      <c r="L43" s="329"/>
      <c r="M43" s="329"/>
      <c r="N43" s="323"/>
      <c r="O43" s="322" t="str">
        <f>IF(N43&lt;=0,"",IF(N43&lt;=2,"Muy Baja",IF(N43&lt;=24,"Baja",IF(N43&lt;=500,"Media",IF(N43&lt;=5000,"Alta","Muy Alta")))))</f>
        <v/>
      </c>
      <c r="P43" s="321" t="str">
        <f>IF(O43="","",IF(O43="Muy Baja",0.2,IF(O43="Baja",0.4,IF(O43="Media",0.6,IF(O43="Alta",0.8,IF(O43="Muy Alta",1,))))))</f>
        <v/>
      </c>
      <c r="Q43" s="319"/>
      <c r="R43" s="321">
        <f>IF(NOT(ISERROR(MATCH(Q43,'Tabla Impacto'!$B$222:$B$224,0))),'Tabla Impacto'!$F$224&amp;"Por favor no seleccionar los criterios de impacto(Afectación Económica o presupuestal y Pérdida Reputacional)",Q43)</f>
        <v>0</v>
      </c>
      <c r="S43" s="322" t="str">
        <f>IF(OR(R43='Tabla Impacto'!$C$12,R43='Tabla Impacto'!$D$12),"Leve",IF(OR(R43='Tabla Impacto'!$C$13,R43='Tabla Impacto'!$D$13),"Menor",IF(OR(R43='Tabla Impacto'!$C$14,R43='Tabla Impacto'!$D$14),"Moderado",IF(OR(R43='Tabla Impacto'!$C$15,R43='Tabla Impacto'!$D$15),"Mayor",IF(OR(R43='Tabla Impacto'!$C$16,R43='Tabla Impacto'!$D$16),"Catastrófico","")))))</f>
        <v/>
      </c>
      <c r="T43" s="321" t="str">
        <f>IF(S43="","",IF(S43="Leve",0.2,IF(S43="Menor",0.4,IF(S43="Moderado",0.6,IF(S43="Mayor",0.8,IF(S43="Catastrófico",1,))))))</f>
        <v/>
      </c>
      <c r="U43" s="332" t="str">
        <f>IF(OR(AND(O43="Muy Baja",S43="Leve"),AND(O43="Muy Baja",S43="Menor"),AND(O43="Baja",S43="Leve")),"Bajo",IF(OR(AND(O43="Muy baja",S43="Moderado"),AND(O43="Baja",S43="Menor"),AND(O43="Baja",S43="Moderado"),AND(O43="Media",S43="Leve"),AND(O43="Media",S43="Menor"),AND(O43="Media",S43="Moderado"),AND(O43="Alta",S43="Leve"),AND(O43="Alta",S43="Menor")),"Moderado",IF(OR(AND(O43="Muy Baja",S43="Mayor"),AND(O43="Baja",S43="Mayor"),AND(O43="Media",S43="Mayor"),AND(O43="Alta",S43="Moderado"),AND(O43="Alta",S43="Mayor"),AND(O43="Muy Alta",S43="Leve"),AND(O43="Muy Alta",S43="Menor"),AND(O43="Muy Alta",S43="Moderado"),AND(O43="Muy Alta",S43="Mayor")),"Alto",IF(OR(AND(O43="Muy Baja",S43="Catastrófico"),AND(O43="Baja",S43="Catastrófico"),AND(O43="Media",S43="Catastrófico"),AND(O43="Alta",S43="Catastrófico"),AND(O43="Muy Alta",S43="Catastrófico")),"Extremo",""))))</f>
        <v/>
      </c>
      <c r="V43" s="214">
        <v>1</v>
      </c>
      <c r="W43" s="187"/>
      <c r="X43" s="189" t="str">
        <f>IF(OR(Y43="Preventivo",Y43="Detectivo"),"Probabilidad",IF(Y43="Correctivo","Impacto",""))</f>
        <v/>
      </c>
      <c r="Y43" s="190"/>
      <c r="Z43" s="190"/>
      <c r="AA43" s="191" t="str">
        <f>IF(AND(Y43="Preventivo",Z43="Automático"),"50%",IF(AND(Y43="Preventivo",Z43="Manual"),"40%",IF(AND(Y43="Detectivo",Z43="Automático"),"40%",IF(AND(Y43="Detectivo",Z43="Manual"),"30%",IF(AND(Y43="Correctivo",Z43="Automático"),"35%",IF(AND(Y43="Correctivo",Z43="Manual"),"25%",""))))))</f>
        <v/>
      </c>
      <c r="AB43" s="190"/>
      <c r="AC43" s="190"/>
      <c r="AD43" s="190"/>
      <c r="AE43" s="192" t="str">
        <f>IFERROR(IF(X43="Probabilidad",(P43-(+P43*AA43)),IF(X43="Impacto",P43,"")),"")</f>
        <v/>
      </c>
      <c r="AF43" s="193" t="str">
        <f>IFERROR(IF(AE43="","",IF(AE43&lt;=0.2,"Muy Baja",IF(AE43&lt;=0.4,"Baja",IF(AE43&lt;=0.6,"Media",IF(AE43&lt;=0.8,"Alta","Muy Alta"))))),"")</f>
        <v/>
      </c>
      <c r="AG43" s="191" t="str">
        <f>+AE43</f>
        <v/>
      </c>
      <c r="AH43" s="193" t="str">
        <f>IFERROR(IF(AI43="","",IF(AI43&lt;=0.2,"Leve",IF(AI43&lt;=0.4,"Menor",IF(AI43&lt;=0.6,"Moderado",IF(AI43&lt;=0.8,"Mayor","Catastrófico"))))),"")</f>
        <v/>
      </c>
      <c r="AI43" s="191" t="str">
        <f t="shared" ref="AI43" si="47">IFERROR(IF(X43="Impacto",(T43-(+T43*AA43)),IF(X43="Probabilidad",T43,"")),"")</f>
        <v/>
      </c>
      <c r="AJ43" s="194" t="str">
        <f>IFERROR(IF(OR(AND(AF43="Muy Baja",AH43="Leve"),AND(AF43="Muy Baja",AH43="Menor"),AND(AF43="Baja",AH43="Leve")),"Bajo",IF(OR(AND(AF43="Muy baja",AH43="Moderado"),AND(AF43="Baja",AH43="Menor"),AND(AF43="Baja",AH43="Moderado"),AND(AF43="Media",AH43="Leve"),AND(AF43="Media",AH43="Menor"),AND(AF43="Media",AH43="Moderado"),AND(AF43="Alta",AH43="Leve"),AND(AF43="Alta",AH43="Menor")),"Moderado",IF(OR(AND(AF43="Muy Baja",AH43="Mayor"),AND(AF43="Baja",AH43="Mayor"),AND(AF43="Media",AH43="Mayor"),AND(AF43="Alta",AH43="Moderado"),AND(AF43="Alta",AH43="Mayor"),AND(AF43="Muy Alta",AH43="Leve"),AND(AF43="Muy Alta",AH43="Menor"),AND(AF43="Muy Alta",AH43="Moderado"),AND(AF43="Muy Alta",AH43="Mayor")),"Alto",IF(OR(AND(AF43="Muy Baja",AH43="Catastrófico"),AND(AF43="Baja",AH43="Catastrófico"),AND(AF43="Media",AH43="Catastrófico"),AND(AF43="Alta",AH43="Catastrófico"),AND(AF43="Muy Alta",AH43="Catastrófico")),"Extremo","")))),"")</f>
        <v/>
      </c>
      <c r="AK43" s="190"/>
      <c r="AL43" s="186"/>
      <c r="AM43" s="196"/>
      <c r="AN43" s="196"/>
      <c r="AO43" s="197"/>
      <c r="AP43" s="323"/>
      <c r="AQ43" s="323"/>
      <c r="AR43" s="323"/>
    </row>
    <row r="44" spans="1:44" x14ac:dyDescent="0.2">
      <c r="A44" s="346"/>
      <c r="B44" s="336"/>
      <c r="C44" s="336"/>
      <c r="D44" s="336"/>
      <c r="E44" s="330"/>
      <c r="F44" s="336"/>
      <c r="G44" s="330"/>
      <c r="H44" s="330"/>
      <c r="I44" s="330"/>
      <c r="J44" s="330"/>
      <c r="K44" s="330"/>
      <c r="L44" s="330"/>
      <c r="M44" s="330"/>
      <c r="N44" s="323"/>
      <c r="O44" s="322"/>
      <c r="P44" s="321"/>
      <c r="Q44" s="319"/>
      <c r="R44" s="321">
        <f>IF(NOT(ISERROR(MATCH(Q44,_xlfn.ANCHORARRAY(E55),0))),P57&amp;"Por favor no seleccionar los criterios de impacto",Q44)</f>
        <v>0</v>
      </c>
      <c r="S44" s="322"/>
      <c r="T44" s="321"/>
      <c r="U44" s="332"/>
      <c r="V44" s="214">
        <v>2</v>
      </c>
      <c r="W44" s="187"/>
      <c r="X44" s="189" t="str">
        <f>IF(OR(Y44="Preventivo",Y44="Detectivo"),"Probabilidad",IF(Y44="Correctivo","Impacto",""))</f>
        <v/>
      </c>
      <c r="Y44" s="190"/>
      <c r="Z44" s="190"/>
      <c r="AA44" s="191" t="str">
        <f t="shared" ref="AA44:AA48" si="48">IF(AND(Y44="Preventivo",Z44="Automático"),"50%",IF(AND(Y44="Preventivo",Z44="Manual"),"40%",IF(AND(Y44="Detectivo",Z44="Automático"),"40%",IF(AND(Y44="Detectivo",Z44="Manual"),"30%",IF(AND(Y44="Correctivo",Z44="Automático"),"35%",IF(AND(Y44="Correctivo",Z44="Manual"),"25%",""))))))</f>
        <v/>
      </c>
      <c r="AB44" s="190"/>
      <c r="AC44" s="190"/>
      <c r="AD44" s="190"/>
      <c r="AE44" s="192" t="str">
        <f>IFERROR(IF(AND(X43="Probabilidad",X44="Probabilidad"),(AG43-(+AG43*AA44)),IF(X44="Probabilidad",(P43-(+P43*AA44)),IF(X44="Impacto",AG43,""))),"")</f>
        <v/>
      </c>
      <c r="AF44" s="193" t="str">
        <f t="shared" si="2"/>
        <v/>
      </c>
      <c r="AG44" s="191" t="str">
        <f t="shared" ref="AG44:AG48" si="49">+AE44</f>
        <v/>
      </c>
      <c r="AH44" s="193" t="str">
        <f t="shared" si="4"/>
        <v/>
      </c>
      <c r="AI44" s="191" t="str">
        <f t="shared" ref="AI44" si="50">IFERROR(IF(AND(X43="Impacto",X44="Impacto"),(AI43-(+AI43*AA44)),IF(X44="Impacto",($T$13-(+$T$13*AA44)),IF(X44="Probabilidad",AI43,""))),"")</f>
        <v/>
      </c>
      <c r="AJ44" s="194" t="str">
        <f t="shared" ref="AJ44:AJ45" si="51">IFERROR(IF(OR(AND(AF44="Muy Baja",AH44="Leve"),AND(AF44="Muy Baja",AH44="Menor"),AND(AF44="Baja",AH44="Leve")),"Bajo",IF(OR(AND(AF44="Muy baja",AH44="Moderado"),AND(AF44="Baja",AH44="Menor"),AND(AF44="Baja",AH44="Moderado"),AND(AF44="Media",AH44="Leve"),AND(AF44="Media",AH44="Menor"),AND(AF44="Media",AH44="Moderado"),AND(AF44="Alta",AH44="Leve"),AND(AF44="Alta",AH44="Menor")),"Moderado",IF(OR(AND(AF44="Muy Baja",AH44="Mayor"),AND(AF44="Baja",AH44="Mayor"),AND(AF44="Media",AH44="Mayor"),AND(AF44="Alta",AH44="Moderado"),AND(AF44="Alta",AH44="Mayor"),AND(AF44="Muy Alta",AH44="Leve"),AND(AF44="Muy Alta",AH44="Menor"),AND(AF44="Muy Alta",AH44="Moderado"),AND(AF44="Muy Alta",AH44="Mayor")),"Alto",IF(OR(AND(AF44="Muy Baja",AH44="Catastrófico"),AND(AF44="Baja",AH44="Catastrófico"),AND(AF44="Media",AH44="Catastrófico"),AND(AF44="Alta",AH44="Catastrófico"),AND(AF44="Muy Alta",AH44="Catastrófico")),"Extremo","")))),"")</f>
        <v/>
      </c>
      <c r="AK44" s="195"/>
      <c r="AL44" s="186"/>
      <c r="AM44" s="196"/>
      <c r="AN44" s="196"/>
      <c r="AO44" s="197"/>
      <c r="AP44" s="323"/>
      <c r="AQ44" s="323"/>
      <c r="AR44" s="323"/>
    </row>
    <row r="45" spans="1:44" x14ac:dyDescent="0.2">
      <c r="A45" s="346"/>
      <c r="B45" s="336"/>
      <c r="C45" s="336"/>
      <c r="D45" s="336"/>
      <c r="E45" s="330"/>
      <c r="F45" s="336"/>
      <c r="G45" s="330"/>
      <c r="H45" s="330"/>
      <c r="I45" s="330"/>
      <c r="J45" s="330"/>
      <c r="K45" s="330"/>
      <c r="L45" s="330"/>
      <c r="M45" s="330"/>
      <c r="N45" s="323"/>
      <c r="O45" s="322"/>
      <c r="P45" s="321"/>
      <c r="Q45" s="319"/>
      <c r="R45" s="321">
        <f>IF(NOT(ISERROR(MATCH(Q45,_xlfn.ANCHORARRAY(E56),0))),P58&amp;"Por favor no seleccionar los criterios de impacto",Q45)</f>
        <v>0</v>
      </c>
      <c r="S45" s="322"/>
      <c r="T45" s="321"/>
      <c r="U45" s="332"/>
      <c r="V45" s="214">
        <v>3</v>
      </c>
      <c r="W45" s="188"/>
      <c r="X45" s="189" t="str">
        <f>IF(OR(Y45="Preventivo",Y45="Detectivo"),"Probabilidad",IF(Y45="Correctivo","Impacto",""))</f>
        <v/>
      </c>
      <c r="Y45" s="190"/>
      <c r="Z45" s="190"/>
      <c r="AA45" s="191" t="str">
        <f t="shared" si="48"/>
        <v/>
      </c>
      <c r="AB45" s="190"/>
      <c r="AC45" s="190"/>
      <c r="AD45" s="190"/>
      <c r="AE45" s="192" t="str">
        <f>IFERROR(IF(AND(X44="Probabilidad",X45="Probabilidad"),(AG44-(+AG44*AA45)),IF(AND(X44="Impacto",X45="Probabilidad"),(AG43-(+AG43*AA45)),IF(X45="Impacto",AG44,""))),"")</f>
        <v/>
      </c>
      <c r="AF45" s="193" t="str">
        <f t="shared" si="2"/>
        <v/>
      </c>
      <c r="AG45" s="191" t="str">
        <f t="shared" si="49"/>
        <v/>
      </c>
      <c r="AH45" s="193" t="str">
        <f t="shared" si="4"/>
        <v/>
      </c>
      <c r="AI45" s="191" t="str">
        <f t="shared" ref="AI45" si="52">IFERROR(IF(AND(X44="Impacto",X45="Impacto"),(AI44-(+AI44*AA45)),IF(AND(X44="Probabilidad",X45="Impacto"),(AI43-(+AI43*AA45)),IF(X45="Probabilidad",AI44,""))),"")</f>
        <v/>
      </c>
      <c r="AJ45" s="194" t="str">
        <f t="shared" si="51"/>
        <v/>
      </c>
      <c r="AK45" s="195"/>
      <c r="AL45" s="186"/>
      <c r="AM45" s="196"/>
      <c r="AN45" s="196"/>
      <c r="AO45" s="197"/>
      <c r="AP45" s="323"/>
      <c r="AQ45" s="323"/>
      <c r="AR45" s="323"/>
    </row>
    <row r="46" spans="1:44" x14ac:dyDescent="0.2">
      <c r="A46" s="346"/>
      <c r="B46" s="336"/>
      <c r="C46" s="336"/>
      <c r="D46" s="336"/>
      <c r="E46" s="330"/>
      <c r="F46" s="336"/>
      <c r="G46" s="330"/>
      <c r="H46" s="330"/>
      <c r="I46" s="330"/>
      <c r="J46" s="330"/>
      <c r="K46" s="330"/>
      <c r="L46" s="330"/>
      <c r="M46" s="330"/>
      <c r="N46" s="323"/>
      <c r="O46" s="322"/>
      <c r="P46" s="321"/>
      <c r="Q46" s="319"/>
      <c r="R46" s="321">
        <f>IF(NOT(ISERROR(MATCH(Q46,_xlfn.ANCHORARRAY(E57),0))),P59&amp;"Por favor no seleccionar los criterios de impacto",Q46)</f>
        <v>0</v>
      </c>
      <c r="S46" s="322"/>
      <c r="T46" s="321"/>
      <c r="U46" s="332"/>
      <c r="V46" s="214">
        <v>4</v>
      </c>
      <c r="W46" s="187"/>
      <c r="X46" s="189" t="str">
        <f t="shared" ref="X46:X48" si="53">IF(OR(Y46="Preventivo",Y46="Detectivo"),"Probabilidad",IF(Y46="Correctivo","Impacto",""))</f>
        <v/>
      </c>
      <c r="Y46" s="190"/>
      <c r="Z46" s="190"/>
      <c r="AA46" s="191" t="str">
        <f t="shared" si="48"/>
        <v/>
      </c>
      <c r="AB46" s="190"/>
      <c r="AC46" s="190"/>
      <c r="AD46" s="190"/>
      <c r="AE46" s="192" t="str">
        <f t="shared" ref="AE46:AE48" si="54">IFERROR(IF(AND(X45="Probabilidad",X46="Probabilidad"),(AG45-(+AG45*AA46)),IF(AND(X45="Impacto",X46="Probabilidad"),(AG44-(+AG44*AA46)),IF(X46="Impacto",AG45,""))),"")</f>
        <v/>
      </c>
      <c r="AF46" s="193" t="str">
        <f t="shared" si="2"/>
        <v/>
      </c>
      <c r="AG46" s="191" t="str">
        <f t="shared" si="49"/>
        <v/>
      </c>
      <c r="AH46" s="193" t="str">
        <f t="shared" si="4"/>
        <v/>
      </c>
      <c r="AI46" s="191" t="str">
        <f t="shared" si="15"/>
        <v/>
      </c>
      <c r="AJ46" s="194" t="str">
        <f>IFERROR(IF(OR(AND(AF46="Muy Baja",AH46="Leve"),AND(AF46="Muy Baja",AH46="Menor"),AND(AF46="Baja",AH46="Leve")),"Bajo",IF(OR(AND(AF46="Muy baja",AH46="Moderado"),AND(AF46="Baja",AH46="Menor"),AND(AF46="Baja",AH46="Moderado"),AND(AF46="Media",AH46="Leve"),AND(AF46="Media",AH46="Menor"),AND(AF46="Media",AH46="Moderado"),AND(AF46="Alta",AH46="Leve"),AND(AF46="Alta",AH46="Menor")),"Moderado",IF(OR(AND(AF46="Muy Baja",AH46="Mayor"),AND(AF46="Baja",AH46="Mayor"),AND(AF46="Media",AH46="Mayor"),AND(AF46="Alta",AH46="Moderado"),AND(AF46="Alta",AH46="Mayor"),AND(AF46="Muy Alta",AH46="Leve"),AND(AF46="Muy Alta",AH46="Menor"),AND(AF46="Muy Alta",AH46="Moderado"),AND(AF46="Muy Alta",AH46="Mayor")),"Alto",IF(OR(AND(AF46="Muy Baja",AH46="Catastrófico"),AND(AF46="Baja",AH46="Catastrófico"),AND(AF46="Media",AH46="Catastrófico"),AND(AF46="Alta",AH46="Catastrófico"),AND(AF46="Muy Alta",AH46="Catastrófico")),"Extremo","")))),"")</f>
        <v/>
      </c>
      <c r="AK46" s="195"/>
      <c r="AL46" s="186"/>
      <c r="AM46" s="196"/>
      <c r="AN46" s="196"/>
      <c r="AO46" s="197"/>
      <c r="AP46" s="323"/>
      <c r="AQ46" s="323"/>
      <c r="AR46" s="323"/>
    </row>
    <row r="47" spans="1:44" x14ac:dyDescent="0.2">
      <c r="A47" s="346"/>
      <c r="B47" s="336"/>
      <c r="C47" s="336"/>
      <c r="D47" s="336"/>
      <c r="E47" s="330"/>
      <c r="F47" s="336"/>
      <c r="G47" s="330"/>
      <c r="H47" s="330"/>
      <c r="I47" s="330"/>
      <c r="J47" s="330"/>
      <c r="K47" s="330"/>
      <c r="L47" s="330"/>
      <c r="M47" s="330"/>
      <c r="N47" s="323"/>
      <c r="O47" s="322"/>
      <c r="P47" s="321"/>
      <c r="Q47" s="319"/>
      <c r="R47" s="321">
        <f>IF(NOT(ISERROR(MATCH(Q47,_xlfn.ANCHORARRAY(E58),0))),P60&amp;"Por favor no seleccionar los criterios de impacto",Q47)</f>
        <v>0</v>
      </c>
      <c r="S47" s="322"/>
      <c r="T47" s="321"/>
      <c r="U47" s="332"/>
      <c r="V47" s="214">
        <v>5</v>
      </c>
      <c r="W47" s="187"/>
      <c r="X47" s="189" t="str">
        <f t="shared" si="53"/>
        <v/>
      </c>
      <c r="Y47" s="190"/>
      <c r="Z47" s="190"/>
      <c r="AA47" s="191" t="str">
        <f t="shared" si="48"/>
        <v/>
      </c>
      <c r="AB47" s="190"/>
      <c r="AC47" s="190"/>
      <c r="AD47" s="190"/>
      <c r="AE47" s="192" t="str">
        <f t="shared" si="54"/>
        <v/>
      </c>
      <c r="AF47" s="193" t="str">
        <f t="shared" si="2"/>
        <v/>
      </c>
      <c r="AG47" s="191" t="str">
        <f t="shared" si="49"/>
        <v/>
      </c>
      <c r="AH47" s="193" t="str">
        <f t="shared" si="4"/>
        <v/>
      </c>
      <c r="AI47" s="191" t="str">
        <f t="shared" si="15"/>
        <v/>
      </c>
      <c r="AJ47" s="194" t="str">
        <f t="shared" ref="AJ47" si="55">IFERROR(IF(OR(AND(AF47="Muy Baja",AH47="Leve"),AND(AF47="Muy Baja",AH47="Menor"),AND(AF47="Baja",AH47="Leve")),"Bajo",IF(OR(AND(AF47="Muy baja",AH47="Moderado"),AND(AF47="Baja",AH47="Menor"),AND(AF47="Baja",AH47="Moderado"),AND(AF47="Media",AH47="Leve"),AND(AF47="Media",AH47="Menor"),AND(AF47="Media",AH47="Moderado"),AND(AF47="Alta",AH47="Leve"),AND(AF47="Alta",AH47="Menor")),"Moderado",IF(OR(AND(AF47="Muy Baja",AH47="Mayor"),AND(AF47="Baja",AH47="Mayor"),AND(AF47="Media",AH47="Mayor"),AND(AF47="Alta",AH47="Moderado"),AND(AF47="Alta",AH47="Mayor"),AND(AF47="Muy Alta",AH47="Leve"),AND(AF47="Muy Alta",AH47="Menor"),AND(AF47="Muy Alta",AH47="Moderado"),AND(AF47="Muy Alta",AH47="Mayor")),"Alto",IF(OR(AND(AF47="Muy Baja",AH47="Catastrófico"),AND(AF47="Baja",AH47="Catastrófico"),AND(AF47="Media",AH47="Catastrófico"),AND(AF47="Alta",AH47="Catastrófico"),AND(AF47="Muy Alta",AH47="Catastrófico")),"Extremo","")))),"")</f>
        <v/>
      </c>
      <c r="AK47" s="195"/>
      <c r="AL47" s="186"/>
      <c r="AM47" s="196"/>
      <c r="AN47" s="196"/>
      <c r="AO47" s="197"/>
      <c r="AP47" s="323"/>
      <c r="AQ47" s="323"/>
      <c r="AR47" s="323"/>
    </row>
    <row r="48" spans="1:44" x14ac:dyDescent="0.2">
      <c r="A48" s="346"/>
      <c r="B48" s="336"/>
      <c r="C48" s="336"/>
      <c r="D48" s="336"/>
      <c r="E48" s="331"/>
      <c r="F48" s="336"/>
      <c r="G48" s="331"/>
      <c r="H48" s="331"/>
      <c r="I48" s="331"/>
      <c r="J48" s="331"/>
      <c r="K48" s="331"/>
      <c r="L48" s="331"/>
      <c r="M48" s="331"/>
      <c r="N48" s="323"/>
      <c r="O48" s="322"/>
      <c r="P48" s="321"/>
      <c r="Q48" s="319"/>
      <c r="R48" s="321">
        <f>IF(NOT(ISERROR(MATCH(Q48,_xlfn.ANCHORARRAY(E59),0))),P61&amp;"Por favor no seleccionar los criterios de impacto",Q48)</f>
        <v>0</v>
      </c>
      <c r="S48" s="322"/>
      <c r="T48" s="321"/>
      <c r="U48" s="332"/>
      <c r="V48" s="214">
        <v>6</v>
      </c>
      <c r="W48" s="187"/>
      <c r="X48" s="189" t="str">
        <f t="shared" si="53"/>
        <v/>
      </c>
      <c r="Y48" s="190"/>
      <c r="Z48" s="190"/>
      <c r="AA48" s="191" t="str">
        <f t="shared" si="48"/>
        <v/>
      </c>
      <c r="AB48" s="190"/>
      <c r="AC48" s="190"/>
      <c r="AD48" s="190"/>
      <c r="AE48" s="192" t="str">
        <f t="shared" si="54"/>
        <v/>
      </c>
      <c r="AF48" s="193" t="str">
        <f t="shared" si="2"/>
        <v/>
      </c>
      <c r="AG48" s="191" t="str">
        <f t="shared" si="49"/>
        <v/>
      </c>
      <c r="AH48" s="193" t="str">
        <f>IFERROR(IF(AI48="","",IF(AI48&lt;=0.2,"Leve",IF(AI48&lt;=0.4,"Menor",IF(AI48&lt;=0.6,"Moderado",IF(AI48&lt;=0.8,"Mayor","Catastrófico"))))),"")</f>
        <v/>
      </c>
      <c r="AI48" s="191" t="str">
        <f t="shared" si="15"/>
        <v/>
      </c>
      <c r="AJ48" s="194" t="str">
        <f>IFERROR(IF(OR(AND(AF48="Muy Baja",AH48="Leve"),AND(AF48="Muy Baja",AH48="Menor"),AND(AF48="Baja",AH48="Leve")),"Bajo",IF(OR(AND(AF48="Muy baja",AH48="Moderado"),AND(AF48="Baja",AH48="Menor"),AND(AF48="Baja",AH48="Moderado"),AND(AF48="Media",AH48="Leve"),AND(AF48="Media",AH48="Menor"),AND(AF48="Media",AH48="Moderado"),AND(AF48="Alta",AH48="Leve"),AND(AF48="Alta",AH48="Menor")),"Moderado",IF(OR(AND(AF48="Muy Baja",AH48="Mayor"),AND(AF48="Baja",AH48="Mayor"),AND(AF48="Media",AH48="Mayor"),AND(AF48="Alta",AH48="Moderado"),AND(AF48="Alta",AH48="Mayor"),AND(AF48="Muy Alta",AH48="Leve"),AND(AF48="Muy Alta",AH48="Menor"),AND(AF48="Muy Alta",AH48="Moderado"),AND(AF48="Muy Alta",AH48="Mayor")),"Alto",IF(OR(AND(AF48="Muy Baja",AH48="Catastrófico"),AND(AF48="Baja",AH48="Catastrófico"),AND(AF48="Media",AH48="Catastrófico"),AND(AF48="Alta",AH48="Catastrófico"),AND(AF48="Muy Alta",AH48="Catastrófico")),"Extremo","")))),"")</f>
        <v/>
      </c>
      <c r="AK48" s="195"/>
      <c r="AL48" s="186"/>
      <c r="AM48" s="196"/>
      <c r="AN48" s="196"/>
      <c r="AO48" s="197"/>
      <c r="AP48" s="323"/>
      <c r="AQ48" s="323"/>
      <c r="AR48" s="323"/>
    </row>
    <row r="49" spans="1:44" x14ac:dyDescent="0.2">
      <c r="A49" s="346">
        <v>7</v>
      </c>
      <c r="B49" s="336"/>
      <c r="C49" s="336"/>
      <c r="D49" s="355"/>
      <c r="E49" s="336"/>
      <c r="F49" s="336"/>
      <c r="G49" s="329"/>
      <c r="H49" s="329"/>
      <c r="I49" s="329"/>
      <c r="J49" s="329"/>
      <c r="K49" s="329"/>
      <c r="L49" s="329"/>
      <c r="M49" s="329"/>
      <c r="N49" s="323"/>
      <c r="O49" s="322" t="str">
        <f>IF(N49&lt;=0,"",IF(N49&lt;=2,"Muy Baja",IF(N49&lt;=24,"Baja",IF(N49&lt;=500,"Media",IF(N49&lt;=5000,"Alta","Muy Alta")))))</f>
        <v/>
      </c>
      <c r="P49" s="321" t="str">
        <f>IF(O49="","",IF(O49="Muy Baja",0.2,IF(O49="Baja",0.4,IF(O49="Media",0.6,IF(O49="Alta",0.8,IF(O49="Muy Alta",1,))))))</f>
        <v/>
      </c>
      <c r="Q49" s="319"/>
      <c r="R49" s="321">
        <f>IF(NOT(ISERROR(MATCH(Q49,'Tabla Impacto'!$B$222:$B$224,0))),'Tabla Impacto'!$F$224&amp;"Por favor no seleccionar los criterios de impacto(Afectación Económica o presupuestal y Pérdida Reputacional)",Q49)</f>
        <v>0</v>
      </c>
      <c r="S49" s="322" t="str">
        <f>IF(OR(R49='Tabla Impacto'!$C$12,R49='Tabla Impacto'!$D$12),"Leve",IF(OR(R49='Tabla Impacto'!$C$13,R49='Tabla Impacto'!$D$13),"Menor",IF(OR(R49='Tabla Impacto'!$C$14,R49='Tabla Impacto'!$D$14),"Moderado",IF(OR(R49='Tabla Impacto'!$C$15,R49='Tabla Impacto'!$D$15),"Mayor",IF(OR(R49='Tabla Impacto'!$C$16,R49='Tabla Impacto'!$D$16),"Catastrófico","")))))</f>
        <v/>
      </c>
      <c r="T49" s="321" t="str">
        <f>IF(S49="","",IF(S49="Leve",0.2,IF(S49="Menor",0.4,IF(S49="Moderado",0.6,IF(S49="Mayor",0.8,IF(S49="Catastrófico",1,))))))</f>
        <v/>
      </c>
      <c r="U49" s="332" t="str">
        <f>IF(OR(AND(O49="Muy Baja",S49="Leve"),AND(O49="Muy Baja",S49="Menor"),AND(O49="Baja",S49="Leve")),"Bajo",IF(OR(AND(O49="Muy baja",S49="Moderado"),AND(O49="Baja",S49="Menor"),AND(O49="Baja",S49="Moderado"),AND(O49="Media",S49="Leve"),AND(O49="Media",S49="Menor"),AND(O49="Media",S49="Moderado"),AND(O49="Alta",S49="Leve"),AND(O49="Alta",S49="Menor")),"Moderado",IF(OR(AND(O49="Muy Baja",S49="Mayor"),AND(O49="Baja",S49="Mayor"),AND(O49="Media",S49="Mayor"),AND(O49="Alta",S49="Moderado"),AND(O49="Alta",S49="Mayor"),AND(O49="Muy Alta",S49="Leve"),AND(O49="Muy Alta",S49="Menor"),AND(O49="Muy Alta",S49="Moderado"),AND(O49="Muy Alta",S49="Mayor")),"Alto",IF(OR(AND(O49="Muy Baja",S49="Catastrófico"),AND(O49="Baja",S49="Catastrófico"),AND(O49="Media",S49="Catastrófico"),AND(O49="Alta",S49="Catastrófico"),AND(O49="Muy Alta",S49="Catastrófico")),"Extremo",""))))</f>
        <v/>
      </c>
      <c r="V49" s="214">
        <v>1</v>
      </c>
      <c r="W49" s="199"/>
      <c r="X49" s="189" t="str">
        <f>IF(OR(Y49="Preventivo",Y49="Detectivo"),"Probabilidad",IF(Y49="Correctivo","Impacto",""))</f>
        <v/>
      </c>
      <c r="Y49" s="190"/>
      <c r="Z49" s="190"/>
      <c r="AA49" s="191" t="str">
        <f>IF(AND(Y49="Preventivo",Z49="Automático"),"50%",IF(AND(Y49="Preventivo",Z49="Manual"),"40%",IF(AND(Y49="Detectivo",Z49="Automático"),"40%",IF(AND(Y49="Detectivo",Z49="Manual"),"30%",IF(AND(Y49="Correctivo",Z49="Automático"),"35%",IF(AND(Y49="Correctivo",Z49="Manual"),"25%",""))))))</f>
        <v/>
      </c>
      <c r="AB49" s="190"/>
      <c r="AC49" s="190"/>
      <c r="AD49" s="190"/>
      <c r="AE49" s="192" t="str">
        <f>IFERROR(IF(X49="Probabilidad",(P49-(+P49*AA49)),IF(X49="Impacto",P49,"")),"")</f>
        <v/>
      </c>
      <c r="AF49" s="193" t="str">
        <f>IFERROR(IF(AE49="","",IF(AE49&lt;=0.2,"Muy Baja",IF(AE49&lt;=0.4,"Baja",IF(AE49&lt;=0.6,"Media",IF(AE49&lt;=0.8,"Alta","Muy Alta"))))),"")</f>
        <v/>
      </c>
      <c r="AG49" s="191" t="str">
        <f>+AE49</f>
        <v/>
      </c>
      <c r="AH49" s="193" t="str">
        <f>IFERROR(IF(AI49="","",IF(AI49&lt;=0.2,"Leve",IF(AI49&lt;=0.4,"Menor",IF(AI49&lt;=0.6,"Moderado",IF(AI49&lt;=0.8,"Mayor","Catastrófico"))))),"")</f>
        <v/>
      </c>
      <c r="AI49" s="191" t="str">
        <f t="shared" ref="AI49" si="56">IFERROR(IF(X49="Impacto",(T49-(+T49*AA49)),IF(X49="Probabilidad",T49,"")),"")</f>
        <v/>
      </c>
      <c r="AJ49" s="194" t="str">
        <f>IFERROR(IF(OR(AND(AF49="Muy Baja",AH49="Leve"),AND(AF49="Muy Baja",AH49="Menor"),AND(AF49="Baja",AH49="Leve")),"Bajo",IF(OR(AND(AF49="Muy baja",AH49="Moderado"),AND(AF49="Baja",AH49="Menor"),AND(AF49="Baja",AH49="Moderado"),AND(AF49="Media",AH49="Leve"),AND(AF49="Media",AH49="Menor"),AND(AF49="Media",AH49="Moderado"),AND(AF49="Alta",AH49="Leve"),AND(AF49="Alta",AH49="Menor")),"Moderado",IF(OR(AND(AF49="Muy Baja",AH49="Mayor"),AND(AF49="Baja",AH49="Mayor"),AND(AF49="Media",AH49="Mayor"),AND(AF49="Alta",AH49="Moderado"),AND(AF49="Alta",AH49="Mayor"),AND(AF49="Muy Alta",AH49="Leve"),AND(AF49="Muy Alta",AH49="Menor"),AND(AF49="Muy Alta",AH49="Moderado"),AND(AF49="Muy Alta",AH49="Mayor")),"Alto",IF(OR(AND(AF49="Muy Baja",AH49="Catastrófico"),AND(AF49="Baja",AH49="Catastrófico"),AND(AF49="Media",AH49="Catastrófico"),AND(AF49="Alta",AH49="Catastrófico"),AND(AF49="Muy Alta",AH49="Catastrófico")),"Extremo","")))),"")</f>
        <v/>
      </c>
      <c r="AK49" s="195"/>
      <c r="AL49" s="186"/>
      <c r="AM49" s="196"/>
      <c r="AN49" s="196"/>
      <c r="AO49" s="197"/>
      <c r="AP49" s="323"/>
      <c r="AQ49" s="323"/>
      <c r="AR49" s="323"/>
    </row>
    <row r="50" spans="1:44" x14ac:dyDescent="0.2">
      <c r="A50" s="346"/>
      <c r="B50" s="336"/>
      <c r="C50" s="336"/>
      <c r="D50" s="355"/>
      <c r="E50" s="336"/>
      <c r="F50" s="336"/>
      <c r="G50" s="330"/>
      <c r="H50" s="330"/>
      <c r="I50" s="330"/>
      <c r="J50" s="330"/>
      <c r="K50" s="330"/>
      <c r="L50" s="330"/>
      <c r="M50" s="330"/>
      <c r="N50" s="323"/>
      <c r="O50" s="322"/>
      <c r="P50" s="321"/>
      <c r="Q50" s="319"/>
      <c r="R50" s="321">
        <f>IF(NOT(ISERROR(MATCH(Q50,_xlfn.ANCHORARRAY(E61),0))),P63&amp;"Por favor no seleccionar los criterios de impacto",Q50)</f>
        <v>0</v>
      </c>
      <c r="S50" s="322"/>
      <c r="T50" s="321"/>
      <c r="U50" s="332"/>
      <c r="V50" s="214">
        <v>2</v>
      </c>
      <c r="W50" s="187"/>
      <c r="X50" s="189" t="str">
        <f>IF(OR(Y50="Preventivo",Y50="Detectivo"),"Probabilidad",IF(Y50="Correctivo","Impacto",""))</f>
        <v/>
      </c>
      <c r="Y50" s="190"/>
      <c r="Z50" s="190"/>
      <c r="AA50" s="191" t="str">
        <f t="shared" ref="AA50:AA54" si="57">IF(AND(Y50="Preventivo",Z50="Automático"),"50%",IF(AND(Y50="Preventivo",Z50="Manual"),"40%",IF(AND(Y50="Detectivo",Z50="Automático"),"40%",IF(AND(Y50="Detectivo",Z50="Manual"),"30%",IF(AND(Y50="Correctivo",Z50="Automático"),"35%",IF(AND(Y50="Correctivo",Z50="Manual"),"25%",""))))))</f>
        <v/>
      </c>
      <c r="AB50" s="190"/>
      <c r="AC50" s="190"/>
      <c r="AD50" s="190"/>
      <c r="AE50" s="192" t="str">
        <f>IFERROR(IF(AND(X49="Probabilidad",X50="Probabilidad"),(AG49-(+AG49*AA50)),IF(X50="Probabilidad",(P49-(+P49*AA50)),IF(X50="Impacto",AG49,""))),"")</f>
        <v/>
      </c>
      <c r="AF50" s="193" t="str">
        <f t="shared" si="2"/>
        <v/>
      </c>
      <c r="AG50" s="191" t="str">
        <f t="shared" ref="AG50:AG54" si="58">+AE50</f>
        <v/>
      </c>
      <c r="AH50" s="193" t="str">
        <f t="shared" si="4"/>
        <v/>
      </c>
      <c r="AI50" s="191" t="str">
        <f t="shared" ref="AI50" si="59">IFERROR(IF(AND(X49="Impacto",X50="Impacto"),(AI49-(+AI49*AA50)),IF(X50="Impacto",($T$13-(+$T$13*AA50)),IF(X50="Probabilidad",AI49,""))),"")</f>
        <v/>
      </c>
      <c r="AJ50" s="194" t="str">
        <f t="shared" ref="AJ50:AJ51" si="60">IFERROR(IF(OR(AND(AF50="Muy Baja",AH50="Leve"),AND(AF50="Muy Baja",AH50="Menor"),AND(AF50="Baja",AH50="Leve")),"Bajo",IF(OR(AND(AF50="Muy baja",AH50="Moderado"),AND(AF50="Baja",AH50="Menor"),AND(AF50="Baja",AH50="Moderado"),AND(AF50="Media",AH50="Leve"),AND(AF50="Media",AH50="Menor"),AND(AF50="Media",AH50="Moderado"),AND(AF50="Alta",AH50="Leve"),AND(AF50="Alta",AH50="Menor")),"Moderado",IF(OR(AND(AF50="Muy Baja",AH50="Mayor"),AND(AF50="Baja",AH50="Mayor"),AND(AF50="Media",AH50="Mayor"),AND(AF50="Alta",AH50="Moderado"),AND(AF50="Alta",AH50="Mayor"),AND(AF50="Muy Alta",AH50="Leve"),AND(AF50="Muy Alta",AH50="Menor"),AND(AF50="Muy Alta",AH50="Moderado"),AND(AF50="Muy Alta",AH50="Mayor")),"Alto",IF(OR(AND(AF50="Muy Baja",AH50="Catastrófico"),AND(AF50="Baja",AH50="Catastrófico"),AND(AF50="Media",AH50="Catastrófico"),AND(AF50="Alta",AH50="Catastrófico"),AND(AF50="Muy Alta",AH50="Catastrófico")),"Extremo","")))),"")</f>
        <v/>
      </c>
      <c r="AK50" s="195"/>
      <c r="AL50" s="186"/>
      <c r="AM50" s="196"/>
      <c r="AN50" s="196"/>
      <c r="AO50" s="197"/>
      <c r="AP50" s="323"/>
      <c r="AQ50" s="323"/>
      <c r="AR50" s="323"/>
    </row>
    <row r="51" spans="1:44" x14ac:dyDescent="0.2">
      <c r="A51" s="346"/>
      <c r="B51" s="336"/>
      <c r="C51" s="336"/>
      <c r="D51" s="355"/>
      <c r="E51" s="336"/>
      <c r="F51" s="336"/>
      <c r="G51" s="330"/>
      <c r="H51" s="330"/>
      <c r="I51" s="330"/>
      <c r="J51" s="330"/>
      <c r="K51" s="330"/>
      <c r="L51" s="330"/>
      <c r="M51" s="330"/>
      <c r="N51" s="323"/>
      <c r="O51" s="322"/>
      <c r="P51" s="321"/>
      <c r="Q51" s="319"/>
      <c r="R51" s="321">
        <f>IF(NOT(ISERROR(MATCH(Q51,_xlfn.ANCHORARRAY(E62),0))),P64&amp;"Por favor no seleccionar los criterios de impacto",Q51)</f>
        <v>0</v>
      </c>
      <c r="S51" s="322"/>
      <c r="T51" s="321"/>
      <c r="U51" s="332"/>
      <c r="V51" s="214">
        <v>3</v>
      </c>
      <c r="W51" s="188"/>
      <c r="X51" s="189" t="str">
        <f>IF(OR(Y51="Preventivo",Y51="Detectivo"),"Probabilidad",IF(Y51="Correctivo","Impacto",""))</f>
        <v/>
      </c>
      <c r="Y51" s="190"/>
      <c r="Z51" s="190"/>
      <c r="AA51" s="191" t="str">
        <f t="shared" si="57"/>
        <v/>
      </c>
      <c r="AB51" s="190"/>
      <c r="AC51" s="190"/>
      <c r="AD51" s="190"/>
      <c r="AE51" s="192" t="str">
        <f>IFERROR(IF(AND(X50="Probabilidad",X51="Probabilidad"),(AG50-(+AG50*AA51)),IF(AND(X50="Impacto",X51="Probabilidad"),(AG49-(+AG49*AA51)),IF(X51="Impacto",AG50,""))),"")</f>
        <v/>
      </c>
      <c r="AF51" s="193" t="str">
        <f t="shared" si="2"/>
        <v/>
      </c>
      <c r="AG51" s="191" t="str">
        <f t="shared" si="58"/>
        <v/>
      </c>
      <c r="AH51" s="193" t="str">
        <f t="shared" si="4"/>
        <v/>
      </c>
      <c r="AI51" s="191" t="str">
        <f t="shared" ref="AI51" si="61">IFERROR(IF(AND(X50="Impacto",X51="Impacto"),(AI50-(+AI50*AA51)),IF(AND(X50="Probabilidad",X51="Impacto"),(AI49-(+AI49*AA51)),IF(X51="Probabilidad",AI50,""))),"")</f>
        <v/>
      </c>
      <c r="AJ51" s="194" t="str">
        <f t="shared" si="60"/>
        <v/>
      </c>
      <c r="AK51" s="195"/>
      <c r="AL51" s="186"/>
      <c r="AM51" s="196"/>
      <c r="AN51" s="196"/>
      <c r="AO51" s="197"/>
      <c r="AP51" s="323"/>
      <c r="AQ51" s="323"/>
      <c r="AR51" s="323"/>
    </row>
    <row r="52" spans="1:44" x14ac:dyDescent="0.2">
      <c r="A52" s="346"/>
      <c r="B52" s="336"/>
      <c r="C52" s="336"/>
      <c r="D52" s="355"/>
      <c r="E52" s="336"/>
      <c r="F52" s="336"/>
      <c r="G52" s="330"/>
      <c r="H52" s="330"/>
      <c r="I52" s="330"/>
      <c r="J52" s="330"/>
      <c r="K52" s="330"/>
      <c r="L52" s="330"/>
      <c r="M52" s="330"/>
      <c r="N52" s="323"/>
      <c r="O52" s="322"/>
      <c r="P52" s="321"/>
      <c r="Q52" s="319"/>
      <c r="R52" s="321">
        <f>IF(NOT(ISERROR(MATCH(Q52,_xlfn.ANCHORARRAY(E63),0))),P65&amp;"Por favor no seleccionar los criterios de impacto",Q52)</f>
        <v>0</v>
      </c>
      <c r="S52" s="322"/>
      <c r="T52" s="321"/>
      <c r="U52" s="332"/>
      <c r="V52" s="214">
        <v>4</v>
      </c>
      <c r="W52" s="187"/>
      <c r="X52" s="189" t="str">
        <f t="shared" ref="X52:X54" si="62">IF(OR(Y52="Preventivo",Y52="Detectivo"),"Probabilidad",IF(Y52="Correctivo","Impacto",""))</f>
        <v/>
      </c>
      <c r="Y52" s="190"/>
      <c r="Z52" s="190"/>
      <c r="AA52" s="191" t="str">
        <f t="shared" si="57"/>
        <v/>
      </c>
      <c r="AB52" s="190"/>
      <c r="AC52" s="190"/>
      <c r="AD52" s="190"/>
      <c r="AE52" s="192" t="str">
        <f t="shared" ref="AE52:AE54" si="63">IFERROR(IF(AND(X51="Probabilidad",X52="Probabilidad"),(AG51-(+AG51*AA52)),IF(AND(X51="Impacto",X52="Probabilidad"),(AG50-(+AG50*AA52)),IF(X52="Impacto",AG51,""))),"")</f>
        <v/>
      </c>
      <c r="AF52" s="193" t="str">
        <f t="shared" si="2"/>
        <v/>
      </c>
      <c r="AG52" s="191" t="str">
        <f t="shared" si="58"/>
        <v/>
      </c>
      <c r="AH52" s="193" t="str">
        <f t="shared" si="4"/>
        <v/>
      </c>
      <c r="AI52" s="191" t="str">
        <f t="shared" si="15"/>
        <v/>
      </c>
      <c r="AJ52" s="194" t="str">
        <f>IFERROR(IF(OR(AND(AF52="Muy Baja",AH52="Leve"),AND(AF52="Muy Baja",AH52="Menor"),AND(AF52="Baja",AH52="Leve")),"Bajo",IF(OR(AND(AF52="Muy baja",AH52="Moderado"),AND(AF52="Baja",AH52="Menor"),AND(AF52="Baja",AH52="Moderado"),AND(AF52="Media",AH52="Leve"),AND(AF52="Media",AH52="Menor"),AND(AF52="Media",AH52="Moderado"),AND(AF52="Alta",AH52="Leve"),AND(AF52="Alta",AH52="Menor")),"Moderado",IF(OR(AND(AF52="Muy Baja",AH52="Mayor"),AND(AF52="Baja",AH52="Mayor"),AND(AF52="Media",AH52="Mayor"),AND(AF52="Alta",AH52="Moderado"),AND(AF52="Alta",AH52="Mayor"),AND(AF52="Muy Alta",AH52="Leve"),AND(AF52="Muy Alta",AH52="Menor"),AND(AF52="Muy Alta",AH52="Moderado"),AND(AF52="Muy Alta",AH52="Mayor")),"Alto",IF(OR(AND(AF52="Muy Baja",AH52="Catastrófico"),AND(AF52="Baja",AH52="Catastrófico"),AND(AF52="Media",AH52="Catastrófico"),AND(AF52="Alta",AH52="Catastrófico"),AND(AF52="Muy Alta",AH52="Catastrófico")),"Extremo","")))),"")</f>
        <v/>
      </c>
      <c r="AK52" s="195"/>
      <c r="AL52" s="186"/>
      <c r="AM52" s="196"/>
      <c r="AN52" s="196"/>
      <c r="AO52" s="197"/>
      <c r="AP52" s="323"/>
      <c r="AQ52" s="323"/>
      <c r="AR52" s="323"/>
    </row>
    <row r="53" spans="1:44" x14ac:dyDescent="0.2">
      <c r="A53" s="346"/>
      <c r="B53" s="336"/>
      <c r="C53" s="336"/>
      <c r="D53" s="355"/>
      <c r="E53" s="336"/>
      <c r="F53" s="336"/>
      <c r="G53" s="330"/>
      <c r="H53" s="330"/>
      <c r="I53" s="330"/>
      <c r="J53" s="330"/>
      <c r="K53" s="330"/>
      <c r="L53" s="330"/>
      <c r="M53" s="330"/>
      <c r="N53" s="323"/>
      <c r="O53" s="322"/>
      <c r="P53" s="321"/>
      <c r="Q53" s="319"/>
      <c r="R53" s="321">
        <f>IF(NOT(ISERROR(MATCH(Q53,_xlfn.ANCHORARRAY(E64),0))),P66&amp;"Por favor no seleccionar los criterios de impacto",Q53)</f>
        <v>0</v>
      </c>
      <c r="S53" s="322"/>
      <c r="T53" s="321"/>
      <c r="U53" s="332"/>
      <c r="V53" s="214">
        <v>5</v>
      </c>
      <c r="W53" s="187"/>
      <c r="X53" s="189" t="str">
        <f t="shared" si="62"/>
        <v/>
      </c>
      <c r="Y53" s="190"/>
      <c r="Z53" s="190"/>
      <c r="AA53" s="191" t="str">
        <f t="shared" si="57"/>
        <v/>
      </c>
      <c r="AB53" s="190"/>
      <c r="AC53" s="190"/>
      <c r="AD53" s="190"/>
      <c r="AE53" s="192" t="str">
        <f t="shared" si="63"/>
        <v/>
      </c>
      <c r="AF53" s="193" t="str">
        <f t="shared" si="2"/>
        <v/>
      </c>
      <c r="AG53" s="191" t="str">
        <f t="shared" si="58"/>
        <v/>
      </c>
      <c r="AH53" s="193" t="str">
        <f t="shared" si="4"/>
        <v/>
      </c>
      <c r="AI53" s="191" t="str">
        <f t="shared" si="15"/>
        <v/>
      </c>
      <c r="AJ53" s="194" t="str">
        <f t="shared" ref="AJ53:AJ54" si="64">IFERROR(IF(OR(AND(AF53="Muy Baja",AH53="Leve"),AND(AF53="Muy Baja",AH53="Menor"),AND(AF53="Baja",AH53="Leve")),"Bajo",IF(OR(AND(AF53="Muy baja",AH53="Moderado"),AND(AF53="Baja",AH53="Menor"),AND(AF53="Baja",AH53="Moderado"),AND(AF53="Media",AH53="Leve"),AND(AF53="Media",AH53="Menor"),AND(AF53="Media",AH53="Moderado"),AND(AF53="Alta",AH53="Leve"),AND(AF53="Alta",AH53="Menor")),"Moderado",IF(OR(AND(AF53="Muy Baja",AH53="Mayor"),AND(AF53="Baja",AH53="Mayor"),AND(AF53="Media",AH53="Mayor"),AND(AF53="Alta",AH53="Moderado"),AND(AF53="Alta",AH53="Mayor"),AND(AF53="Muy Alta",AH53="Leve"),AND(AF53="Muy Alta",AH53="Menor"),AND(AF53="Muy Alta",AH53="Moderado"),AND(AF53="Muy Alta",AH53="Mayor")),"Alto",IF(OR(AND(AF53="Muy Baja",AH53="Catastrófico"),AND(AF53="Baja",AH53="Catastrófico"),AND(AF53="Media",AH53="Catastrófico"),AND(AF53="Alta",AH53="Catastrófico"),AND(AF53="Muy Alta",AH53="Catastrófico")),"Extremo","")))),"")</f>
        <v/>
      </c>
      <c r="AK53" s="195"/>
      <c r="AL53" s="186"/>
      <c r="AM53" s="196"/>
      <c r="AN53" s="196"/>
      <c r="AO53" s="197"/>
      <c r="AP53" s="323"/>
      <c r="AQ53" s="323"/>
      <c r="AR53" s="323"/>
    </row>
    <row r="54" spans="1:44" x14ac:dyDescent="0.2">
      <c r="A54" s="346"/>
      <c r="B54" s="336"/>
      <c r="C54" s="336"/>
      <c r="D54" s="355"/>
      <c r="E54" s="336"/>
      <c r="F54" s="336"/>
      <c r="G54" s="331"/>
      <c r="H54" s="331"/>
      <c r="I54" s="331"/>
      <c r="J54" s="331"/>
      <c r="K54" s="331"/>
      <c r="L54" s="331"/>
      <c r="M54" s="331"/>
      <c r="N54" s="323"/>
      <c r="O54" s="322"/>
      <c r="P54" s="321"/>
      <c r="Q54" s="319"/>
      <c r="R54" s="321">
        <f>IF(NOT(ISERROR(MATCH(Q54,_xlfn.ANCHORARRAY(E65),0))),P67&amp;"Por favor no seleccionar los criterios de impacto",Q54)</f>
        <v>0</v>
      </c>
      <c r="S54" s="322"/>
      <c r="T54" s="321"/>
      <c r="U54" s="332"/>
      <c r="V54" s="214">
        <v>6</v>
      </c>
      <c r="W54" s="187"/>
      <c r="X54" s="189" t="str">
        <f t="shared" si="62"/>
        <v/>
      </c>
      <c r="Y54" s="190"/>
      <c r="Z54" s="190"/>
      <c r="AA54" s="191" t="str">
        <f t="shared" si="57"/>
        <v/>
      </c>
      <c r="AB54" s="190"/>
      <c r="AC54" s="190"/>
      <c r="AD54" s="190"/>
      <c r="AE54" s="192" t="str">
        <f t="shared" si="63"/>
        <v/>
      </c>
      <c r="AF54" s="193" t="str">
        <f t="shared" si="2"/>
        <v/>
      </c>
      <c r="AG54" s="191" t="str">
        <f t="shared" si="58"/>
        <v/>
      </c>
      <c r="AH54" s="193" t="str">
        <f t="shared" si="4"/>
        <v/>
      </c>
      <c r="AI54" s="191" t="str">
        <f t="shared" si="15"/>
        <v/>
      </c>
      <c r="AJ54" s="194" t="str">
        <f t="shared" si="64"/>
        <v/>
      </c>
      <c r="AK54" s="195"/>
      <c r="AL54" s="186"/>
      <c r="AM54" s="196"/>
      <c r="AN54" s="196"/>
      <c r="AO54" s="197"/>
      <c r="AP54" s="323"/>
      <c r="AQ54" s="323"/>
      <c r="AR54" s="323"/>
    </row>
    <row r="55" spans="1:44" x14ac:dyDescent="0.2">
      <c r="A55" s="346">
        <v>8</v>
      </c>
      <c r="B55" s="336"/>
      <c r="C55" s="336"/>
      <c r="D55" s="336"/>
      <c r="E55" s="336"/>
      <c r="F55" s="336"/>
      <c r="G55" s="329"/>
      <c r="H55" s="329"/>
      <c r="I55" s="329"/>
      <c r="J55" s="329"/>
      <c r="K55" s="329"/>
      <c r="L55" s="329"/>
      <c r="M55" s="329"/>
      <c r="N55" s="323"/>
      <c r="O55" s="322" t="str">
        <f>IF(N55&lt;=0,"",IF(N55&lt;=2,"Muy Baja",IF(N55&lt;=24,"Baja",IF(N55&lt;=500,"Media",IF(N55&lt;=5000,"Alta","Muy Alta")))))</f>
        <v/>
      </c>
      <c r="P55" s="321" t="str">
        <f>IF(O55="","",IF(O55="Muy Baja",0.2,IF(O55="Baja",0.4,IF(O55="Media",0.6,IF(O55="Alta",0.8,IF(O55="Muy Alta",1,))))))</f>
        <v/>
      </c>
      <c r="Q55" s="319"/>
      <c r="R55" s="321">
        <f>IF(NOT(ISERROR(MATCH(Q55,'Tabla Impacto'!$B$222:$B$224,0))),'Tabla Impacto'!$F$224&amp;"Por favor no seleccionar los criterios de impacto(Afectación Económica o presupuestal y Pérdida Reputacional)",Q55)</f>
        <v>0</v>
      </c>
      <c r="S55" s="322" t="str">
        <f>IF(OR(R55='Tabla Impacto'!$C$12,R55='Tabla Impacto'!$D$12),"Leve",IF(OR(R55='Tabla Impacto'!$C$13,R55='Tabla Impacto'!$D$13),"Menor",IF(OR(R55='Tabla Impacto'!$C$14,R55='Tabla Impacto'!$D$14),"Moderado",IF(OR(R55='Tabla Impacto'!$C$15,R55='Tabla Impacto'!$D$15),"Mayor",IF(OR(R55='Tabla Impacto'!$C$16,R55='Tabla Impacto'!$D$16),"Catastrófico","")))))</f>
        <v/>
      </c>
      <c r="T55" s="321" t="str">
        <f>IF(S55="","",IF(S55="Leve",0.2,IF(S55="Menor",0.4,IF(S55="Moderado",0.6,IF(S55="Mayor",0.8,IF(S55="Catastrófico",1,))))))</f>
        <v/>
      </c>
      <c r="U55" s="332" t="str">
        <f>IF(OR(AND(O55="Muy Baja",S55="Leve"),AND(O55="Muy Baja",S55="Menor"),AND(O55="Baja",S55="Leve")),"Bajo",IF(OR(AND(O55="Muy baja",S55="Moderado"),AND(O55="Baja",S55="Menor"),AND(O55="Baja",S55="Moderado"),AND(O55="Media",S55="Leve"),AND(O55="Media",S55="Menor"),AND(O55="Media",S55="Moderado"),AND(O55="Alta",S55="Leve"),AND(O55="Alta",S55="Menor")),"Moderado",IF(OR(AND(O55="Muy Baja",S55="Mayor"),AND(O55="Baja",S55="Mayor"),AND(O55="Media",S55="Mayor"),AND(O55="Alta",S55="Moderado"),AND(O55="Alta",S55="Mayor"),AND(O55="Muy Alta",S55="Leve"),AND(O55="Muy Alta",S55="Menor"),AND(O55="Muy Alta",S55="Moderado"),AND(O55="Muy Alta",S55="Mayor")),"Alto",IF(OR(AND(O55="Muy Baja",S55="Catastrófico"),AND(O55="Baja",S55="Catastrófico"),AND(O55="Media",S55="Catastrófico"),AND(O55="Alta",S55="Catastrófico"),AND(O55="Muy Alta",S55="Catastrófico")),"Extremo",""))))</f>
        <v/>
      </c>
      <c r="V55" s="214">
        <v>1</v>
      </c>
      <c r="W55" s="187"/>
      <c r="X55" s="189" t="str">
        <f>IF(OR(Y55="Preventivo",Y55="Detectivo"),"Probabilidad",IF(Y55="Correctivo","Impacto",""))</f>
        <v/>
      </c>
      <c r="Y55" s="190"/>
      <c r="Z55" s="190"/>
      <c r="AA55" s="191" t="str">
        <f>IF(AND(Y55="Preventivo",Z55="Automático"),"50%",IF(AND(Y55="Preventivo",Z55="Manual"),"40%",IF(AND(Y55="Detectivo",Z55="Automático"),"40%",IF(AND(Y55="Detectivo",Z55="Manual"),"30%",IF(AND(Y55="Correctivo",Z55="Automático"),"35%",IF(AND(Y55="Correctivo",Z55="Manual"),"25%",""))))))</f>
        <v/>
      </c>
      <c r="AB55" s="190"/>
      <c r="AC55" s="190"/>
      <c r="AD55" s="190"/>
      <c r="AE55" s="192" t="str">
        <f>IFERROR(IF(X55="Probabilidad",(P55-(+P55*AA55)),IF(X55="Impacto",P55,"")),"")</f>
        <v/>
      </c>
      <c r="AF55" s="193" t="str">
        <f>IFERROR(IF(AE55="","",IF(AE55&lt;=0.2,"Muy Baja",IF(AE55&lt;=0.4,"Baja",IF(AE55&lt;=0.6,"Media",IF(AE55&lt;=0.8,"Alta","Muy Alta"))))),"")</f>
        <v/>
      </c>
      <c r="AG55" s="191" t="str">
        <f>+AE55</f>
        <v/>
      </c>
      <c r="AH55" s="193" t="str">
        <f>IFERROR(IF(AI55="","",IF(AI55&lt;=0.2,"Leve",IF(AI55&lt;=0.4,"Menor",IF(AI55&lt;=0.6,"Moderado",IF(AI55&lt;=0.8,"Mayor","Catastrófico"))))),"")</f>
        <v/>
      </c>
      <c r="AI55" s="191" t="str">
        <f t="shared" ref="AI55" si="65">IFERROR(IF(X55="Impacto",(T55-(+T55*AA55)),IF(X55="Probabilidad",T55,"")),"")</f>
        <v/>
      </c>
      <c r="AJ55" s="194" t="str">
        <f>IFERROR(IF(OR(AND(AF55="Muy Baja",AH55="Leve"),AND(AF55="Muy Baja",AH55="Menor"),AND(AF55="Baja",AH55="Leve")),"Bajo",IF(OR(AND(AF55="Muy baja",AH55="Moderado"),AND(AF55="Baja",AH55="Menor"),AND(AF55="Baja",AH55="Moderado"),AND(AF55="Media",AH55="Leve"),AND(AF55="Media",AH55="Menor"),AND(AF55="Media",AH55="Moderado"),AND(AF55="Alta",AH55="Leve"),AND(AF55="Alta",AH55="Menor")),"Moderado",IF(OR(AND(AF55="Muy Baja",AH55="Mayor"),AND(AF55="Baja",AH55="Mayor"),AND(AF55="Media",AH55="Mayor"),AND(AF55="Alta",AH55="Moderado"),AND(AF55="Alta",AH55="Mayor"),AND(AF55="Muy Alta",AH55="Leve"),AND(AF55="Muy Alta",AH55="Menor"),AND(AF55="Muy Alta",AH55="Moderado"),AND(AF55="Muy Alta",AH55="Mayor")),"Alto",IF(OR(AND(AF55="Muy Baja",AH55="Catastrófico"),AND(AF55="Baja",AH55="Catastrófico"),AND(AF55="Media",AH55="Catastrófico"),AND(AF55="Alta",AH55="Catastrófico"),AND(AF55="Muy Alta",AH55="Catastrófico")),"Extremo","")))),"")</f>
        <v/>
      </c>
      <c r="AK55" s="195"/>
      <c r="AL55" s="186"/>
      <c r="AM55" s="196"/>
      <c r="AN55" s="196"/>
      <c r="AO55" s="197"/>
      <c r="AP55" s="323"/>
      <c r="AQ55" s="323"/>
      <c r="AR55" s="323"/>
    </row>
    <row r="56" spans="1:44" x14ac:dyDescent="0.2">
      <c r="A56" s="346"/>
      <c r="B56" s="336"/>
      <c r="C56" s="336"/>
      <c r="D56" s="336"/>
      <c r="E56" s="336"/>
      <c r="F56" s="336"/>
      <c r="G56" s="330"/>
      <c r="H56" s="330"/>
      <c r="I56" s="330"/>
      <c r="J56" s="330"/>
      <c r="K56" s="330"/>
      <c r="L56" s="330"/>
      <c r="M56" s="330"/>
      <c r="N56" s="323"/>
      <c r="O56" s="322"/>
      <c r="P56" s="321"/>
      <c r="Q56" s="319"/>
      <c r="R56" s="321">
        <f>IF(NOT(ISERROR(MATCH(Q56,_xlfn.ANCHORARRAY(E67),0))),P69&amp;"Por favor no seleccionar los criterios de impacto",Q56)</f>
        <v>0</v>
      </c>
      <c r="S56" s="322"/>
      <c r="T56" s="321"/>
      <c r="U56" s="332"/>
      <c r="V56" s="214">
        <v>2</v>
      </c>
      <c r="W56" s="187"/>
      <c r="X56" s="189" t="str">
        <f>IF(OR(Y56="Preventivo",Y56="Detectivo"),"Probabilidad",IF(Y56="Correctivo","Impacto",""))</f>
        <v/>
      </c>
      <c r="Y56" s="190"/>
      <c r="Z56" s="190"/>
      <c r="AA56" s="191" t="str">
        <f t="shared" ref="AA56:AA60" si="66">IF(AND(Y56="Preventivo",Z56="Automático"),"50%",IF(AND(Y56="Preventivo",Z56="Manual"),"40%",IF(AND(Y56="Detectivo",Z56="Automático"),"40%",IF(AND(Y56="Detectivo",Z56="Manual"),"30%",IF(AND(Y56="Correctivo",Z56="Automático"),"35%",IF(AND(Y56="Correctivo",Z56="Manual"),"25%",""))))))</f>
        <v/>
      </c>
      <c r="AB56" s="190"/>
      <c r="AC56" s="190"/>
      <c r="AD56" s="190"/>
      <c r="AE56" s="192" t="str">
        <f>IFERROR(IF(AND(X55="Probabilidad",X56="Probabilidad"),(AG55-(+AG55*AA56)),IF(X56="Probabilidad",(P55-(+P55*AA56)),IF(X56="Impacto",AG55,""))),"")</f>
        <v/>
      </c>
      <c r="AF56" s="193" t="str">
        <f t="shared" si="2"/>
        <v/>
      </c>
      <c r="AG56" s="191" t="str">
        <f t="shared" ref="AG56:AG60" si="67">+AE56</f>
        <v/>
      </c>
      <c r="AH56" s="193" t="str">
        <f t="shared" si="4"/>
        <v/>
      </c>
      <c r="AI56" s="191" t="str">
        <f t="shared" ref="AI56" si="68">IFERROR(IF(AND(X55="Impacto",X56="Impacto"),(AI55-(+AI55*AA56)),IF(X56="Impacto",($T$13-(+$T$13*AA56)),IF(X56="Probabilidad",AI55,""))),"")</f>
        <v/>
      </c>
      <c r="AJ56" s="194" t="str">
        <f t="shared" ref="AJ56:AJ57" si="69">IFERROR(IF(OR(AND(AF56="Muy Baja",AH56="Leve"),AND(AF56="Muy Baja",AH56="Menor"),AND(AF56="Baja",AH56="Leve")),"Bajo",IF(OR(AND(AF56="Muy baja",AH56="Moderado"),AND(AF56="Baja",AH56="Menor"),AND(AF56="Baja",AH56="Moderado"),AND(AF56="Media",AH56="Leve"),AND(AF56="Media",AH56="Menor"),AND(AF56="Media",AH56="Moderado"),AND(AF56="Alta",AH56="Leve"),AND(AF56="Alta",AH56="Menor")),"Moderado",IF(OR(AND(AF56="Muy Baja",AH56="Mayor"),AND(AF56="Baja",AH56="Mayor"),AND(AF56="Media",AH56="Mayor"),AND(AF56="Alta",AH56="Moderado"),AND(AF56="Alta",AH56="Mayor"),AND(AF56="Muy Alta",AH56="Leve"),AND(AF56="Muy Alta",AH56="Menor"),AND(AF56="Muy Alta",AH56="Moderado"),AND(AF56="Muy Alta",AH56="Mayor")),"Alto",IF(OR(AND(AF56="Muy Baja",AH56="Catastrófico"),AND(AF56="Baja",AH56="Catastrófico"),AND(AF56="Media",AH56="Catastrófico"),AND(AF56="Alta",AH56="Catastrófico"),AND(AF56="Muy Alta",AH56="Catastrófico")),"Extremo","")))),"")</f>
        <v/>
      </c>
      <c r="AK56" s="195"/>
      <c r="AL56" s="186"/>
      <c r="AM56" s="196"/>
      <c r="AN56" s="196"/>
      <c r="AO56" s="197"/>
      <c r="AP56" s="323"/>
      <c r="AQ56" s="323"/>
      <c r="AR56" s="323"/>
    </row>
    <row r="57" spans="1:44" x14ac:dyDescent="0.2">
      <c r="A57" s="346"/>
      <c r="B57" s="336"/>
      <c r="C57" s="336"/>
      <c r="D57" s="336"/>
      <c r="E57" s="336"/>
      <c r="F57" s="336"/>
      <c r="G57" s="330"/>
      <c r="H57" s="330"/>
      <c r="I57" s="330"/>
      <c r="J57" s="330"/>
      <c r="K57" s="330"/>
      <c r="L57" s="330"/>
      <c r="M57" s="330"/>
      <c r="N57" s="323"/>
      <c r="O57" s="322"/>
      <c r="P57" s="321"/>
      <c r="Q57" s="319"/>
      <c r="R57" s="321">
        <f>IF(NOT(ISERROR(MATCH(Q57,_xlfn.ANCHORARRAY(E68),0))),P70&amp;"Por favor no seleccionar los criterios de impacto",Q57)</f>
        <v>0</v>
      </c>
      <c r="S57" s="322"/>
      <c r="T57" s="321"/>
      <c r="U57" s="332"/>
      <c r="V57" s="214">
        <v>3</v>
      </c>
      <c r="W57" s="188"/>
      <c r="X57" s="189" t="str">
        <f>IF(OR(Y57="Preventivo",Y57="Detectivo"),"Probabilidad",IF(Y57="Correctivo","Impacto",""))</f>
        <v/>
      </c>
      <c r="Y57" s="190"/>
      <c r="Z57" s="190"/>
      <c r="AA57" s="191" t="str">
        <f t="shared" si="66"/>
        <v/>
      </c>
      <c r="AB57" s="190"/>
      <c r="AC57" s="190"/>
      <c r="AD57" s="190"/>
      <c r="AE57" s="192" t="str">
        <f>IFERROR(IF(AND(X56="Probabilidad",X57="Probabilidad"),(AG56-(+AG56*AA57)),IF(AND(X56="Impacto",X57="Probabilidad"),(AG55-(+AG55*AA57)),IF(X57="Impacto",AG56,""))),"")</f>
        <v/>
      </c>
      <c r="AF57" s="193" t="str">
        <f t="shared" si="2"/>
        <v/>
      </c>
      <c r="AG57" s="191" t="str">
        <f t="shared" si="67"/>
        <v/>
      </c>
      <c r="AH57" s="193" t="str">
        <f t="shared" si="4"/>
        <v/>
      </c>
      <c r="AI57" s="191" t="str">
        <f t="shared" ref="AI57" si="70">IFERROR(IF(AND(X56="Impacto",X57="Impacto"),(AI56-(+AI56*AA57)),IF(AND(X56="Probabilidad",X57="Impacto"),(AI55-(+AI55*AA57)),IF(X57="Probabilidad",AI56,""))),"")</f>
        <v/>
      </c>
      <c r="AJ57" s="194" t="str">
        <f t="shared" si="69"/>
        <v/>
      </c>
      <c r="AK57" s="195"/>
      <c r="AL57" s="186"/>
      <c r="AM57" s="196"/>
      <c r="AN57" s="196"/>
      <c r="AO57" s="197"/>
      <c r="AP57" s="323"/>
      <c r="AQ57" s="323"/>
      <c r="AR57" s="323"/>
    </row>
    <row r="58" spans="1:44" x14ac:dyDescent="0.2">
      <c r="A58" s="346"/>
      <c r="B58" s="336"/>
      <c r="C58" s="336"/>
      <c r="D58" s="336"/>
      <c r="E58" s="336"/>
      <c r="F58" s="336"/>
      <c r="G58" s="330"/>
      <c r="H58" s="330"/>
      <c r="I58" s="330"/>
      <c r="J58" s="330"/>
      <c r="K58" s="330"/>
      <c r="L58" s="330"/>
      <c r="M58" s="330"/>
      <c r="N58" s="323"/>
      <c r="O58" s="322"/>
      <c r="P58" s="321"/>
      <c r="Q58" s="319"/>
      <c r="R58" s="321">
        <f>IF(NOT(ISERROR(MATCH(Q58,_xlfn.ANCHORARRAY(E69),0))),P71&amp;"Por favor no seleccionar los criterios de impacto",Q58)</f>
        <v>0</v>
      </c>
      <c r="S58" s="322"/>
      <c r="T58" s="321"/>
      <c r="U58" s="332"/>
      <c r="V58" s="214">
        <v>4</v>
      </c>
      <c r="W58" s="187"/>
      <c r="X58" s="189" t="str">
        <f t="shared" ref="X58:X60" si="71">IF(OR(Y58="Preventivo",Y58="Detectivo"),"Probabilidad",IF(Y58="Correctivo","Impacto",""))</f>
        <v/>
      </c>
      <c r="Y58" s="190"/>
      <c r="Z58" s="190"/>
      <c r="AA58" s="191" t="str">
        <f t="shared" si="66"/>
        <v/>
      </c>
      <c r="AB58" s="190"/>
      <c r="AC58" s="190"/>
      <c r="AD58" s="190"/>
      <c r="AE58" s="192" t="str">
        <f t="shared" ref="AE58:AE60" si="72">IFERROR(IF(AND(X57="Probabilidad",X58="Probabilidad"),(AG57-(+AG57*AA58)),IF(AND(X57="Impacto",X58="Probabilidad"),(AG56-(+AG56*AA58)),IF(X58="Impacto",AG57,""))),"")</f>
        <v/>
      </c>
      <c r="AF58" s="193" t="str">
        <f t="shared" si="2"/>
        <v/>
      </c>
      <c r="AG58" s="191" t="str">
        <f t="shared" si="67"/>
        <v/>
      </c>
      <c r="AH58" s="193" t="str">
        <f t="shared" si="4"/>
        <v/>
      </c>
      <c r="AI58" s="191" t="str">
        <f t="shared" si="15"/>
        <v/>
      </c>
      <c r="AJ58" s="194" t="str">
        <f>IFERROR(IF(OR(AND(AF58="Muy Baja",AH58="Leve"),AND(AF58="Muy Baja",AH58="Menor"),AND(AF58="Baja",AH58="Leve")),"Bajo",IF(OR(AND(AF58="Muy baja",AH58="Moderado"),AND(AF58="Baja",AH58="Menor"),AND(AF58="Baja",AH58="Moderado"),AND(AF58="Media",AH58="Leve"),AND(AF58="Media",AH58="Menor"),AND(AF58="Media",AH58="Moderado"),AND(AF58="Alta",AH58="Leve"),AND(AF58="Alta",AH58="Menor")),"Moderado",IF(OR(AND(AF58="Muy Baja",AH58="Mayor"),AND(AF58="Baja",AH58="Mayor"),AND(AF58="Media",AH58="Mayor"),AND(AF58="Alta",AH58="Moderado"),AND(AF58="Alta",AH58="Mayor"),AND(AF58="Muy Alta",AH58="Leve"),AND(AF58="Muy Alta",AH58="Menor"),AND(AF58="Muy Alta",AH58="Moderado"),AND(AF58="Muy Alta",AH58="Mayor")),"Alto",IF(OR(AND(AF58="Muy Baja",AH58="Catastrófico"),AND(AF58="Baja",AH58="Catastrófico"),AND(AF58="Media",AH58="Catastrófico"),AND(AF58="Alta",AH58="Catastrófico"),AND(AF58="Muy Alta",AH58="Catastrófico")),"Extremo","")))),"")</f>
        <v/>
      </c>
      <c r="AK58" s="195"/>
      <c r="AL58" s="186"/>
      <c r="AM58" s="196"/>
      <c r="AN58" s="196"/>
      <c r="AO58" s="197"/>
      <c r="AP58" s="323"/>
      <c r="AQ58" s="323"/>
      <c r="AR58" s="323"/>
    </row>
    <row r="59" spans="1:44" x14ac:dyDescent="0.2">
      <c r="A59" s="346"/>
      <c r="B59" s="336"/>
      <c r="C59" s="336"/>
      <c r="D59" s="336"/>
      <c r="E59" s="336"/>
      <c r="F59" s="336"/>
      <c r="G59" s="330"/>
      <c r="H59" s="330"/>
      <c r="I59" s="330"/>
      <c r="J59" s="330"/>
      <c r="K59" s="330"/>
      <c r="L59" s="330"/>
      <c r="M59" s="330"/>
      <c r="N59" s="323"/>
      <c r="O59" s="322"/>
      <c r="P59" s="321"/>
      <c r="Q59" s="319"/>
      <c r="R59" s="321">
        <f>IF(NOT(ISERROR(MATCH(Q59,_xlfn.ANCHORARRAY(E70),0))),P72&amp;"Por favor no seleccionar los criterios de impacto",Q59)</f>
        <v>0</v>
      </c>
      <c r="S59" s="322"/>
      <c r="T59" s="321"/>
      <c r="U59" s="332"/>
      <c r="V59" s="214">
        <v>5</v>
      </c>
      <c r="W59" s="187"/>
      <c r="X59" s="189" t="str">
        <f t="shared" si="71"/>
        <v/>
      </c>
      <c r="Y59" s="190"/>
      <c r="Z59" s="190"/>
      <c r="AA59" s="191" t="str">
        <f t="shared" si="66"/>
        <v/>
      </c>
      <c r="AB59" s="190"/>
      <c r="AC59" s="190"/>
      <c r="AD59" s="190"/>
      <c r="AE59" s="192" t="str">
        <f t="shared" si="72"/>
        <v/>
      </c>
      <c r="AF59" s="193" t="str">
        <f t="shared" si="2"/>
        <v/>
      </c>
      <c r="AG59" s="191" t="str">
        <f t="shared" si="67"/>
        <v/>
      </c>
      <c r="AH59" s="193" t="str">
        <f t="shared" si="4"/>
        <v/>
      </c>
      <c r="AI59" s="191" t="str">
        <f t="shared" si="15"/>
        <v/>
      </c>
      <c r="AJ59" s="194" t="str">
        <f t="shared" ref="AJ59:AJ60" si="73">IFERROR(IF(OR(AND(AF59="Muy Baja",AH59="Leve"),AND(AF59="Muy Baja",AH59="Menor"),AND(AF59="Baja",AH59="Leve")),"Bajo",IF(OR(AND(AF59="Muy baja",AH59="Moderado"),AND(AF59="Baja",AH59="Menor"),AND(AF59="Baja",AH59="Moderado"),AND(AF59="Media",AH59="Leve"),AND(AF59="Media",AH59="Menor"),AND(AF59="Media",AH59="Moderado"),AND(AF59="Alta",AH59="Leve"),AND(AF59="Alta",AH59="Menor")),"Moderado",IF(OR(AND(AF59="Muy Baja",AH59="Mayor"),AND(AF59="Baja",AH59="Mayor"),AND(AF59="Media",AH59="Mayor"),AND(AF59="Alta",AH59="Moderado"),AND(AF59="Alta",AH59="Mayor"),AND(AF59="Muy Alta",AH59="Leve"),AND(AF59="Muy Alta",AH59="Menor"),AND(AF59="Muy Alta",AH59="Moderado"),AND(AF59="Muy Alta",AH59="Mayor")),"Alto",IF(OR(AND(AF59="Muy Baja",AH59="Catastrófico"),AND(AF59="Baja",AH59="Catastrófico"),AND(AF59="Media",AH59="Catastrófico"),AND(AF59="Alta",AH59="Catastrófico"),AND(AF59="Muy Alta",AH59="Catastrófico")),"Extremo","")))),"")</f>
        <v/>
      </c>
      <c r="AK59" s="195"/>
      <c r="AL59" s="186"/>
      <c r="AM59" s="196"/>
      <c r="AN59" s="196"/>
      <c r="AO59" s="197"/>
      <c r="AP59" s="323"/>
      <c r="AQ59" s="323"/>
      <c r="AR59" s="323"/>
    </row>
    <row r="60" spans="1:44" x14ac:dyDescent="0.2">
      <c r="A60" s="346"/>
      <c r="B60" s="336"/>
      <c r="C60" s="336"/>
      <c r="D60" s="336"/>
      <c r="E60" s="336"/>
      <c r="F60" s="336"/>
      <c r="G60" s="331"/>
      <c r="H60" s="331"/>
      <c r="I60" s="331"/>
      <c r="J60" s="331"/>
      <c r="K60" s="331"/>
      <c r="L60" s="331"/>
      <c r="M60" s="331"/>
      <c r="N60" s="323"/>
      <c r="O60" s="322"/>
      <c r="P60" s="321"/>
      <c r="Q60" s="319"/>
      <c r="R60" s="321">
        <f>IF(NOT(ISERROR(MATCH(Q60,_xlfn.ANCHORARRAY(E71),0))),Q73&amp;"Por favor no seleccionar los criterios de impacto",Q60)</f>
        <v>0</v>
      </c>
      <c r="S60" s="322"/>
      <c r="T60" s="321"/>
      <c r="U60" s="332"/>
      <c r="V60" s="214">
        <v>6</v>
      </c>
      <c r="W60" s="187"/>
      <c r="X60" s="189" t="str">
        <f t="shared" si="71"/>
        <v/>
      </c>
      <c r="Y60" s="190"/>
      <c r="Z60" s="190"/>
      <c r="AA60" s="191" t="str">
        <f t="shared" si="66"/>
        <v/>
      </c>
      <c r="AB60" s="190"/>
      <c r="AC60" s="190"/>
      <c r="AD60" s="190"/>
      <c r="AE60" s="192" t="str">
        <f t="shared" si="72"/>
        <v/>
      </c>
      <c r="AF60" s="193" t="str">
        <f t="shared" si="2"/>
        <v/>
      </c>
      <c r="AG60" s="191" t="str">
        <f t="shared" si="67"/>
        <v/>
      </c>
      <c r="AH60" s="193" t="str">
        <f t="shared" si="4"/>
        <v/>
      </c>
      <c r="AI60" s="191" t="str">
        <f t="shared" si="15"/>
        <v/>
      </c>
      <c r="AJ60" s="194" t="str">
        <f t="shared" si="73"/>
        <v/>
      </c>
      <c r="AK60" s="195"/>
      <c r="AL60" s="186"/>
      <c r="AM60" s="196"/>
      <c r="AN60" s="196"/>
      <c r="AO60" s="197"/>
      <c r="AP60" s="323"/>
      <c r="AQ60" s="323"/>
      <c r="AR60" s="323"/>
    </row>
    <row r="61" spans="1:44" x14ac:dyDescent="0.2">
      <c r="A61" s="346">
        <v>9</v>
      </c>
      <c r="B61" s="336"/>
      <c r="C61" s="336"/>
      <c r="D61" s="336"/>
      <c r="E61" s="336"/>
      <c r="F61" s="336"/>
      <c r="G61" s="329"/>
      <c r="H61" s="329"/>
      <c r="I61" s="221"/>
      <c r="J61" s="221"/>
      <c r="K61" s="221"/>
      <c r="L61" s="329"/>
      <c r="M61" s="329"/>
      <c r="N61" s="323"/>
      <c r="O61" s="322" t="str">
        <f>IF(N61&lt;=0,"",IF(N61&lt;=2,"Muy Baja",IF(N61&lt;=24,"Baja",IF(N61&lt;=500,"Media",IF(N61&lt;=5000,"Alta","Muy Alta")))))</f>
        <v/>
      </c>
      <c r="P61" s="321" t="str">
        <f>IF(O61="","",IF(O61="Muy Baja",0.2,IF(O61="Baja",0.4,IF(O61="Media",0.6,IF(O61="Alta",0.8,IF(O61="Muy Alta",1,))))))</f>
        <v/>
      </c>
      <c r="Q61" s="319"/>
      <c r="R61" s="321">
        <f>IF(NOT(ISERROR(MATCH(Q61,'Tabla Impacto'!$B$222:$B$224,0))),'Tabla Impacto'!$F$224&amp;"Por favor no seleccionar los criterios de impacto(Afectación Económica o presupuestal y Pérdida Reputacional)",Q61)</f>
        <v>0</v>
      </c>
      <c r="S61" s="322" t="str">
        <f>IF(OR(R61='Tabla Impacto'!$C$12,R61='Tabla Impacto'!$D$12),"Leve",IF(OR(R61='Tabla Impacto'!$C$13,R61='Tabla Impacto'!$D$13),"Menor",IF(OR(R61='Tabla Impacto'!$C$14,R61='Tabla Impacto'!$D$14),"Moderado",IF(OR(R61='Tabla Impacto'!$C$15,R61='Tabla Impacto'!$D$15),"Mayor",IF(OR(R61='Tabla Impacto'!$C$16,R61='Tabla Impacto'!$D$16),"Catastrófico","")))))</f>
        <v/>
      </c>
      <c r="T61" s="321" t="str">
        <f>IF(S61="","",IF(S61="Leve",0.2,IF(S61="Menor",0.4,IF(S61="Moderado",0.6,IF(S61="Mayor",0.8,IF(S61="Catastrófico",1,))))))</f>
        <v/>
      </c>
      <c r="U61" s="332" t="str">
        <f>IF(OR(AND(O61="Muy Baja",S61="Leve"),AND(O61="Muy Baja",S61="Menor"),AND(O61="Baja",S61="Leve")),"Bajo",IF(OR(AND(O61="Muy baja",S61="Moderado"),AND(O61="Baja",S61="Menor"),AND(O61="Baja",S61="Moderado"),AND(O61="Media",S61="Leve"),AND(O61="Media",S61="Menor"),AND(O61="Media",S61="Moderado"),AND(O61="Alta",S61="Leve"),AND(O61="Alta",S61="Menor")),"Moderado",IF(OR(AND(O61="Muy Baja",S61="Mayor"),AND(O61="Baja",S61="Mayor"),AND(O61="Media",S61="Mayor"),AND(O61="Alta",S61="Moderado"),AND(O61="Alta",S61="Mayor"),AND(O61="Muy Alta",S61="Leve"),AND(O61="Muy Alta",S61="Menor"),AND(O61="Muy Alta",S61="Moderado"),AND(O61="Muy Alta",S61="Mayor")),"Alto",IF(OR(AND(O61="Muy Baja",S61="Catastrófico"),AND(O61="Baja",S61="Catastrófico"),AND(O61="Media",S61="Catastrófico"),AND(O61="Alta",S61="Catastrófico"),AND(O61="Muy Alta",S61="Catastrófico")),"Extremo",""))))</f>
        <v/>
      </c>
      <c r="V61" s="214">
        <v>1</v>
      </c>
      <c r="W61" s="187"/>
      <c r="X61" s="189" t="str">
        <f>IF(OR(Y61="Preventivo",Y61="Detectivo"),"Probabilidad",IF(Y61="Correctivo","Impacto",""))</f>
        <v/>
      </c>
      <c r="Y61" s="190"/>
      <c r="Z61" s="190"/>
      <c r="AA61" s="191" t="str">
        <f>IF(AND(Y61="Preventivo",Z61="Automático"),"50%",IF(AND(Y61="Preventivo",Z61="Manual"),"40%",IF(AND(Y61="Detectivo",Z61="Automático"),"40%",IF(AND(Y61="Detectivo",Z61="Manual"),"30%",IF(AND(Y61="Correctivo",Z61="Automático"),"35%",IF(AND(Y61="Correctivo",Z61="Manual"),"25%",""))))))</f>
        <v/>
      </c>
      <c r="AB61" s="190"/>
      <c r="AC61" s="190"/>
      <c r="AD61" s="190"/>
      <c r="AE61" s="192" t="str">
        <f>IFERROR(IF(X61="Probabilidad",(P61-(+P61*AA61)),IF(X61="Impacto",P61,"")),"")</f>
        <v/>
      </c>
      <c r="AF61" s="193" t="str">
        <f>IFERROR(IF(AE61="","",IF(AE61&lt;=0.2,"Muy Baja",IF(AE61&lt;=0.4,"Baja",IF(AE61&lt;=0.6,"Media",IF(AE61&lt;=0.8,"Alta","Muy Alta"))))),"")</f>
        <v/>
      </c>
      <c r="AG61" s="191" t="str">
        <f>+AE61</f>
        <v/>
      </c>
      <c r="AH61" s="193" t="str">
        <f>IFERROR(IF(AI61="","",IF(AI61&lt;=0.2,"Leve",IF(AI61&lt;=0.4,"Menor",IF(AI61&lt;=0.6,"Moderado",IF(AI61&lt;=0.8,"Mayor","Catastrófico"))))),"")</f>
        <v/>
      </c>
      <c r="AI61" s="191" t="str">
        <f t="shared" ref="AI61" si="74">IFERROR(IF(X61="Impacto",(T61-(+T61*AA61)),IF(X61="Probabilidad",T61,"")),"")</f>
        <v/>
      </c>
      <c r="AJ61" s="194" t="str">
        <f>IFERROR(IF(OR(AND(AF61="Muy Baja",AH61="Leve"),AND(AF61="Muy Baja",AH61="Menor"),AND(AF61="Baja",AH61="Leve")),"Bajo",IF(OR(AND(AF61="Muy baja",AH61="Moderado"),AND(AF61="Baja",AH61="Menor"),AND(AF61="Baja",AH61="Moderado"),AND(AF61="Media",AH61="Leve"),AND(AF61="Media",AH61="Menor"),AND(AF61="Media",AH61="Moderado"),AND(AF61="Alta",AH61="Leve"),AND(AF61="Alta",AH61="Menor")),"Moderado",IF(OR(AND(AF61="Muy Baja",AH61="Mayor"),AND(AF61="Baja",AH61="Mayor"),AND(AF61="Media",AH61="Mayor"),AND(AF61="Alta",AH61="Moderado"),AND(AF61="Alta",AH61="Mayor"),AND(AF61="Muy Alta",AH61="Leve"),AND(AF61="Muy Alta",AH61="Menor"),AND(AF61="Muy Alta",AH61="Moderado"),AND(AF61="Muy Alta",AH61="Mayor")),"Alto",IF(OR(AND(AF61="Muy Baja",AH61="Catastrófico"),AND(AF61="Baja",AH61="Catastrófico"),AND(AF61="Media",AH61="Catastrófico"),AND(AF61="Alta",AH61="Catastrófico"),AND(AF61="Muy Alta",AH61="Catastrófico")),"Extremo","")))),"")</f>
        <v/>
      </c>
      <c r="AK61" s="195"/>
      <c r="AL61" s="186"/>
      <c r="AM61" s="196"/>
      <c r="AN61" s="196"/>
      <c r="AO61" s="197"/>
      <c r="AP61" s="323"/>
      <c r="AQ61" s="323"/>
      <c r="AR61" s="323"/>
    </row>
    <row r="62" spans="1:44" x14ac:dyDescent="0.2">
      <c r="A62" s="346"/>
      <c r="B62" s="336"/>
      <c r="C62" s="336"/>
      <c r="D62" s="336"/>
      <c r="E62" s="336"/>
      <c r="F62" s="336"/>
      <c r="G62" s="330"/>
      <c r="H62" s="330"/>
      <c r="I62" s="222"/>
      <c r="J62" s="222"/>
      <c r="K62" s="222"/>
      <c r="L62" s="330"/>
      <c r="M62" s="330"/>
      <c r="N62" s="323"/>
      <c r="O62" s="322"/>
      <c r="P62" s="321"/>
      <c r="Q62" s="319"/>
      <c r="R62" s="321">
        <f>IF(NOT(ISERROR(MATCH(Q62,_xlfn.ANCHORARRAY(F73),0))),Q75&amp;"Por favor no seleccionar los criterios de impacto",Q62)</f>
        <v>0</v>
      </c>
      <c r="S62" s="322"/>
      <c r="T62" s="321"/>
      <c r="U62" s="332"/>
      <c r="V62" s="214">
        <v>2</v>
      </c>
      <c r="W62" s="187"/>
      <c r="X62" s="189" t="str">
        <f>IF(OR(Y62="Preventivo",Y62="Detectivo"),"Probabilidad",IF(Y62="Correctivo","Impacto",""))</f>
        <v/>
      </c>
      <c r="Y62" s="190"/>
      <c r="Z62" s="190"/>
      <c r="AA62" s="191" t="str">
        <f t="shared" ref="AA62:AA66" si="75">IF(AND(Y62="Preventivo",Z62="Automático"),"50%",IF(AND(Y62="Preventivo",Z62="Manual"),"40%",IF(AND(Y62="Detectivo",Z62="Automático"),"40%",IF(AND(Y62="Detectivo",Z62="Manual"),"30%",IF(AND(Y62="Correctivo",Z62="Automático"),"35%",IF(AND(Y62="Correctivo",Z62="Manual"),"25%",""))))))</f>
        <v/>
      </c>
      <c r="AB62" s="190"/>
      <c r="AC62" s="190"/>
      <c r="AD62" s="190"/>
      <c r="AE62" s="192" t="str">
        <f>IFERROR(IF(AND(X61="Probabilidad",X62="Probabilidad"),(AG61-(+AG61*AA62)),IF(X62="Probabilidad",(P61-(+P61*AA62)),IF(X62="Impacto",AG61,""))),"")</f>
        <v/>
      </c>
      <c r="AF62" s="193" t="str">
        <f t="shared" si="2"/>
        <v/>
      </c>
      <c r="AG62" s="191" t="str">
        <f t="shared" ref="AG62:AG66" si="76">+AE62</f>
        <v/>
      </c>
      <c r="AH62" s="193" t="str">
        <f t="shared" si="4"/>
        <v/>
      </c>
      <c r="AI62" s="191" t="str">
        <f t="shared" ref="AI62" si="77">IFERROR(IF(AND(X61="Impacto",X62="Impacto"),(AI61-(+AI61*AA62)),IF(X62="Impacto",($T$13-(+$T$13*AA62)),IF(X62="Probabilidad",AI61,""))),"")</f>
        <v/>
      </c>
      <c r="AJ62" s="194" t="str">
        <f t="shared" ref="AJ62:AJ63" si="78">IFERROR(IF(OR(AND(AF62="Muy Baja",AH62="Leve"),AND(AF62="Muy Baja",AH62="Menor"),AND(AF62="Baja",AH62="Leve")),"Bajo",IF(OR(AND(AF62="Muy baja",AH62="Moderado"),AND(AF62="Baja",AH62="Menor"),AND(AF62="Baja",AH62="Moderado"),AND(AF62="Media",AH62="Leve"),AND(AF62="Media",AH62="Menor"),AND(AF62="Media",AH62="Moderado"),AND(AF62="Alta",AH62="Leve"),AND(AF62="Alta",AH62="Menor")),"Moderado",IF(OR(AND(AF62="Muy Baja",AH62="Mayor"),AND(AF62="Baja",AH62="Mayor"),AND(AF62="Media",AH62="Mayor"),AND(AF62="Alta",AH62="Moderado"),AND(AF62="Alta",AH62="Mayor"),AND(AF62="Muy Alta",AH62="Leve"),AND(AF62="Muy Alta",AH62="Menor"),AND(AF62="Muy Alta",AH62="Moderado"),AND(AF62="Muy Alta",AH62="Mayor")),"Alto",IF(OR(AND(AF62="Muy Baja",AH62="Catastrófico"),AND(AF62="Baja",AH62="Catastrófico"),AND(AF62="Media",AH62="Catastrófico"),AND(AF62="Alta",AH62="Catastrófico"),AND(AF62="Muy Alta",AH62="Catastrófico")),"Extremo","")))),"")</f>
        <v/>
      </c>
      <c r="AK62" s="195"/>
      <c r="AL62" s="186"/>
      <c r="AM62" s="196"/>
      <c r="AN62" s="196"/>
      <c r="AO62" s="197"/>
      <c r="AP62" s="323"/>
      <c r="AQ62" s="323"/>
      <c r="AR62" s="323"/>
    </row>
    <row r="63" spans="1:44" x14ac:dyDescent="0.2">
      <c r="A63" s="346"/>
      <c r="B63" s="336"/>
      <c r="C63" s="336"/>
      <c r="D63" s="336"/>
      <c r="E63" s="336"/>
      <c r="F63" s="336"/>
      <c r="G63" s="330"/>
      <c r="H63" s="330"/>
      <c r="I63" s="222"/>
      <c r="J63" s="222"/>
      <c r="K63" s="222"/>
      <c r="L63" s="330"/>
      <c r="M63" s="330"/>
      <c r="N63" s="323"/>
      <c r="O63" s="322"/>
      <c r="P63" s="321"/>
      <c r="Q63" s="319"/>
      <c r="R63" s="321">
        <f>IF(NOT(ISERROR(MATCH(Q63,_xlfn.ANCHORARRAY(F74),0))),Q76&amp;"Por favor no seleccionar los criterios de impacto",Q63)</f>
        <v>0</v>
      </c>
      <c r="S63" s="322"/>
      <c r="T63" s="321"/>
      <c r="U63" s="332"/>
      <c r="V63" s="214">
        <v>3</v>
      </c>
      <c r="W63" s="187"/>
      <c r="X63" s="189" t="str">
        <f>IF(OR(Y63="Preventivo",Y63="Detectivo"),"Probabilidad",IF(Y63="Correctivo","Impacto",""))</f>
        <v/>
      </c>
      <c r="Y63" s="190"/>
      <c r="Z63" s="190"/>
      <c r="AA63" s="191" t="str">
        <f t="shared" si="75"/>
        <v/>
      </c>
      <c r="AB63" s="190"/>
      <c r="AC63" s="190"/>
      <c r="AD63" s="190"/>
      <c r="AE63" s="192" t="str">
        <f>IFERROR(IF(AND(X62="Probabilidad",X63="Probabilidad"),(AG62-(+AG62*AA63)),IF(AND(X62="Impacto",X63="Probabilidad"),(AG61-(+AG61*AA63)),IF(X63="Impacto",AG62,""))),"")</f>
        <v/>
      </c>
      <c r="AF63" s="193" t="str">
        <f t="shared" si="2"/>
        <v/>
      </c>
      <c r="AG63" s="191" t="str">
        <f t="shared" si="76"/>
        <v/>
      </c>
      <c r="AH63" s="193" t="str">
        <f t="shared" si="4"/>
        <v/>
      </c>
      <c r="AI63" s="191" t="str">
        <f t="shared" ref="AI63" si="79">IFERROR(IF(AND(X62="Impacto",X63="Impacto"),(AI62-(+AI62*AA63)),IF(AND(X62="Probabilidad",X63="Impacto"),(AI61-(+AI61*AA63)),IF(X63="Probabilidad",AI62,""))),"")</f>
        <v/>
      </c>
      <c r="AJ63" s="194" t="str">
        <f t="shared" si="78"/>
        <v/>
      </c>
      <c r="AK63" s="195"/>
      <c r="AL63" s="186"/>
      <c r="AM63" s="196"/>
      <c r="AN63" s="196"/>
      <c r="AO63" s="197"/>
      <c r="AP63" s="323"/>
      <c r="AQ63" s="323"/>
      <c r="AR63" s="323"/>
    </row>
    <row r="64" spans="1:44" x14ac:dyDescent="0.2">
      <c r="A64" s="346"/>
      <c r="B64" s="336"/>
      <c r="C64" s="336"/>
      <c r="D64" s="336"/>
      <c r="E64" s="336"/>
      <c r="F64" s="336"/>
      <c r="G64" s="330"/>
      <c r="H64" s="330"/>
      <c r="I64" s="222"/>
      <c r="J64" s="222"/>
      <c r="K64" s="222"/>
      <c r="L64" s="330"/>
      <c r="M64" s="330"/>
      <c r="N64" s="323"/>
      <c r="O64" s="322"/>
      <c r="P64" s="321"/>
      <c r="Q64" s="319"/>
      <c r="R64" s="321">
        <f>IF(NOT(ISERROR(MATCH(Q64,_xlfn.ANCHORARRAY(F75),0))),Q77&amp;"Por favor no seleccionar los criterios de impacto",Q64)</f>
        <v>0</v>
      </c>
      <c r="S64" s="322"/>
      <c r="T64" s="321"/>
      <c r="U64" s="332"/>
      <c r="V64" s="214">
        <v>4</v>
      </c>
      <c r="W64" s="187"/>
      <c r="X64" s="189" t="str">
        <f t="shared" ref="X64:X66" si="80">IF(OR(Y64="Preventivo",Y64="Detectivo"),"Probabilidad",IF(Y64="Correctivo","Impacto",""))</f>
        <v/>
      </c>
      <c r="Y64" s="190"/>
      <c r="Z64" s="190"/>
      <c r="AA64" s="191" t="str">
        <f t="shared" si="75"/>
        <v/>
      </c>
      <c r="AB64" s="190"/>
      <c r="AC64" s="190"/>
      <c r="AD64" s="190"/>
      <c r="AE64" s="192" t="str">
        <f t="shared" ref="AE64:AE66" si="81">IFERROR(IF(AND(X63="Probabilidad",X64="Probabilidad"),(AG63-(+AG63*AA64)),IF(AND(X63="Impacto",X64="Probabilidad"),(AG62-(+AG62*AA64)),IF(X64="Impacto",AG63,""))),"")</f>
        <v/>
      </c>
      <c r="AF64" s="193" t="str">
        <f t="shared" si="2"/>
        <v/>
      </c>
      <c r="AG64" s="191" t="str">
        <f t="shared" si="76"/>
        <v/>
      </c>
      <c r="AH64" s="193" t="str">
        <f t="shared" si="4"/>
        <v/>
      </c>
      <c r="AI64" s="191" t="str">
        <f t="shared" si="15"/>
        <v/>
      </c>
      <c r="AJ64" s="194" t="str">
        <f>IFERROR(IF(OR(AND(AF64="Muy Baja",AH64="Leve"),AND(AF64="Muy Baja",AH64="Menor"),AND(AF64="Baja",AH64="Leve")),"Bajo",IF(OR(AND(AF64="Muy baja",AH64="Moderado"),AND(AF64="Baja",AH64="Menor"),AND(AF64="Baja",AH64="Moderado"),AND(AF64="Media",AH64="Leve"),AND(AF64="Media",AH64="Menor"),AND(AF64="Media",AH64="Moderado"),AND(AF64="Alta",AH64="Leve"),AND(AF64="Alta",AH64="Menor")),"Moderado",IF(OR(AND(AF64="Muy Baja",AH64="Mayor"),AND(AF64="Baja",AH64="Mayor"),AND(AF64="Media",AH64="Mayor"),AND(AF64="Alta",AH64="Moderado"),AND(AF64="Alta",AH64="Mayor"),AND(AF64="Muy Alta",AH64="Leve"),AND(AF64="Muy Alta",AH64="Menor"),AND(AF64="Muy Alta",AH64="Moderado"),AND(AF64="Muy Alta",AH64="Mayor")),"Alto",IF(OR(AND(AF64="Muy Baja",AH64="Catastrófico"),AND(AF64="Baja",AH64="Catastrófico"),AND(AF64="Media",AH64="Catastrófico"),AND(AF64="Alta",AH64="Catastrófico"),AND(AF64="Muy Alta",AH64="Catastrófico")),"Extremo","")))),"")</f>
        <v/>
      </c>
      <c r="AK64" s="195"/>
      <c r="AL64" s="186"/>
      <c r="AM64" s="196"/>
      <c r="AN64" s="196"/>
      <c r="AO64" s="197"/>
      <c r="AP64" s="323"/>
      <c r="AQ64" s="323"/>
      <c r="AR64" s="323"/>
    </row>
    <row r="65" spans="1:44" x14ac:dyDescent="0.2">
      <c r="A65" s="346"/>
      <c r="B65" s="336"/>
      <c r="C65" s="336"/>
      <c r="D65" s="336"/>
      <c r="E65" s="336"/>
      <c r="F65" s="336"/>
      <c r="G65" s="330"/>
      <c r="H65" s="330"/>
      <c r="I65" s="222"/>
      <c r="J65" s="222"/>
      <c r="K65" s="222"/>
      <c r="L65" s="330"/>
      <c r="M65" s="330"/>
      <c r="N65" s="323"/>
      <c r="O65" s="322"/>
      <c r="P65" s="321"/>
      <c r="Q65" s="319"/>
      <c r="R65" s="321">
        <f>IF(NOT(ISERROR(MATCH(Q65,_xlfn.ANCHORARRAY(F76),0))),Q78&amp;"Por favor no seleccionar los criterios de impacto",Q65)</f>
        <v>0</v>
      </c>
      <c r="S65" s="322"/>
      <c r="T65" s="321"/>
      <c r="U65" s="332"/>
      <c r="V65" s="214">
        <v>5</v>
      </c>
      <c r="W65" s="187"/>
      <c r="X65" s="189" t="str">
        <f t="shared" si="80"/>
        <v/>
      </c>
      <c r="Y65" s="190"/>
      <c r="Z65" s="190"/>
      <c r="AA65" s="191" t="str">
        <f t="shared" si="75"/>
        <v/>
      </c>
      <c r="AB65" s="190"/>
      <c r="AC65" s="190"/>
      <c r="AD65" s="190"/>
      <c r="AE65" s="192" t="str">
        <f t="shared" si="81"/>
        <v/>
      </c>
      <c r="AF65" s="193" t="str">
        <f t="shared" si="2"/>
        <v/>
      </c>
      <c r="AG65" s="191" t="str">
        <f t="shared" si="76"/>
        <v/>
      </c>
      <c r="AH65" s="193" t="str">
        <f t="shared" si="4"/>
        <v/>
      </c>
      <c r="AI65" s="191" t="str">
        <f t="shared" si="15"/>
        <v/>
      </c>
      <c r="AJ65" s="194" t="str">
        <f t="shared" ref="AJ65:AJ66" si="82">IFERROR(IF(OR(AND(AF65="Muy Baja",AH65="Leve"),AND(AF65="Muy Baja",AH65="Menor"),AND(AF65="Baja",AH65="Leve")),"Bajo",IF(OR(AND(AF65="Muy baja",AH65="Moderado"),AND(AF65="Baja",AH65="Menor"),AND(AF65="Baja",AH65="Moderado"),AND(AF65="Media",AH65="Leve"),AND(AF65="Media",AH65="Menor"),AND(AF65="Media",AH65="Moderado"),AND(AF65="Alta",AH65="Leve"),AND(AF65="Alta",AH65="Menor")),"Moderado",IF(OR(AND(AF65="Muy Baja",AH65="Mayor"),AND(AF65="Baja",AH65="Mayor"),AND(AF65="Media",AH65="Mayor"),AND(AF65="Alta",AH65="Moderado"),AND(AF65="Alta",AH65="Mayor"),AND(AF65="Muy Alta",AH65="Leve"),AND(AF65="Muy Alta",AH65="Menor"),AND(AF65="Muy Alta",AH65="Moderado"),AND(AF65="Muy Alta",AH65="Mayor")),"Alto",IF(OR(AND(AF65="Muy Baja",AH65="Catastrófico"),AND(AF65="Baja",AH65="Catastrófico"),AND(AF65="Media",AH65="Catastrófico"),AND(AF65="Alta",AH65="Catastrófico"),AND(AF65="Muy Alta",AH65="Catastrófico")),"Extremo","")))),"")</f>
        <v/>
      </c>
      <c r="AK65" s="195"/>
      <c r="AL65" s="186"/>
      <c r="AM65" s="196"/>
      <c r="AN65" s="196"/>
      <c r="AO65" s="197"/>
      <c r="AP65" s="323"/>
      <c r="AQ65" s="323"/>
      <c r="AR65" s="323"/>
    </row>
    <row r="66" spans="1:44" x14ac:dyDescent="0.2">
      <c r="A66" s="346"/>
      <c r="B66" s="336"/>
      <c r="C66" s="336"/>
      <c r="D66" s="336"/>
      <c r="E66" s="336"/>
      <c r="F66" s="336"/>
      <c r="G66" s="331"/>
      <c r="H66" s="331"/>
      <c r="I66" s="223"/>
      <c r="J66" s="223"/>
      <c r="K66" s="223"/>
      <c r="L66" s="331"/>
      <c r="M66" s="331"/>
      <c r="N66" s="323"/>
      <c r="O66" s="322"/>
      <c r="P66" s="321"/>
      <c r="Q66" s="319"/>
      <c r="R66" s="321">
        <f>IF(NOT(ISERROR(MATCH(Q66,_xlfn.ANCHORARRAY(F77),0))),Q79&amp;"Por favor no seleccionar los criterios de impacto",Q66)</f>
        <v>0</v>
      </c>
      <c r="S66" s="322"/>
      <c r="T66" s="321"/>
      <c r="U66" s="332"/>
      <c r="V66" s="214">
        <v>6</v>
      </c>
      <c r="W66" s="187"/>
      <c r="X66" s="189" t="str">
        <f t="shared" si="80"/>
        <v/>
      </c>
      <c r="Y66" s="190"/>
      <c r="Z66" s="190"/>
      <c r="AA66" s="191" t="str">
        <f t="shared" si="75"/>
        <v/>
      </c>
      <c r="AB66" s="190"/>
      <c r="AC66" s="190"/>
      <c r="AD66" s="190"/>
      <c r="AE66" s="192" t="str">
        <f t="shared" si="81"/>
        <v/>
      </c>
      <c r="AF66" s="193" t="str">
        <f t="shared" si="2"/>
        <v/>
      </c>
      <c r="AG66" s="191" t="str">
        <f t="shared" si="76"/>
        <v/>
      </c>
      <c r="AH66" s="193" t="str">
        <f t="shared" si="4"/>
        <v/>
      </c>
      <c r="AI66" s="191" t="str">
        <f t="shared" si="15"/>
        <v/>
      </c>
      <c r="AJ66" s="194" t="str">
        <f t="shared" si="82"/>
        <v/>
      </c>
      <c r="AK66" s="195"/>
      <c r="AL66" s="186"/>
      <c r="AM66" s="196"/>
      <c r="AN66" s="196"/>
      <c r="AO66" s="197"/>
      <c r="AP66" s="323"/>
      <c r="AQ66" s="323"/>
      <c r="AR66" s="323"/>
    </row>
    <row r="67" spans="1:44" x14ac:dyDescent="0.2">
      <c r="A67" s="346">
        <v>10</v>
      </c>
      <c r="B67" s="336"/>
      <c r="C67" s="336"/>
      <c r="D67" s="336"/>
      <c r="E67" s="336"/>
      <c r="F67" s="336"/>
      <c r="G67" s="329"/>
      <c r="H67" s="329"/>
      <c r="I67" s="221"/>
      <c r="J67" s="221"/>
      <c r="K67" s="221"/>
      <c r="L67" s="329"/>
      <c r="M67" s="329"/>
      <c r="N67" s="323"/>
      <c r="O67" s="322" t="str">
        <f>IF(N67&lt;=0,"",IF(N67&lt;=2,"Muy Baja",IF(N67&lt;=24,"Baja",IF(N67&lt;=500,"Media",IF(N67&lt;=5000,"Alta","Muy Alta")))))</f>
        <v/>
      </c>
      <c r="P67" s="321" t="str">
        <f>IF(O67="","",IF(O67="Muy Baja",0.2,IF(O67="Baja",0.4,IF(O67="Media",0.6,IF(O67="Alta",0.8,IF(O67="Muy Alta",1,))))))</f>
        <v/>
      </c>
      <c r="Q67" s="319"/>
      <c r="R67" s="321">
        <f>IF(NOT(ISERROR(MATCH(Q67,'Tabla Impacto'!$B$222:$B$224,0))),'Tabla Impacto'!$F$224&amp;"Por favor no seleccionar los criterios de impacto(Afectación Económica o presupuestal y Pérdida Reputacional)",Q67)</f>
        <v>0</v>
      </c>
      <c r="S67" s="322" t="str">
        <f>IF(OR(R67='Tabla Impacto'!$C$12,R67='Tabla Impacto'!$D$12),"Leve",IF(OR(R67='Tabla Impacto'!$C$13,R67='Tabla Impacto'!$D$13),"Menor",IF(OR(R67='Tabla Impacto'!$C$14,R67='Tabla Impacto'!$D$14),"Moderado",IF(OR(R67='Tabla Impacto'!$C$15,R67='Tabla Impacto'!$D$15),"Mayor",IF(OR(R67='Tabla Impacto'!$C$16,R67='Tabla Impacto'!$D$16),"Catastrófico","")))))</f>
        <v/>
      </c>
      <c r="T67" s="321" t="str">
        <f>IF(S67="","",IF(S67="Leve",0.2,IF(S67="Menor",0.4,IF(S67="Moderado",0.6,IF(S67="Mayor",0.8,IF(S67="Catastrófico",1,))))))</f>
        <v/>
      </c>
      <c r="U67" s="332" t="str">
        <f>IF(OR(AND(O67="Muy Baja",S67="Leve"),AND(O67="Muy Baja",S67="Menor"),AND(O67="Baja",S67="Leve")),"Bajo",IF(OR(AND(O67="Muy baja",S67="Moderado"),AND(O67="Baja",S67="Menor"),AND(O67="Baja",S67="Moderado"),AND(O67="Media",S67="Leve"),AND(O67="Media",S67="Menor"),AND(O67="Media",S67="Moderado"),AND(O67="Alta",S67="Leve"),AND(O67="Alta",S67="Menor")),"Moderado",IF(OR(AND(O67="Muy Baja",S67="Mayor"),AND(O67="Baja",S67="Mayor"),AND(O67="Media",S67="Mayor"),AND(O67="Alta",S67="Moderado"),AND(O67="Alta",S67="Mayor"),AND(O67="Muy Alta",S67="Leve"),AND(O67="Muy Alta",S67="Menor"),AND(O67="Muy Alta",S67="Moderado"),AND(O67="Muy Alta",S67="Mayor")),"Alto",IF(OR(AND(O67="Muy Baja",S67="Catastrófico"),AND(O67="Baja",S67="Catastrófico"),AND(O67="Media",S67="Catastrófico"),AND(O67="Alta",S67="Catastrófico"),AND(O67="Muy Alta",S67="Catastrófico")),"Extremo",""))))</f>
        <v/>
      </c>
      <c r="V67" s="214">
        <v>1</v>
      </c>
      <c r="W67" s="187"/>
      <c r="X67" s="189" t="str">
        <f>IF(OR(Y67="Preventivo",Y67="Detectivo"),"Probabilidad",IF(Y67="Correctivo","Impacto",""))</f>
        <v/>
      </c>
      <c r="Y67" s="190"/>
      <c r="Z67" s="190"/>
      <c r="AA67" s="191" t="str">
        <f>IF(AND(Y67="Preventivo",Z67="Automático"),"50%",IF(AND(Y67="Preventivo",Z67="Manual"),"40%",IF(AND(Y67="Detectivo",Z67="Automático"),"40%",IF(AND(Y67="Detectivo",Z67="Manual"),"30%",IF(AND(Y67="Correctivo",Z67="Automático"),"35%",IF(AND(Y67="Correctivo",Z67="Manual"),"25%",""))))))</f>
        <v/>
      </c>
      <c r="AB67" s="190"/>
      <c r="AC67" s="190"/>
      <c r="AD67" s="190"/>
      <c r="AE67" s="192" t="str">
        <f>IFERROR(IF(X67="Probabilidad",(P67-(+P67*AA67)),IF(X67="Impacto",P67,"")),"")</f>
        <v/>
      </c>
      <c r="AF67" s="193" t="str">
        <f>IFERROR(IF(AE67="","",IF(AE67&lt;=0.2,"Muy Baja",IF(AE67&lt;=0.4,"Baja",IF(AE67&lt;=0.6,"Media",IF(AE67&lt;=0.8,"Alta","Muy Alta"))))),"")</f>
        <v/>
      </c>
      <c r="AG67" s="191" t="str">
        <f>+AE67</f>
        <v/>
      </c>
      <c r="AH67" s="193" t="str">
        <f>IFERROR(IF(AI67="","",IF(AI67&lt;=0.2,"Leve",IF(AI67&lt;=0.4,"Menor",IF(AI67&lt;=0.6,"Moderado",IF(AI67&lt;=0.8,"Mayor","Catastrófico"))))),"")</f>
        <v/>
      </c>
      <c r="AI67" s="191" t="str">
        <f t="shared" ref="AI67" si="83">IFERROR(IF(X67="Impacto",(T67-(+T67*AA67)),IF(X67="Probabilidad",T67,"")),"")</f>
        <v/>
      </c>
      <c r="AJ67" s="194" t="str">
        <f>IFERROR(IF(OR(AND(AF67="Muy Baja",AH67="Leve"),AND(AF67="Muy Baja",AH67="Menor"),AND(AF67="Baja",AH67="Leve")),"Bajo",IF(OR(AND(AF67="Muy baja",AH67="Moderado"),AND(AF67="Baja",AH67="Menor"),AND(AF67="Baja",AH67="Moderado"),AND(AF67="Media",AH67="Leve"),AND(AF67="Media",AH67="Menor"),AND(AF67="Media",AH67="Moderado"),AND(AF67="Alta",AH67="Leve"),AND(AF67="Alta",AH67="Menor")),"Moderado",IF(OR(AND(AF67="Muy Baja",AH67="Mayor"),AND(AF67="Baja",AH67="Mayor"),AND(AF67="Media",AH67="Mayor"),AND(AF67="Alta",AH67="Moderado"),AND(AF67="Alta",AH67="Mayor"),AND(AF67="Muy Alta",AH67="Leve"),AND(AF67="Muy Alta",AH67="Menor"),AND(AF67="Muy Alta",AH67="Moderado"),AND(AF67="Muy Alta",AH67="Mayor")),"Alto",IF(OR(AND(AF67="Muy Baja",AH67="Catastrófico"),AND(AF67="Baja",AH67="Catastrófico"),AND(AF67="Media",AH67="Catastrófico"),AND(AF67="Alta",AH67="Catastrófico"),AND(AF67="Muy Alta",AH67="Catastrófico")),"Extremo","")))),"")</f>
        <v/>
      </c>
      <c r="AK67" s="195"/>
      <c r="AL67" s="186"/>
      <c r="AM67" s="196"/>
      <c r="AN67" s="196"/>
      <c r="AO67" s="197"/>
      <c r="AP67" s="323"/>
      <c r="AQ67" s="323"/>
      <c r="AR67" s="323"/>
    </row>
    <row r="68" spans="1:44" x14ac:dyDescent="0.2">
      <c r="A68" s="346"/>
      <c r="B68" s="336"/>
      <c r="C68" s="336"/>
      <c r="D68" s="336"/>
      <c r="E68" s="336"/>
      <c r="F68" s="336"/>
      <c r="G68" s="330"/>
      <c r="H68" s="330"/>
      <c r="I68" s="222"/>
      <c r="J68" s="222"/>
      <c r="K68" s="222"/>
      <c r="L68" s="330"/>
      <c r="M68" s="330"/>
      <c r="N68" s="323"/>
      <c r="O68" s="322"/>
      <c r="P68" s="321"/>
      <c r="Q68" s="319"/>
      <c r="R68" s="321">
        <f>IF(NOT(ISERROR(MATCH(Q68,_xlfn.ANCHORARRAY(F79),0))),Q81&amp;"Por favor no seleccionar los criterios de impacto",Q68)</f>
        <v>0</v>
      </c>
      <c r="S68" s="322"/>
      <c r="T68" s="321"/>
      <c r="U68" s="332"/>
      <c r="V68" s="214">
        <v>2</v>
      </c>
      <c r="W68" s="187"/>
      <c r="X68" s="189" t="str">
        <f>IF(OR(Y68="Preventivo",Y68="Detectivo"),"Probabilidad",IF(Y68="Correctivo","Impacto",""))</f>
        <v/>
      </c>
      <c r="Y68" s="190"/>
      <c r="Z68" s="190"/>
      <c r="AA68" s="191" t="str">
        <f t="shared" ref="AA68:AA72" si="84">IF(AND(Y68="Preventivo",Z68="Automático"),"50%",IF(AND(Y68="Preventivo",Z68="Manual"),"40%",IF(AND(Y68="Detectivo",Z68="Automático"),"40%",IF(AND(Y68="Detectivo",Z68="Manual"),"30%",IF(AND(Y68="Correctivo",Z68="Automático"),"35%",IF(AND(Y68="Correctivo",Z68="Manual"),"25%",""))))))</f>
        <v/>
      </c>
      <c r="AB68" s="190"/>
      <c r="AC68" s="190"/>
      <c r="AD68" s="190"/>
      <c r="AE68" s="192" t="str">
        <f>IFERROR(IF(AND(X67="Probabilidad",X68="Probabilidad"),(AG67-(+AG67*AA68)),IF(X68="Probabilidad",(P67-(+P67*AA68)),IF(X68="Impacto",AG67,""))),"")</f>
        <v/>
      </c>
      <c r="AF68" s="193" t="str">
        <f t="shared" si="2"/>
        <v/>
      </c>
      <c r="AG68" s="191" t="str">
        <f t="shared" ref="AG68:AG72" si="85">+AE68</f>
        <v/>
      </c>
      <c r="AH68" s="193" t="str">
        <f t="shared" si="4"/>
        <v/>
      </c>
      <c r="AI68" s="191" t="str">
        <f t="shared" ref="AI68" si="86">IFERROR(IF(AND(X67="Impacto",X68="Impacto"),(AI67-(+AI67*AA68)),IF(X68="Impacto",($T$13-(+$T$13*AA68)),IF(X68="Probabilidad",AI67,""))),"")</f>
        <v/>
      </c>
      <c r="AJ68" s="194" t="str">
        <f t="shared" ref="AJ68:AJ69" si="87">IFERROR(IF(OR(AND(AF68="Muy Baja",AH68="Leve"),AND(AF68="Muy Baja",AH68="Menor"),AND(AF68="Baja",AH68="Leve")),"Bajo",IF(OR(AND(AF68="Muy baja",AH68="Moderado"),AND(AF68="Baja",AH68="Menor"),AND(AF68="Baja",AH68="Moderado"),AND(AF68="Media",AH68="Leve"),AND(AF68="Media",AH68="Menor"),AND(AF68="Media",AH68="Moderado"),AND(AF68="Alta",AH68="Leve"),AND(AF68="Alta",AH68="Menor")),"Moderado",IF(OR(AND(AF68="Muy Baja",AH68="Mayor"),AND(AF68="Baja",AH68="Mayor"),AND(AF68="Media",AH68="Mayor"),AND(AF68="Alta",AH68="Moderado"),AND(AF68="Alta",AH68="Mayor"),AND(AF68="Muy Alta",AH68="Leve"),AND(AF68="Muy Alta",AH68="Menor"),AND(AF68="Muy Alta",AH68="Moderado"),AND(AF68="Muy Alta",AH68="Mayor")),"Alto",IF(OR(AND(AF68="Muy Baja",AH68="Catastrófico"),AND(AF68="Baja",AH68="Catastrófico"),AND(AF68="Media",AH68="Catastrófico"),AND(AF68="Alta",AH68="Catastrófico"),AND(AF68="Muy Alta",AH68="Catastrófico")),"Extremo","")))),"")</f>
        <v/>
      </c>
      <c r="AK68" s="195"/>
      <c r="AL68" s="186"/>
      <c r="AM68" s="196"/>
      <c r="AN68" s="196"/>
      <c r="AO68" s="197"/>
      <c r="AP68" s="323"/>
      <c r="AQ68" s="323"/>
      <c r="AR68" s="323"/>
    </row>
    <row r="69" spans="1:44" x14ac:dyDescent="0.2">
      <c r="A69" s="346"/>
      <c r="B69" s="336"/>
      <c r="C69" s="336"/>
      <c r="D69" s="336"/>
      <c r="E69" s="336"/>
      <c r="F69" s="336"/>
      <c r="G69" s="330"/>
      <c r="H69" s="330"/>
      <c r="I69" s="222"/>
      <c r="J69" s="222"/>
      <c r="K69" s="222"/>
      <c r="L69" s="330"/>
      <c r="M69" s="330"/>
      <c r="N69" s="323"/>
      <c r="O69" s="322"/>
      <c r="P69" s="321"/>
      <c r="Q69" s="319"/>
      <c r="R69" s="321">
        <f>IF(NOT(ISERROR(MATCH(Q69,_xlfn.ANCHORARRAY(F80),0))),Q82&amp;"Por favor no seleccionar los criterios de impacto",Q69)</f>
        <v>0</v>
      </c>
      <c r="S69" s="322"/>
      <c r="T69" s="321"/>
      <c r="U69" s="332"/>
      <c r="V69" s="214">
        <v>3</v>
      </c>
      <c r="W69" s="187"/>
      <c r="X69" s="189" t="str">
        <f>IF(OR(Y69="Preventivo",Y69="Detectivo"),"Probabilidad",IF(Y69="Correctivo","Impacto",""))</f>
        <v/>
      </c>
      <c r="Y69" s="190"/>
      <c r="Z69" s="190"/>
      <c r="AA69" s="191" t="str">
        <f t="shared" si="84"/>
        <v/>
      </c>
      <c r="AB69" s="190"/>
      <c r="AC69" s="190"/>
      <c r="AD69" s="190"/>
      <c r="AE69" s="192" t="str">
        <f>IFERROR(IF(AND(X68="Probabilidad",X69="Probabilidad"),(AG68-(+AG68*AA69)),IF(AND(X68="Impacto",X69="Probabilidad"),(AG67-(+AG67*AA69)),IF(X69="Impacto",AG68,""))),"")</f>
        <v/>
      </c>
      <c r="AF69" s="193" t="str">
        <f t="shared" si="2"/>
        <v/>
      </c>
      <c r="AG69" s="191" t="str">
        <f t="shared" si="85"/>
        <v/>
      </c>
      <c r="AH69" s="193" t="str">
        <f t="shared" si="4"/>
        <v/>
      </c>
      <c r="AI69" s="191" t="str">
        <f t="shared" ref="AI69" si="88">IFERROR(IF(AND(X68="Impacto",X69="Impacto"),(AI68-(+AI68*AA69)),IF(AND(X68="Probabilidad",X69="Impacto"),(AI67-(+AI67*AA69)),IF(X69="Probabilidad",AI68,""))),"")</f>
        <v/>
      </c>
      <c r="AJ69" s="194" t="str">
        <f t="shared" si="87"/>
        <v/>
      </c>
      <c r="AK69" s="195"/>
      <c r="AL69" s="186"/>
      <c r="AM69" s="196"/>
      <c r="AN69" s="196"/>
      <c r="AO69" s="197"/>
      <c r="AP69" s="323"/>
      <c r="AQ69" s="323"/>
      <c r="AR69" s="323"/>
    </row>
    <row r="70" spans="1:44" x14ac:dyDescent="0.2">
      <c r="A70" s="346"/>
      <c r="B70" s="336"/>
      <c r="C70" s="336"/>
      <c r="D70" s="336"/>
      <c r="E70" s="336"/>
      <c r="F70" s="336"/>
      <c r="G70" s="330"/>
      <c r="H70" s="330"/>
      <c r="I70" s="222"/>
      <c r="J70" s="222"/>
      <c r="K70" s="222"/>
      <c r="L70" s="330"/>
      <c r="M70" s="330"/>
      <c r="N70" s="323"/>
      <c r="O70" s="322"/>
      <c r="P70" s="321"/>
      <c r="Q70" s="319"/>
      <c r="R70" s="321">
        <f>IF(NOT(ISERROR(MATCH(Q70,_xlfn.ANCHORARRAY(F81),0))),Q83&amp;"Por favor no seleccionar los criterios de impacto",Q70)</f>
        <v>0</v>
      </c>
      <c r="S70" s="322"/>
      <c r="T70" s="321"/>
      <c r="U70" s="332"/>
      <c r="V70" s="214">
        <v>4</v>
      </c>
      <c r="W70" s="187"/>
      <c r="X70" s="189" t="str">
        <f t="shared" ref="X70:X72" si="89">IF(OR(Y70="Preventivo",Y70="Detectivo"),"Probabilidad",IF(Y70="Correctivo","Impacto",""))</f>
        <v/>
      </c>
      <c r="Y70" s="190"/>
      <c r="Z70" s="190"/>
      <c r="AA70" s="191" t="str">
        <f t="shared" si="84"/>
        <v/>
      </c>
      <c r="AB70" s="190"/>
      <c r="AC70" s="190"/>
      <c r="AD70" s="190"/>
      <c r="AE70" s="192" t="str">
        <f t="shared" ref="AE70:AE72" si="90">IFERROR(IF(AND(X69="Probabilidad",X70="Probabilidad"),(AG69-(+AG69*AA70)),IF(AND(X69="Impacto",X70="Probabilidad"),(AG68-(+AG68*AA70)),IF(X70="Impacto",AG69,""))),"")</f>
        <v/>
      </c>
      <c r="AF70" s="193" t="str">
        <f t="shared" si="2"/>
        <v/>
      </c>
      <c r="AG70" s="191" t="str">
        <f t="shared" si="85"/>
        <v/>
      </c>
      <c r="AH70" s="193" t="str">
        <f t="shared" si="4"/>
        <v/>
      </c>
      <c r="AI70" s="191" t="str">
        <f t="shared" si="15"/>
        <v/>
      </c>
      <c r="AJ70" s="194" t="str">
        <f>IFERROR(IF(OR(AND(AF70="Muy Baja",AH70="Leve"),AND(AF70="Muy Baja",AH70="Menor"),AND(AF70="Baja",AH70="Leve")),"Bajo",IF(OR(AND(AF70="Muy baja",AH70="Moderado"),AND(AF70="Baja",AH70="Menor"),AND(AF70="Baja",AH70="Moderado"),AND(AF70="Media",AH70="Leve"),AND(AF70="Media",AH70="Menor"),AND(AF70="Media",AH70="Moderado"),AND(AF70="Alta",AH70="Leve"),AND(AF70="Alta",AH70="Menor")),"Moderado",IF(OR(AND(AF70="Muy Baja",AH70="Mayor"),AND(AF70="Baja",AH70="Mayor"),AND(AF70="Media",AH70="Mayor"),AND(AF70="Alta",AH70="Moderado"),AND(AF70="Alta",AH70="Mayor"),AND(AF70="Muy Alta",AH70="Leve"),AND(AF70="Muy Alta",AH70="Menor"),AND(AF70="Muy Alta",AH70="Moderado"),AND(AF70="Muy Alta",AH70="Mayor")),"Alto",IF(OR(AND(AF70="Muy Baja",AH70="Catastrófico"),AND(AF70="Baja",AH70="Catastrófico"),AND(AF70="Media",AH70="Catastrófico"),AND(AF70="Alta",AH70="Catastrófico"),AND(AF70="Muy Alta",AH70="Catastrófico")),"Extremo","")))),"")</f>
        <v/>
      </c>
      <c r="AK70" s="195"/>
      <c r="AL70" s="186"/>
      <c r="AM70" s="196"/>
      <c r="AN70" s="196"/>
      <c r="AO70" s="197"/>
      <c r="AP70" s="323"/>
      <c r="AQ70" s="323"/>
      <c r="AR70" s="323"/>
    </row>
    <row r="71" spans="1:44" x14ac:dyDescent="0.2">
      <c r="A71" s="346"/>
      <c r="B71" s="336"/>
      <c r="C71" s="336"/>
      <c r="D71" s="336"/>
      <c r="E71" s="336"/>
      <c r="F71" s="336"/>
      <c r="G71" s="330"/>
      <c r="H71" s="330"/>
      <c r="I71" s="222"/>
      <c r="J71" s="222"/>
      <c r="K71" s="222"/>
      <c r="L71" s="330"/>
      <c r="M71" s="330"/>
      <c r="N71" s="323"/>
      <c r="O71" s="322"/>
      <c r="P71" s="321"/>
      <c r="Q71" s="319"/>
      <c r="R71" s="321">
        <f>IF(NOT(ISERROR(MATCH(Q71,_xlfn.ANCHORARRAY(F82),0))),Q84&amp;"Por favor no seleccionar los criterios de impacto",Q71)</f>
        <v>0</v>
      </c>
      <c r="S71" s="322"/>
      <c r="T71" s="321"/>
      <c r="U71" s="332"/>
      <c r="V71" s="214">
        <v>5</v>
      </c>
      <c r="W71" s="187"/>
      <c r="X71" s="189" t="str">
        <f t="shared" si="89"/>
        <v/>
      </c>
      <c r="Y71" s="190"/>
      <c r="Z71" s="190"/>
      <c r="AA71" s="191" t="str">
        <f t="shared" si="84"/>
        <v/>
      </c>
      <c r="AB71" s="190"/>
      <c r="AC71" s="190"/>
      <c r="AD71" s="190"/>
      <c r="AE71" s="192" t="str">
        <f t="shared" si="90"/>
        <v/>
      </c>
      <c r="AF71" s="193" t="str">
        <f t="shared" si="2"/>
        <v/>
      </c>
      <c r="AG71" s="191" t="str">
        <f t="shared" si="85"/>
        <v/>
      </c>
      <c r="AH71" s="193" t="str">
        <f t="shared" si="4"/>
        <v/>
      </c>
      <c r="AI71" s="191" t="str">
        <f t="shared" si="15"/>
        <v/>
      </c>
      <c r="AJ71" s="194" t="str">
        <f t="shared" ref="AJ71:AJ72" si="91">IFERROR(IF(OR(AND(AF71="Muy Baja",AH71="Leve"),AND(AF71="Muy Baja",AH71="Menor"),AND(AF71="Baja",AH71="Leve")),"Bajo",IF(OR(AND(AF71="Muy baja",AH71="Moderado"),AND(AF71="Baja",AH71="Menor"),AND(AF71="Baja",AH71="Moderado"),AND(AF71="Media",AH71="Leve"),AND(AF71="Media",AH71="Menor"),AND(AF71="Media",AH71="Moderado"),AND(AF71="Alta",AH71="Leve"),AND(AF71="Alta",AH71="Menor")),"Moderado",IF(OR(AND(AF71="Muy Baja",AH71="Mayor"),AND(AF71="Baja",AH71="Mayor"),AND(AF71="Media",AH71="Mayor"),AND(AF71="Alta",AH71="Moderado"),AND(AF71="Alta",AH71="Mayor"),AND(AF71="Muy Alta",AH71="Leve"),AND(AF71="Muy Alta",AH71="Menor"),AND(AF71="Muy Alta",AH71="Moderado"),AND(AF71="Muy Alta",AH71="Mayor")),"Alto",IF(OR(AND(AF71="Muy Baja",AH71="Catastrófico"),AND(AF71="Baja",AH71="Catastrófico"),AND(AF71="Media",AH71="Catastrófico"),AND(AF71="Alta",AH71="Catastrófico"),AND(AF71="Muy Alta",AH71="Catastrófico")),"Extremo","")))),"")</f>
        <v/>
      </c>
      <c r="AK71" s="195"/>
      <c r="AL71" s="186"/>
      <c r="AM71" s="196"/>
      <c r="AN71" s="196"/>
      <c r="AO71" s="197"/>
      <c r="AP71" s="323"/>
      <c r="AQ71" s="323"/>
      <c r="AR71" s="323"/>
    </row>
    <row r="72" spans="1:44" x14ac:dyDescent="0.2">
      <c r="A72" s="346"/>
      <c r="B72" s="336"/>
      <c r="C72" s="336"/>
      <c r="D72" s="336"/>
      <c r="E72" s="336"/>
      <c r="F72" s="336"/>
      <c r="G72" s="331"/>
      <c r="H72" s="331"/>
      <c r="I72" s="223"/>
      <c r="J72" s="223"/>
      <c r="K72" s="223"/>
      <c r="L72" s="331"/>
      <c r="M72" s="331"/>
      <c r="N72" s="323"/>
      <c r="O72" s="322"/>
      <c r="P72" s="321"/>
      <c r="Q72" s="319"/>
      <c r="R72" s="321">
        <f>IF(NOT(ISERROR(MATCH(Q72,_xlfn.ANCHORARRAY(F83),0))),Q85&amp;"Por favor no seleccionar los criterios de impacto",Q72)</f>
        <v>0</v>
      </c>
      <c r="S72" s="322"/>
      <c r="T72" s="321"/>
      <c r="U72" s="332"/>
      <c r="V72" s="214">
        <v>6</v>
      </c>
      <c r="W72" s="187"/>
      <c r="X72" s="189" t="str">
        <f t="shared" si="89"/>
        <v/>
      </c>
      <c r="Y72" s="190"/>
      <c r="Z72" s="190"/>
      <c r="AA72" s="191" t="str">
        <f t="shared" si="84"/>
        <v/>
      </c>
      <c r="AB72" s="190"/>
      <c r="AC72" s="190"/>
      <c r="AD72" s="190"/>
      <c r="AE72" s="192" t="str">
        <f t="shared" si="90"/>
        <v/>
      </c>
      <c r="AF72" s="193" t="str">
        <f t="shared" si="2"/>
        <v/>
      </c>
      <c r="AG72" s="191" t="str">
        <f t="shared" si="85"/>
        <v/>
      </c>
      <c r="AH72" s="193" t="str">
        <f t="shared" si="4"/>
        <v/>
      </c>
      <c r="AI72" s="191" t="str">
        <f t="shared" si="15"/>
        <v/>
      </c>
      <c r="AJ72" s="194" t="str">
        <f t="shared" si="91"/>
        <v/>
      </c>
      <c r="AK72" s="195"/>
      <c r="AL72" s="186"/>
      <c r="AM72" s="196"/>
      <c r="AN72" s="196"/>
      <c r="AO72" s="197"/>
      <c r="AP72" s="323"/>
      <c r="AQ72" s="323"/>
      <c r="AR72" s="323"/>
    </row>
    <row r="73" spans="1:44" x14ac:dyDescent="0.2">
      <c r="A73" s="216"/>
      <c r="B73" s="356" t="s">
        <v>261</v>
      </c>
      <c r="C73" s="357"/>
      <c r="D73" s="357"/>
      <c r="E73" s="357"/>
      <c r="F73" s="357"/>
      <c r="G73" s="357"/>
      <c r="H73" s="357"/>
      <c r="I73" s="357"/>
      <c r="J73" s="357"/>
      <c r="K73" s="357"/>
      <c r="L73" s="357"/>
      <c r="M73" s="357"/>
      <c r="N73" s="357"/>
      <c r="O73" s="357"/>
      <c r="P73" s="357"/>
      <c r="Q73" s="357"/>
      <c r="R73" s="357"/>
      <c r="S73" s="357"/>
      <c r="T73" s="357"/>
      <c r="U73" s="357"/>
      <c r="V73" s="357"/>
      <c r="W73" s="357"/>
      <c r="X73" s="357"/>
      <c r="Y73" s="357"/>
      <c r="Z73" s="357"/>
      <c r="AA73" s="357"/>
      <c r="AB73" s="357"/>
      <c r="AC73" s="357"/>
      <c r="AD73" s="357"/>
      <c r="AE73" s="357"/>
      <c r="AF73" s="357"/>
      <c r="AG73" s="357"/>
      <c r="AH73" s="357"/>
      <c r="AI73" s="357"/>
      <c r="AJ73" s="357"/>
      <c r="AK73" s="357"/>
      <c r="AL73" s="357"/>
      <c r="AM73" s="357"/>
      <c r="AN73" s="357"/>
      <c r="AO73" s="357"/>
      <c r="AP73" s="357"/>
    </row>
    <row r="75" spans="1:44" ht="15.75" x14ac:dyDescent="0.2">
      <c r="A75" s="198"/>
      <c r="B75" s="206" t="s">
        <v>262</v>
      </c>
      <c r="C75" s="198"/>
      <c r="D75" s="198"/>
      <c r="E75" s="198"/>
      <c r="N75" s="198"/>
    </row>
    <row r="76" spans="1:44" s="259" customFormat="1" x14ac:dyDescent="0.2">
      <c r="A76" s="258"/>
      <c r="B76" s="258"/>
      <c r="C76" s="258"/>
      <c r="D76" s="258"/>
      <c r="E76" s="258"/>
      <c r="N76" s="260"/>
      <c r="AL76" s="261"/>
    </row>
  </sheetData>
  <dataConsolidate/>
  <mergeCells count="299">
    <mergeCell ref="AP19:AP20"/>
    <mergeCell ref="AQ19:AQ20"/>
    <mergeCell ref="AR19:AR20"/>
    <mergeCell ref="C8:T8"/>
    <mergeCell ref="D1:T2"/>
    <mergeCell ref="D4:T4"/>
    <mergeCell ref="J3:T3"/>
    <mergeCell ref="D3:I3"/>
    <mergeCell ref="A25:A30"/>
    <mergeCell ref="B25:B30"/>
    <mergeCell ref="C25:C30"/>
    <mergeCell ref="D25:D30"/>
    <mergeCell ref="A1:C4"/>
    <mergeCell ref="N25:N30"/>
    <mergeCell ref="O25:O30"/>
    <mergeCell ref="P25:P30"/>
    <mergeCell ref="F25:F30"/>
    <mergeCell ref="N19:N24"/>
    <mergeCell ref="O19:O24"/>
    <mergeCell ref="P19:P24"/>
    <mergeCell ref="G19:G24"/>
    <mergeCell ref="G25:G30"/>
    <mergeCell ref="L19:L24"/>
    <mergeCell ref="M19:M24"/>
    <mergeCell ref="A19:A24"/>
    <mergeCell ref="B19:B24"/>
    <mergeCell ref="C19:C24"/>
    <mergeCell ref="D19:D24"/>
    <mergeCell ref="Z6:AR6"/>
    <mergeCell ref="Z7:AR7"/>
    <mergeCell ref="Z8:AR8"/>
    <mergeCell ref="X1:AR2"/>
    <mergeCell ref="X3:AL3"/>
    <mergeCell ref="X4:AR4"/>
    <mergeCell ref="AM3:AR3"/>
    <mergeCell ref="A6:B6"/>
    <mergeCell ref="A7:B7"/>
    <mergeCell ref="A8:B8"/>
    <mergeCell ref="W6:Y6"/>
    <mergeCell ref="C6:T6"/>
    <mergeCell ref="C7:T7"/>
    <mergeCell ref="U13:U18"/>
    <mergeCell ref="P13:P18"/>
    <mergeCell ref="Q13:Q18"/>
    <mergeCell ref="R13:R18"/>
    <mergeCell ref="S13:S18"/>
    <mergeCell ref="G13:G18"/>
    <mergeCell ref="A10:F10"/>
    <mergeCell ref="F11:F12"/>
    <mergeCell ref="T43:T48"/>
    <mergeCell ref="U43:U48"/>
    <mergeCell ref="Q49:Q54"/>
    <mergeCell ref="R49:R54"/>
    <mergeCell ref="S49:S54"/>
    <mergeCell ref="F37:F42"/>
    <mergeCell ref="F43:F48"/>
    <mergeCell ref="G37:G42"/>
    <mergeCell ref="Q43:Q48"/>
    <mergeCell ref="R43:R48"/>
    <mergeCell ref="S43:S48"/>
    <mergeCell ref="N37:N42"/>
    <mergeCell ref="O37:O42"/>
    <mergeCell ref="G49:G54"/>
    <mergeCell ref="I49:I54"/>
    <mergeCell ref="J49:J54"/>
    <mergeCell ref="K49:K54"/>
    <mergeCell ref="L37:L42"/>
    <mergeCell ref="G43:G48"/>
    <mergeCell ref="I37:I42"/>
    <mergeCell ref="J37:J42"/>
    <mergeCell ref="K37:K42"/>
    <mergeCell ref="I43:I48"/>
    <mergeCell ref="E61:E66"/>
    <mergeCell ref="N61:N66"/>
    <mergeCell ref="O61:O66"/>
    <mergeCell ref="P61:P66"/>
    <mergeCell ref="P37:P42"/>
    <mergeCell ref="Q37:Q42"/>
    <mergeCell ref="N43:N48"/>
    <mergeCell ref="O43:O48"/>
    <mergeCell ref="P43:P48"/>
    <mergeCell ref="F49:F54"/>
    <mergeCell ref="F55:F60"/>
    <mergeCell ref="G55:G60"/>
    <mergeCell ref="I55:I60"/>
    <mergeCell ref="J55:J60"/>
    <mergeCell ref="K55:K60"/>
    <mergeCell ref="J43:J48"/>
    <mergeCell ref="K43:K48"/>
    <mergeCell ref="H37:H42"/>
    <mergeCell ref="H43:H48"/>
    <mergeCell ref="B73:AP73"/>
    <mergeCell ref="T61:T66"/>
    <mergeCell ref="U61:U66"/>
    <mergeCell ref="A67:A72"/>
    <mergeCell ref="B67:B72"/>
    <mergeCell ref="C67:C72"/>
    <mergeCell ref="D67:D72"/>
    <mergeCell ref="E67:E72"/>
    <mergeCell ref="N67:N72"/>
    <mergeCell ref="O67:O72"/>
    <mergeCell ref="P67:P72"/>
    <mergeCell ref="Q67:Q72"/>
    <mergeCell ref="R67:R72"/>
    <mergeCell ref="S67:S72"/>
    <mergeCell ref="T67:T72"/>
    <mergeCell ref="U67:U72"/>
    <mergeCell ref="Q61:Q66"/>
    <mergeCell ref="R61:R66"/>
    <mergeCell ref="S61:S66"/>
    <mergeCell ref="A61:A66"/>
    <mergeCell ref="B61:B66"/>
    <mergeCell ref="C61:C66"/>
    <mergeCell ref="D61:D66"/>
    <mergeCell ref="F61:F66"/>
    <mergeCell ref="F67:F72"/>
    <mergeCell ref="T49:T54"/>
    <mergeCell ref="U49:U54"/>
    <mergeCell ref="N55:N60"/>
    <mergeCell ref="O55:O60"/>
    <mergeCell ref="P55:P60"/>
    <mergeCell ref="Q55:Q60"/>
    <mergeCell ref="N49:N54"/>
    <mergeCell ref="O49:O54"/>
    <mergeCell ref="P49:P54"/>
    <mergeCell ref="R55:R60"/>
    <mergeCell ref="S55:S60"/>
    <mergeCell ref="T55:T60"/>
    <mergeCell ref="U55:U60"/>
    <mergeCell ref="G61:G66"/>
    <mergeCell ref="G67:G72"/>
    <mergeCell ref="H67:H72"/>
    <mergeCell ref="H49:H54"/>
    <mergeCell ref="H55:H60"/>
    <mergeCell ref="H61:H66"/>
    <mergeCell ref="B55:B60"/>
    <mergeCell ref="C55:C60"/>
    <mergeCell ref="D55:D60"/>
    <mergeCell ref="E55:E60"/>
    <mergeCell ref="A49:A54"/>
    <mergeCell ref="B49:B54"/>
    <mergeCell ref="C49:C54"/>
    <mergeCell ref="D49:D54"/>
    <mergeCell ref="E49:E54"/>
    <mergeCell ref="A55:A60"/>
    <mergeCell ref="A37:A42"/>
    <mergeCell ref="B37:B42"/>
    <mergeCell ref="C37:C42"/>
    <mergeCell ref="A43:A48"/>
    <mergeCell ref="B43:B48"/>
    <mergeCell ref="C43:C48"/>
    <mergeCell ref="D43:D48"/>
    <mergeCell ref="E43:E48"/>
    <mergeCell ref="D37:D42"/>
    <mergeCell ref="E37:E42"/>
    <mergeCell ref="B31:B36"/>
    <mergeCell ref="C31:C36"/>
    <mergeCell ref="D31:D36"/>
    <mergeCell ref="E31:E36"/>
    <mergeCell ref="N31:N36"/>
    <mergeCell ref="O31:O36"/>
    <mergeCell ref="P31:P36"/>
    <mergeCell ref="F31:F36"/>
    <mergeCell ref="G31:G36"/>
    <mergeCell ref="I31:I36"/>
    <mergeCell ref="J31:J36"/>
    <mergeCell ref="K31:K36"/>
    <mergeCell ref="L31:L36"/>
    <mergeCell ref="M31:M36"/>
    <mergeCell ref="H31:H36"/>
    <mergeCell ref="S31:S36"/>
    <mergeCell ref="A13:A18"/>
    <mergeCell ref="B13:B18"/>
    <mergeCell ref="A11:A12"/>
    <mergeCell ref="E11:E12"/>
    <mergeCell ref="D11:D12"/>
    <mergeCell ref="C11:C12"/>
    <mergeCell ref="AP37:AP42"/>
    <mergeCell ref="T31:T36"/>
    <mergeCell ref="R37:R42"/>
    <mergeCell ref="S37:S42"/>
    <mergeCell ref="T37:T42"/>
    <mergeCell ref="E19:E24"/>
    <mergeCell ref="E25:E30"/>
    <mergeCell ref="B11:B12"/>
    <mergeCell ref="F13:F18"/>
    <mergeCell ref="G11:G12"/>
    <mergeCell ref="H11:H12"/>
    <mergeCell ref="I11:I12"/>
    <mergeCell ref="J11:J12"/>
    <mergeCell ref="K11:K12"/>
    <mergeCell ref="H13:H18"/>
    <mergeCell ref="H19:H24"/>
    <mergeCell ref="A31:A36"/>
    <mergeCell ref="U11:U12"/>
    <mergeCell ref="Q11:Q12"/>
    <mergeCell ref="R11:R12"/>
    <mergeCell ref="AP11:AP12"/>
    <mergeCell ref="AQ11:AQ12"/>
    <mergeCell ref="AR11:AR12"/>
    <mergeCell ref="AP13:AP18"/>
    <mergeCell ref="AQ13:AQ18"/>
    <mergeCell ref="AR13:AR18"/>
    <mergeCell ref="AK11:AK12"/>
    <mergeCell ref="AN11:AN12"/>
    <mergeCell ref="V11:V12"/>
    <mergeCell ref="AJ11:AJ12"/>
    <mergeCell ref="AI11:AI12"/>
    <mergeCell ref="AE11:AE12"/>
    <mergeCell ref="W11:W12"/>
    <mergeCell ref="AH11:AH12"/>
    <mergeCell ref="AF11:AF12"/>
    <mergeCell ref="AM11:AM12"/>
    <mergeCell ref="AG11:AG12"/>
    <mergeCell ref="X11:X12"/>
    <mergeCell ref="T11:T12"/>
    <mergeCell ref="AR61:AR66"/>
    <mergeCell ref="T25:T30"/>
    <mergeCell ref="U25:U30"/>
    <mergeCell ref="AP67:AP72"/>
    <mergeCell ref="AQ67:AQ72"/>
    <mergeCell ref="AR67:AR72"/>
    <mergeCell ref="AP43:AP48"/>
    <mergeCell ref="AQ43:AQ48"/>
    <mergeCell ref="AR43:AR48"/>
    <mergeCell ref="AP49:AP54"/>
    <mergeCell ref="AQ49:AQ54"/>
    <mergeCell ref="AR49:AR54"/>
    <mergeCell ref="AP55:AP60"/>
    <mergeCell ref="AQ55:AQ60"/>
    <mergeCell ref="AR55:AR60"/>
    <mergeCell ref="AP25:AP30"/>
    <mergeCell ref="AQ25:AQ30"/>
    <mergeCell ref="AR25:AR30"/>
    <mergeCell ref="AQ37:AQ42"/>
    <mergeCell ref="AR37:AR42"/>
    <mergeCell ref="U37:U42"/>
    <mergeCell ref="AR31:AR36"/>
    <mergeCell ref="AQ31:AQ36"/>
    <mergeCell ref="AP31:AP36"/>
    <mergeCell ref="H25:H30"/>
    <mergeCell ref="J13:J18"/>
    <mergeCell ref="K13:K18"/>
    <mergeCell ref="I19:I24"/>
    <mergeCell ref="J19:J24"/>
    <mergeCell ref="K19:K24"/>
    <mergeCell ref="I25:I30"/>
    <mergeCell ref="F19:F24"/>
    <mergeCell ref="J25:J30"/>
    <mergeCell ref="K25:K30"/>
    <mergeCell ref="I13:I18"/>
    <mergeCell ref="G10:K10"/>
    <mergeCell ref="C13:C18"/>
    <mergeCell ref="D13:D18"/>
    <mergeCell ref="E13:E18"/>
    <mergeCell ref="L67:L72"/>
    <mergeCell ref="M67:M72"/>
    <mergeCell ref="AP10:AR10"/>
    <mergeCell ref="AF10:AJ10"/>
    <mergeCell ref="AK10:AO10"/>
    <mergeCell ref="M37:M42"/>
    <mergeCell ref="L43:L48"/>
    <mergeCell ref="M43:M48"/>
    <mergeCell ref="L49:L54"/>
    <mergeCell ref="M49:M54"/>
    <mergeCell ref="L55:L60"/>
    <mergeCell ref="M55:M60"/>
    <mergeCell ref="L61:L66"/>
    <mergeCell ref="M61:M66"/>
    <mergeCell ref="AP61:AP66"/>
    <mergeCell ref="AQ61:AQ66"/>
    <mergeCell ref="P11:P12"/>
    <mergeCell ref="S11:S12"/>
    <mergeCell ref="AL11:AL12"/>
    <mergeCell ref="AO11:AO12"/>
    <mergeCell ref="Y11:AD11"/>
    <mergeCell ref="L25:L30"/>
    <mergeCell ref="M25:M30"/>
    <mergeCell ref="Q19:Q24"/>
    <mergeCell ref="W10:AE10"/>
    <mergeCell ref="Q25:Q30"/>
    <mergeCell ref="R25:R30"/>
    <mergeCell ref="S25:S30"/>
    <mergeCell ref="R31:R36"/>
    <mergeCell ref="N13:N18"/>
    <mergeCell ref="O13:O18"/>
    <mergeCell ref="Q31:Q36"/>
    <mergeCell ref="L10:M11"/>
    <mergeCell ref="N10:V10"/>
    <mergeCell ref="L13:L18"/>
    <mergeCell ref="M13:M18"/>
    <mergeCell ref="U31:U36"/>
    <mergeCell ref="R19:R24"/>
    <mergeCell ref="S19:S24"/>
    <mergeCell ref="T19:T24"/>
    <mergeCell ref="U19:U24"/>
    <mergeCell ref="T13:T18"/>
    <mergeCell ref="N11:N12"/>
    <mergeCell ref="O11:O12"/>
  </mergeCells>
  <conditionalFormatting sqref="O13 O19">
    <cfRule type="cellIs" dxfId="700" priority="324" operator="equal">
      <formula>"Muy Alta"</formula>
    </cfRule>
    <cfRule type="cellIs" dxfId="699" priority="325" operator="equal">
      <formula>"Alta"</formula>
    </cfRule>
    <cfRule type="cellIs" dxfId="698" priority="326" operator="equal">
      <formula>"Media"</formula>
    </cfRule>
    <cfRule type="cellIs" dxfId="697" priority="327" operator="equal">
      <formula>"Baja"</formula>
    </cfRule>
    <cfRule type="cellIs" dxfId="696" priority="328" operator="equal">
      <formula>"Muy Baja"</formula>
    </cfRule>
  </conditionalFormatting>
  <conditionalFormatting sqref="S13 S19 S25 S31 S37 S43 S49 S55 S61 S67">
    <cfRule type="cellIs" dxfId="695" priority="319" operator="equal">
      <formula>"Catastrófico"</formula>
    </cfRule>
    <cfRule type="cellIs" dxfId="694" priority="320" operator="equal">
      <formula>"Mayor"</formula>
    </cfRule>
    <cfRule type="cellIs" dxfId="693" priority="321" operator="equal">
      <formula>"Moderado"</formula>
    </cfRule>
    <cfRule type="cellIs" dxfId="692" priority="322" operator="equal">
      <formula>"Menor"</formula>
    </cfRule>
    <cfRule type="cellIs" dxfId="691" priority="323" operator="equal">
      <formula>"Leve"</formula>
    </cfRule>
  </conditionalFormatting>
  <conditionalFormatting sqref="U13">
    <cfRule type="cellIs" dxfId="690" priority="315" operator="equal">
      <formula>"Extremo"</formula>
    </cfRule>
    <cfRule type="cellIs" dxfId="689" priority="316" operator="equal">
      <formula>"Alto"</formula>
    </cfRule>
    <cfRule type="cellIs" dxfId="688" priority="317" operator="equal">
      <formula>"Moderado"</formula>
    </cfRule>
    <cfRule type="cellIs" dxfId="687" priority="318" operator="equal">
      <formula>"Bajo"</formula>
    </cfRule>
  </conditionalFormatting>
  <conditionalFormatting sqref="AF13:AF18">
    <cfRule type="cellIs" dxfId="686" priority="310" operator="equal">
      <formula>"Muy Alta"</formula>
    </cfRule>
    <cfRule type="cellIs" dxfId="685" priority="311" operator="equal">
      <formula>"Alta"</formula>
    </cfRule>
    <cfRule type="cellIs" dxfId="684" priority="312" operator="equal">
      <formula>"Media"</formula>
    </cfRule>
    <cfRule type="cellIs" dxfId="683" priority="313" operator="equal">
      <formula>"Baja"</formula>
    </cfRule>
    <cfRule type="cellIs" dxfId="682" priority="314" operator="equal">
      <formula>"Muy Baja"</formula>
    </cfRule>
  </conditionalFormatting>
  <conditionalFormatting sqref="AH13:AH18">
    <cfRule type="cellIs" dxfId="681" priority="305" operator="equal">
      <formula>"Catastrófico"</formula>
    </cfRule>
    <cfRule type="cellIs" dxfId="680" priority="306" operator="equal">
      <formula>"Mayor"</formula>
    </cfRule>
    <cfRule type="cellIs" dxfId="679" priority="307" operator="equal">
      <formula>"Moderado"</formula>
    </cfRule>
    <cfRule type="cellIs" dxfId="678" priority="308" operator="equal">
      <formula>"Menor"</formula>
    </cfRule>
    <cfRule type="cellIs" dxfId="677" priority="309" operator="equal">
      <formula>"Leve"</formula>
    </cfRule>
  </conditionalFormatting>
  <conditionalFormatting sqref="AJ13:AJ18">
    <cfRule type="cellIs" dxfId="676" priority="301" operator="equal">
      <formula>"Extremo"</formula>
    </cfRule>
    <cfRule type="cellIs" dxfId="675" priority="302" operator="equal">
      <formula>"Alto"</formula>
    </cfRule>
    <cfRule type="cellIs" dxfId="674" priority="303" operator="equal">
      <formula>"Moderado"</formula>
    </cfRule>
    <cfRule type="cellIs" dxfId="673" priority="304" operator="equal">
      <formula>"Bajo"</formula>
    </cfRule>
  </conditionalFormatting>
  <conditionalFormatting sqref="O61">
    <cfRule type="cellIs" dxfId="672" priority="58" operator="equal">
      <formula>"Muy Alta"</formula>
    </cfRule>
    <cfRule type="cellIs" dxfId="671" priority="59" operator="equal">
      <formula>"Alta"</formula>
    </cfRule>
    <cfRule type="cellIs" dxfId="670" priority="60" operator="equal">
      <formula>"Media"</formula>
    </cfRule>
    <cfRule type="cellIs" dxfId="669" priority="61" operator="equal">
      <formula>"Baja"</formula>
    </cfRule>
    <cfRule type="cellIs" dxfId="668" priority="62" operator="equal">
      <formula>"Muy Baja"</formula>
    </cfRule>
  </conditionalFormatting>
  <conditionalFormatting sqref="U19">
    <cfRule type="cellIs" dxfId="667" priority="245" operator="equal">
      <formula>"Extremo"</formula>
    </cfRule>
    <cfRule type="cellIs" dxfId="666" priority="246" operator="equal">
      <formula>"Alto"</formula>
    </cfRule>
    <cfRule type="cellIs" dxfId="665" priority="247" operator="equal">
      <formula>"Moderado"</formula>
    </cfRule>
    <cfRule type="cellIs" dxfId="664" priority="248" operator="equal">
      <formula>"Bajo"</formula>
    </cfRule>
  </conditionalFormatting>
  <conditionalFormatting sqref="AF19:AF24">
    <cfRule type="cellIs" dxfId="663" priority="240" operator="equal">
      <formula>"Muy Alta"</formula>
    </cfRule>
    <cfRule type="cellIs" dxfId="662" priority="241" operator="equal">
      <formula>"Alta"</formula>
    </cfRule>
    <cfRule type="cellIs" dxfId="661" priority="242" operator="equal">
      <formula>"Media"</formula>
    </cfRule>
    <cfRule type="cellIs" dxfId="660" priority="243" operator="equal">
      <formula>"Baja"</formula>
    </cfRule>
    <cfRule type="cellIs" dxfId="659" priority="244" operator="equal">
      <formula>"Muy Baja"</formula>
    </cfRule>
  </conditionalFormatting>
  <conditionalFormatting sqref="AH19:AH24">
    <cfRule type="cellIs" dxfId="658" priority="235" operator="equal">
      <formula>"Catastrófico"</formula>
    </cfRule>
    <cfRule type="cellIs" dxfId="657" priority="236" operator="equal">
      <formula>"Mayor"</formula>
    </cfRule>
    <cfRule type="cellIs" dxfId="656" priority="237" operator="equal">
      <formula>"Moderado"</formula>
    </cfRule>
    <cfRule type="cellIs" dxfId="655" priority="238" operator="equal">
      <formula>"Menor"</formula>
    </cfRule>
    <cfRule type="cellIs" dxfId="654" priority="239" operator="equal">
      <formula>"Leve"</formula>
    </cfRule>
  </conditionalFormatting>
  <conditionalFormatting sqref="AJ19:AJ24">
    <cfRule type="cellIs" dxfId="653" priority="231" operator="equal">
      <formula>"Extremo"</formula>
    </cfRule>
    <cfRule type="cellIs" dxfId="652" priority="232" operator="equal">
      <formula>"Alto"</formula>
    </cfRule>
    <cfRule type="cellIs" dxfId="651" priority="233" operator="equal">
      <formula>"Moderado"</formula>
    </cfRule>
    <cfRule type="cellIs" dxfId="650" priority="234" operator="equal">
      <formula>"Bajo"</formula>
    </cfRule>
  </conditionalFormatting>
  <conditionalFormatting sqref="O25">
    <cfRule type="cellIs" dxfId="649" priority="226" operator="equal">
      <formula>"Muy Alta"</formula>
    </cfRule>
    <cfRule type="cellIs" dxfId="648" priority="227" operator="equal">
      <formula>"Alta"</formula>
    </cfRule>
    <cfRule type="cellIs" dxfId="647" priority="228" operator="equal">
      <formula>"Media"</formula>
    </cfRule>
    <cfRule type="cellIs" dxfId="646" priority="229" operator="equal">
      <formula>"Baja"</formula>
    </cfRule>
    <cfRule type="cellIs" dxfId="645" priority="230" operator="equal">
      <formula>"Muy Baja"</formula>
    </cfRule>
  </conditionalFormatting>
  <conditionalFormatting sqref="U25">
    <cfRule type="cellIs" dxfId="644" priority="217" operator="equal">
      <formula>"Extremo"</formula>
    </cfRule>
    <cfRule type="cellIs" dxfId="643" priority="218" operator="equal">
      <formula>"Alto"</formula>
    </cfRule>
    <cfRule type="cellIs" dxfId="642" priority="219" operator="equal">
      <formula>"Moderado"</formula>
    </cfRule>
    <cfRule type="cellIs" dxfId="641" priority="220" operator="equal">
      <formula>"Bajo"</formula>
    </cfRule>
  </conditionalFormatting>
  <conditionalFormatting sqref="AF25:AF30">
    <cfRule type="cellIs" dxfId="640" priority="212" operator="equal">
      <formula>"Muy Alta"</formula>
    </cfRule>
    <cfRule type="cellIs" dxfId="639" priority="213" operator="equal">
      <formula>"Alta"</formula>
    </cfRule>
    <cfRule type="cellIs" dxfId="638" priority="214" operator="equal">
      <formula>"Media"</formula>
    </cfRule>
    <cfRule type="cellIs" dxfId="637" priority="215" operator="equal">
      <formula>"Baja"</formula>
    </cfRule>
    <cfRule type="cellIs" dxfId="636" priority="216" operator="equal">
      <formula>"Muy Baja"</formula>
    </cfRule>
  </conditionalFormatting>
  <conditionalFormatting sqref="AH25:AH30">
    <cfRule type="cellIs" dxfId="635" priority="207" operator="equal">
      <formula>"Catastrófico"</formula>
    </cfRule>
    <cfRule type="cellIs" dxfId="634" priority="208" operator="equal">
      <formula>"Mayor"</formula>
    </cfRule>
    <cfRule type="cellIs" dxfId="633" priority="209" operator="equal">
      <formula>"Moderado"</formula>
    </cfRule>
    <cfRule type="cellIs" dxfId="632" priority="210" operator="equal">
      <formula>"Menor"</formula>
    </cfRule>
    <cfRule type="cellIs" dxfId="631" priority="211" operator="equal">
      <formula>"Leve"</formula>
    </cfRule>
  </conditionalFormatting>
  <conditionalFormatting sqref="AJ25:AJ30">
    <cfRule type="cellIs" dxfId="630" priority="203" operator="equal">
      <formula>"Extremo"</formula>
    </cfRule>
    <cfRule type="cellIs" dxfId="629" priority="204" operator="equal">
      <formula>"Alto"</formula>
    </cfRule>
    <cfRule type="cellIs" dxfId="628" priority="205" operator="equal">
      <formula>"Moderado"</formula>
    </cfRule>
    <cfRule type="cellIs" dxfId="627" priority="206" operator="equal">
      <formula>"Bajo"</formula>
    </cfRule>
  </conditionalFormatting>
  <conditionalFormatting sqref="O31">
    <cfRule type="cellIs" dxfId="626" priority="198" operator="equal">
      <formula>"Muy Alta"</formula>
    </cfRule>
    <cfRule type="cellIs" dxfId="625" priority="199" operator="equal">
      <formula>"Alta"</formula>
    </cfRule>
    <cfRule type="cellIs" dxfId="624" priority="200" operator="equal">
      <formula>"Media"</formula>
    </cfRule>
    <cfRule type="cellIs" dxfId="623" priority="201" operator="equal">
      <formula>"Baja"</formula>
    </cfRule>
    <cfRule type="cellIs" dxfId="622" priority="202" operator="equal">
      <formula>"Muy Baja"</formula>
    </cfRule>
  </conditionalFormatting>
  <conditionalFormatting sqref="U31">
    <cfRule type="cellIs" dxfId="621" priority="189" operator="equal">
      <formula>"Extremo"</formula>
    </cfRule>
    <cfRule type="cellIs" dxfId="620" priority="190" operator="equal">
      <formula>"Alto"</formula>
    </cfRule>
    <cfRule type="cellIs" dxfId="619" priority="191" operator="equal">
      <formula>"Moderado"</formula>
    </cfRule>
    <cfRule type="cellIs" dxfId="618" priority="192" operator="equal">
      <formula>"Bajo"</formula>
    </cfRule>
  </conditionalFormatting>
  <conditionalFormatting sqref="AF31:AF36">
    <cfRule type="cellIs" dxfId="617" priority="184" operator="equal">
      <formula>"Muy Alta"</formula>
    </cfRule>
    <cfRule type="cellIs" dxfId="616" priority="185" operator="equal">
      <formula>"Alta"</formula>
    </cfRule>
    <cfRule type="cellIs" dxfId="615" priority="186" operator="equal">
      <formula>"Media"</formula>
    </cfRule>
    <cfRule type="cellIs" dxfId="614" priority="187" operator="equal">
      <formula>"Baja"</formula>
    </cfRule>
    <cfRule type="cellIs" dxfId="613" priority="188" operator="equal">
      <formula>"Muy Baja"</formula>
    </cfRule>
  </conditionalFormatting>
  <conditionalFormatting sqref="AH31:AH36">
    <cfRule type="cellIs" dxfId="612" priority="179" operator="equal">
      <formula>"Catastrófico"</formula>
    </cfRule>
    <cfRule type="cellIs" dxfId="611" priority="180" operator="equal">
      <formula>"Mayor"</formula>
    </cfRule>
    <cfRule type="cellIs" dxfId="610" priority="181" operator="equal">
      <formula>"Moderado"</formula>
    </cfRule>
    <cfRule type="cellIs" dxfId="609" priority="182" operator="equal">
      <formula>"Menor"</formula>
    </cfRule>
    <cfRule type="cellIs" dxfId="608" priority="183" operator="equal">
      <formula>"Leve"</formula>
    </cfRule>
  </conditionalFormatting>
  <conditionalFormatting sqref="AJ31:AJ36">
    <cfRule type="cellIs" dxfId="607" priority="175" operator="equal">
      <formula>"Extremo"</formula>
    </cfRule>
    <cfRule type="cellIs" dxfId="606" priority="176" operator="equal">
      <formula>"Alto"</formula>
    </cfRule>
    <cfRule type="cellIs" dxfId="605" priority="177" operator="equal">
      <formula>"Moderado"</formula>
    </cfRule>
    <cfRule type="cellIs" dxfId="604" priority="178" operator="equal">
      <formula>"Bajo"</formula>
    </cfRule>
  </conditionalFormatting>
  <conditionalFormatting sqref="O37">
    <cfRule type="cellIs" dxfId="603" priority="170" operator="equal">
      <formula>"Muy Alta"</formula>
    </cfRule>
    <cfRule type="cellIs" dxfId="602" priority="171" operator="equal">
      <formula>"Alta"</formula>
    </cfRule>
    <cfRule type="cellIs" dxfId="601" priority="172" operator="equal">
      <formula>"Media"</formula>
    </cfRule>
    <cfRule type="cellIs" dxfId="600" priority="173" operator="equal">
      <formula>"Baja"</formula>
    </cfRule>
    <cfRule type="cellIs" dxfId="599" priority="174" operator="equal">
      <formula>"Muy Baja"</formula>
    </cfRule>
  </conditionalFormatting>
  <conditionalFormatting sqref="U37">
    <cfRule type="cellIs" dxfId="598" priority="161" operator="equal">
      <formula>"Extremo"</formula>
    </cfRule>
    <cfRule type="cellIs" dxfId="597" priority="162" operator="equal">
      <formula>"Alto"</formula>
    </cfRule>
    <cfRule type="cellIs" dxfId="596" priority="163" operator="equal">
      <formula>"Moderado"</formula>
    </cfRule>
    <cfRule type="cellIs" dxfId="595" priority="164" operator="equal">
      <formula>"Bajo"</formula>
    </cfRule>
  </conditionalFormatting>
  <conditionalFormatting sqref="AF37:AF42">
    <cfRule type="cellIs" dxfId="594" priority="156" operator="equal">
      <formula>"Muy Alta"</formula>
    </cfRule>
    <cfRule type="cellIs" dxfId="593" priority="157" operator="equal">
      <formula>"Alta"</formula>
    </cfRule>
    <cfRule type="cellIs" dxfId="592" priority="158" operator="equal">
      <formula>"Media"</formula>
    </cfRule>
    <cfRule type="cellIs" dxfId="591" priority="159" operator="equal">
      <formula>"Baja"</formula>
    </cfRule>
    <cfRule type="cellIs" dxfId="590" priority="160" operator="equal">
      <formula>"Muy Baja"</formula>
    </cfRule>
  </conditionalFormatting>
  <conditionalFormatting sqref="AH37:AH42">
    <cfRule type="cellIs" dxfId="589" priority="151" operator="equal">
      <formula>"Catastrófico"</formula>
    </cfRule>
    <cfRule type="cellIs" dxfId="588" priority="152" operator="equal">
      <formula>"Mayor"</formula>
    </cfRule>
    <cfRule type="cellIs" dxfId="587" priority="153" operator="equal">
      <formula>"Moderado"</formula>
    </cfRule>
    <cfRule type="cellIs" dxfId="586" priority="154" operator="equal">
      <formula>"Menor"</formula>
    </cfRule>
    <cfRule type="cellIs" dxfId="585" priority="155" operator="equal">
      <formula>"Leve"</formula>
    </cfRule>
  </conditionalFormatting>
  <conditionalFormatting sqref="AJ37:AJ42">
    <cfRule type="cellIs" dxfId="584" priority="147" operator="equal">
      <formula>"Extremo"</formula>
    </cfRule>
    <cfRule type="cellIs" dxfId="583" priority="148" operator="equal">
      <formula>"Alto"</formula>
    </cfRule>
    <cfRule type="cellIs" dxfId="582" priority="149" operator="equal">
      <formula>"Moderado"</formula>
    </cfRule>
    <cfRule type="cellIs" dxfId="581" priority="150" operator="equal">
      <formula>"Bajo"</formula>
    </cfRule>
  </conditionalFormatting>
  <conditionalFormatting sqref="O43">
    <cfRule type="cellIs" dxfId="580" priority="142" operator="equal">
      <formula>"Muy Alta"</formula>
    </cfRule>
    <cfRule type="cellIs" dxfId="579" priority="143" operator="equal">
      <formula>"Alta"</formula>
    </cfRule>
    <cfRule type="cellIs" dxfId="578" priority="144" operator="equal">
      <formula>"Media"</formula>
    </cfRule>
    <cfRule type="cellIs" dxfId="577" priority="145" operator="equal">
      <formula>"Baja"</formula>
    </cfRule>
    <cfRule type="cellIs" dxfId="576" priority="146" operator="equal">
      <formula>"Muy Baja"</formula>
    </cfRule>
  </conditionalFormatting>
  <conditionalFormatting sqref="U43">
    <cfRule type="cellIs" dxfId="575" priority="133" operator="equal">
      <formula>"Extremo"</formula>
    </cfRule>
    <cfRule type="cellIs" dxfId="574" priority="134" operator="equal">
      <formula>"Alto"</formula>
    </cfRule>
    <cfRule type="cellIs" dxfId="573" priority="135" operator="equal">
      <formula>"Moderado"</formula>
    </cfRule>
    <cfRule type="cellIs" dxfId="572" priority="136" operator="equal">
      <formula>"Bajo"</formula>
    </cfRule>
  </conditionalFormatting>
  <conditionalFormatting sqref="AF43:AF48">
    <cfRule type="cellIs" dxfId="571" priority="128" operator="equal">
      <formula>"Muy Alta"</formula>
    </cfRule>
    <cfRule type="cellIs" dxfId="570" priority="129" operator="equal">
      <formula>"Alta"</formula>
    </cfRule>
    <cfRule type="cellIs" dxfId="569" priority="130" operator="equal">
      <formula>"Media"</formula>
    </cfRule>
    <cfRule type="cellIs" dxfId="568" priority="131" operator="equal">
      <formula>"Baja"</formula>
    </cfRule>
    <cfRule type="cellIs" dxfId="567" priority="132" operator="equal">
      <formula>"Muy Baja"</formula>
    </cfRule>
  </conditionalFormatting>
  <conditionalFormatting sqref="AH43:AH48">
    <cfRule type="cellIs" dxfId="566" priority="123" operator="equal">
      <formula>"Catastrófico"</formula>
    </cfRule>
    <cfRule type="cellIs" dxfId="565" priority="124" operator="equal">
      <formula>"Mayor"</formula>
    </cfRule>
    <cfRule type="cellIs" dxfId="564" priority="125" operator="equal">
      <formula>"Moderado"</formula>
    </cfRule>
    <cfRule type="cellIs" dxfId="563" priority="126" operator="equal">
      <formula>"Menor"</formula>
    </cfRule>
    <cfRule type="cellIs" dxfId="562" priority="127" operator="equal">
      <formula>"Leve"</formula>
    </cfRule>
  </conditionalFormatting>
  <conditionalFormatting sqref="AJ43:AJ48">
    <cfRule type="cellIs" dxfId="561" priority="119" operator="equal">
      <formula>"Extremo"</formula>
    </cfRule>
    <cfRule type="cellIs" dxfId="560" priority="120" operator="equal">
      <formula>"Alto"</formula>
    </cfRule>
    <cfRule type="cellIs" dxfId="559" priority="121" operator="equal">
      <formula>"Moderado"</formula>
    </cfRule>
    <cfRule type="cellIs" dxfId="558" priority="122" operator="equal">
      <formula>"Bajo"</formula>
    </cfRule>
  </conditionalFormatting>
  <conditionalFormatting sqref="O49">
    <cfRule type="cellIs" dxfId="557" priority="114" operator="equal">
      <formula>"Muy Alta"</formula>
    </cfRule>
    <cfRule type="cellIs" dxfId="556" priority="115" operator="equal">
      <formula>"Alta"</formula>
    </cfRule>
    <cfRule type="cellIs" dxfId="555" priority="116" operator="equal">
      <formula>"Media"</formula>
    </cfRule>
    <cfRule type="cellIs" dxfId="554" priority="117" operator="equal">
      <formula>"Baja"</formula>
    </cfRule>
    <cfRule type="cellIs" dxfId="553" priority="118" operator="equal">
      <formula>"Muy Baja"</formula>
    </cfRule>
  </conditionalFormatting>
  <conditionalFormatting sqref="U49">
    <cfRule type="cellIs" dxfId="552" priority="105" operator="equal">
      <formula>"Extremo"</formula>
    </cfRule>
    <cfRule type="cellIs" dxfId="551" priority="106" operator="equal">
      <formula>"Alto"</formula>
    </cfRule>
    <cfRule type="cellIs" dxfId="550" priority="107" operator="equal">
      <formula>"Moderado"</formula>
    </cfRule>
    <cfRule type="cellIs" dxfId="549" priority="108" operator="equal">
      <formula>"Bajo"</formula>
    </cfRule>
  </conditionalFormatting>
  <conditionalFormatting sqref="AF49:AF54">
    <cfRule type="cellIs" dxfId="548" priority="100" operator="equal">
      <formula>"Muy Alta"</formula>
    </cfRule>
    <cfRule type="cellIs" dxfId="547" priority="101" operator="equal">
      <formula>"Alta"</formula>
    </cfRule>
    <cfRule type="cellIs" dxfId="546" priority="102" operator="equal">
      <formula>"Media"</formula>
    </cfRule>
    <cfRule type="cellIs" dxfId="545" priority="103" operator="equal">
      <formula>"Baja"</formula>
    </cfRule>
    <cfRule type="cellIs" dxfId="544" priority="104" operator="equal">
      <formula>"Muy Baja"</formula>
    </cfRule>
  </conditionalFormatting>
  <conditionalFormatting sqref="AH49:AH54">
    <cfRule type="cellIs" dxfId="543" priority="95" operator="equal">
      <formula>"Catastrófico"</formula>
    </cfRule>
    <cfRule type="cellIs" dxfId="542" priority="96" operator="equal">
      <formula>"Mayor"</formula>
    </cfRule>
    <cfRule type="cellIs" dxfId="541" priority="97" operator="equal">
      <formula>"Moderado"</formula>
    </cfRule>
    <cfRule type="cellIs" dxfId="540" priority="98" operator="equal">
      <formula>"Menor"</formula>
    </cfRule>
    <cfRule type="cellIs" dxfId="539" priority="99" operator="equal">
      <formula>"Leve"</formula>
    </cfRule>
  </conditionalFormatting>
  <conditionalFormatting sqref="AJ49:AJ54">
    <cfRule type="cellIs" dxfId="538" priority="91" operator="equal">
      <formula>"Extremo"</formula>
    </cfRule>
    <cfRule type="cellIs" dxfId="537" priority="92" operator="equal">
      <formula>"Alto"</formula>
    </cfRule>
    <cfRule type="cellIs" dxfId="536" priority="93" operator="equal">
      <formula>"Moderado"</formula>
    </cfRule>
    <cfRule type="cellIs" dxfId="535" priority="94" operator="equal">
      <formula>"Bajo"</formula>
    </cfRule>
  </conditionalFormatting>
  <conditionalFormatting sqref="U55">
    <cfRule type="cellIs" dxfId="534" priority="77" operator="equal">
      <formula>"Extremo"</formula>
    </cfRule>
    <cfRule type="cellIs" dxfId="533" priority="78" operator="equal">
      <formula>"Alto"</formula>
    </cfRule>
    <cfRule type="cellIs" dxfId="532" priority="79" operator="equal">
      <formula>"Moderado"</formula>
    </cfRule>
    <cfRule type="cellIs" dxfId="531" priority="80" operator="equal">
      <formula>"Bajo"</formula>
    </cfRule>
  </conditionalFormatting>
  <conditionalFormatting sqref="AF55:AF60">
    <cfRule type="cellIs" dxfId="530" priority="72" operator="equal">
      <formula>"Muy Alta"</formula>
    </cfRule>
    <cfRule type="cellIs" dxfId="529" priority="73" operator="equal">
      <formula>"Alta"</formula>
    </cfRule>
    <cfRule type="cellIs" dxfId="528" priority="74" operator="equal">
      <formula>"Media"</formula>
    </cfRule>
    <cfRule type="cellIs" dxfId="527" priority="75" operator="equal">
      <formula>"Baja"</formula>
    </cfRule>
    <cfRule type="cellIs" dxfId="526" priority="76" operator="equal">
      <formula>"Muy Baja"</formula>
    </cfRule>
  </conditionalFormatting>
  <conditionalFormatting sqref="AH55:AH60">
    <cfRule type="cellIs" dxfId="525" priority="67" operator="equal">
      <formula>"Catastrófico"</formula>
    </cfRule>
    <cfRule type="cellIs" dxfId="524" priority="68" operator="equal">
      <formula>"Mayor"</formula>
    </cfRule>
    <cfRule type="cellIs" dxfId="523" priority="69" operator="equal">
      <formula>"Moderado"</formula>
    </cfRule>
    <cfRule type="cellIs" dxfId="522" priority="70" operator="equal">
      <formula>"Menor"</formula>
    </cfRule>
    <cfRule type="cellIs" dxfId="521" priority="71" operator="equal">
      <formula>"Leve"</formula>
    </cfRule>
  </conditionalFormatting>
  <conditionalFormatting sqref="AJ55:AJ60">
    <cfRule type="cellIs" dxfId="520" priority="63" operator="equal">
      <formula>"Extremo"</formula>
    </cfRule>
    <cfRule type="cellIs" dxfId="519" priority="64" operator="equal">
      <formula>"Alto"</formula>
    </cfRule>
    <cfRule type="cellIs" dxfId="518" priority="65" operator="equal">
      <formula>"Moderado"</formula>
    </cfRule>
    <cfRule type="cellIs" dxfId="517" priority="66" operator="equal">
      <formula>"Bajo"</formula>
    </cfRule>
  </conditionalFormatting>
  <conditionalFormatting sqref="U61">
    <cfRule type="cellIs" dxfId="516" priority="49" operator="equal">
      <formula>"Extremo"</formula>
    </cfRule>
    <cfRule type="cellIs" dxfId="515" priority="50" operator="equal">
      <formula>"Alto"</formula>
    </cfRule>
    <cfRule type="cellIs" dxfId="514" priority="51" operator="equal">
      <formula>"Moderado"</formula>
    </cfRule>
    <cfRule type="cellIs" dxfId="513" priority="52" operator="equal">
      <formula>"Bajo"</formula>
    </cfRule>
  </conditionalFormatting>
  <conditionalFormatting sqref="AF61:AF66">
    <cfRule type="cellIs" dxfId="512" priority="44" operator="equal">
      <formula>"Muy Alta"</formula>
    </cfRule>
    <cfRule type="cellIs" dxfId="511" priority="45" operator="equal">
      <formula>"Alta"</formula>
    </cfRule>
    <cfRule type="cellIs" dxfId="510" priority="46" operator="equal">
      <formula>"Media"</formula>
    </cfRule>
    <cfRule type="cellIs" dxfId="509" priority="47" operator="equal">
      <formula>"Baja"</formula>
    </cfRule>
    <cfRule type="cellIs" dxfId="508" priority="48" operator="equal">
      <formula>"Muy Baja"</formula>
    </cfRule>
  </conditionalFormatting>
  <conditionalFormatting sqref="AH61:AH66">
    <cfRule type="cellIs" dxfId="507" priority="39" operator="equal">
      <formula>"Catastrófico"</formula>
    </cfRule>
    <cfRule type="cellIs" dxfId="506" priority="40" operator="equal">
      <formula>"Mayor"</formula>
    </cfRule>
    <cfRule type="cellIs" dxfId="505" priority="41" operator="equal">
      <formula>"Moderado"</formula>
    </cfRule>
    <cfRule type="cellIs" dxfId="504" priority="42" operator="equal">
      <formula>"Menor"</formula>
    </cfRule>
    <cfRule type="cellIs" dxfId="503" priority="43" operator="equal">
      <formula>"Leve"</formula>
    </cfRule>
  </conditionalFormatting>
  <conditionalFormatting sqref="AJ61:AJ66">
    <cfRule type="cellIs" dxfId="502" priority="35" operator="equal">
      <formula>"Extremo"</formula>
    </cfRule>
    <cfRule type="cellIs" dxfId="501" priority="36" operator="equal">
      <formula>"Alto"</formula>
    </cfRule>
    <cfRule type="cellIs" dxfId="500" priority="37" operator="equal">
      <formula>"Moderado"</formula>
    </cfRule>
    <cfRule type="cellIs" dxfId="499" priority="38" operator="equal">
      <formula>"Bajo"</formula>
    </cfRule>
  </conditionalFormatting>
  <conditionalFormatting sqref="O67">
    <cfRule type="cellIs" dxfId="498" priority="30" operator="equal">
      <formula>"Muy Alta"</formula>
    </cfRule>
    <cfRule type="cellIs" dxfId="497" priority="31" operator="equal">
      <formula>"Alta"</formula>
    </cfRule>
    <cfRule type="cellIs" dxfId="496" priority="32" operator="equal">
      <formula>"Media"</formula>
    </cfRule>
    <cfRule type="cellIs" dxfId="495" priority="33" operator="equal">
      <formula>"Baja"</formula>
    </cfRule>
    <cfRule type="cellIs" dxfId="494" priority="34" operator="equal">
      <formula>"Muy Baja"</formula>
    </cfRule>
  </conditionalFormatting>
  <conditionalFormatting sqref="U67">
    <cfRule type="cellIs" dxfId="493" priority="21" operator="equal">
      <formula>"Extremo"</formula>
    </cfRule>
    <cfRule type="cellIs" dxfId="492" priority="22" operator="equal">
      <formula>"Alto"</formula>
    </cfRule>
    <cfRule type="cellIs" dxfId="491" priority="23" operator="equal">
      <formula>"Moderado"</formula>
    </cfRule>
    <cfRule type="cellIs" dxfId="490" priority="24" operator="equal">
      <formula>"Bajo"</formula>
    </cfRule>
  </conditionalFormatting>
  <conditionalFormatting sqref="AF67:AF72">
    <cfRule type="cellIs" dxfId="489" priority="16" operator="equal">
      <formula>"Muy Alta"</formula>
    </cfRule>
    <cfRule type="cellIs" dxfId="488" priority="17" operator="equal">
      <formula>"Alta"</formula>
    </cfRule>
    <cfRule type="cellIs" dxfId="487" priority="18" operator="equal">
      <formula>"Media"</formula>
    </cfRule>
    <cfRule type="cellIs" dxfId="486" priority="19" operator="equal">
      <formula>"Baja"</formula>
    </cfRule>
    <cfRule type="cellIs" dxfId="485" priority="20" operator="equal">
      <formula>"Muy Baja"</formula>
    </cfRule>
  </conditionalFormatting>
  <conditionalFormatting sqref="AH67:AH72">
    <cfRule type="cellIs" dxfId="484" priority="11" operator="equal">
      <formula>"Catastrófico"</formula>
    </cfRule>
    <cfRule type="cellIs" dxfId="483" priority="12" operator="equal">
      <formula>"Mayor"</formula>
    </cfRule>
    <cfRule type="cellIs" dxfId="482" priority="13" operator="equal">
      <formula>"Moderado"</formula>
    </cfRule>
    <cfRule type="cellIs" dxfId="481" priority="14" operator="equal">
      <formula>"Menor"</formula>
    </cfRule>
    <cfRule type="cellIs" dxfId="480" priority="15" operator="equal">
      <formula>"Leve"</formula>
    </cfRule>
  </conditionalFormatting>
  <conditionalFormatting sqref="AJ67:AJ72">
    <cfRule type="cellIs" dxfId="479" priority="7" operator="equal">
      <formula>"Extremo"</formula>
    </cfRule>
    <cfRule type="cellIs" dxfId="478" priority="8" operator="equal">
      <formula>"Alto"</formula>
    </cfRule>
    <cfRule type="cellIs" dxfId="477" priority="9" operator="equal">
      <formula>"Moderado"</formula>
    </cfRule>
    <cfRule type="cellIs" dxfId="476" priority="10" operator="equal">
      <formula>"Bajo"</formula>
    </cfRule>
  </conditionalFormatting>
  <conditionalFormatting sqref="R13:R72">
    <cfRule type="containsText" dxfId="475" priority="6" operator="containsText" text="❌">
      <formula>NOT(ISERROR(SEARCH("❌",R13)))</formula>
    </cfRule>
  </conditionalFormatting>
  <conditionalFormatting sqref="O55">
    <cfRule type="cellIs" dxfId="474" priority="1" operator="equal">
      <formula>"Muy Alta"</formula>
    </cfRule>
    <cfRule type="cellIs" dxfId="473" priority="2" operator="equal">
      <formula>"Alta"</formula>
    </cfRule>
    <cfRule type="cellIs" dxfId="472" priority="3" operator="equal">
      <formula>"Media"</formula>
    </cfRule>
    <cfRule type="cellIs" dxfId="471" priority="4" operator="equal">
      <formula>"Baja"</formula>
    </cfRule>
    <cfRule type="cellIs" dxfId="470" priority="5" operator="equal">
      <formula>"Muy Baja"</formula>
    </cfRule>
  </conditionalFormatting>
  <pageMargins left="0.70866141732283472" right="0.70866141732283472" top="0.74803149606299213" bottom="0.74803149606299213" header="0.31496062992125984" footer="0.31496062992125984"/>
  <pageSetup scale="31" orientation="landscape" r:id="rId1"/>
  <headerFooter>
    <oddFooter>&amp;LCalle 26 No. 69-76,Edificio Elemento ,   Torre Aire , Piso 3, CP-111071
PBX:(+57) 601-3779555 - Información: Línea 195
Sede Operativa: Calle 22D No. 120-40 
www.umv.gov.co&amp;CDESI-FM-018
Página &amp;P de &amp;N</oddFooter>
  </headerFooter>
  <colBreaks count="1" manualBreakCount="1">
    <brk id="20" max="75" man="1"/>
  </colBreaks>
  <ignoredErrors>
    <ignoredError sqref="AI15" formula="1"/>
  </ignoredErrors>
  <drawing r:id="rId2"/>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300-000001000000}">
          <x14:formula1>
            <xm:f>'Tabla Valoración controles'!$D$4:$D$6</xm:f>
          </x14:formula1>
          <xm:sqref>Y13:Y72</xm:sqref>
        </x14:dataValidation>
        <x14:dataValidation type="list" allowBlank="1" showInputMessage="1" showErrorMessage="1" xr:uid="{00000000-0002-0000-0300-000002000000}">
          <x14:formula1>
            <xm:f>'Tabla Valoración controles'!$D$7:$D$8</xm:f>
          </x14:formula1>
          <xm:sqref>Z13:Z72</xm:sqref>
        </x14:dataValidation>
        <x14:dataValidation type="list" allowBlank="1" showInputMessage="1" showErrorMessage="1" xr:uid="{00000000-0002-0000-0300-000003000000}">
          <x14:formula1>
            <xm:f>'Tabla Valoración controles'!$D$9:$D$10</xm:f>
          </x14:formula1>
          <xm:sqref>AB13:AB72</xm:sqref>
        </x14:dataValidation>
        <x14:dataValidation type="list" allowBlank="1" showInputMessage="1" showErrorMessage="1" xr:uid="{00000000-0002-0000-0300-000004000000}">
          <x14:formula1>
            <xm:f>'Tabla Valoración controles'!$D$11:$D$12</xm:f>
          </x14:formula1>
          <xm:sqref>AC13:AC72</xm:sqref>
        </x14:dataValidation>
        <x14:dataValidation type="list" allowBlank="1" showInputMessage="1" showErrorMessage="1" xr:uid="{00000000-0002-0000-0300-000005000000}">
          <x14:formula1>
            <xm:f>'Tabla Valoración controles'!$D$13:$D$14</xm:f>
          </x14:formula1>
          <xm:sqref>AD13:AD72</xm:sqref>
        </x14:dataValidation>
        <x14:dataValidation type="list" allowBlank="1" showInputMessage="1" showErrorMessage="1" xr:uid="{00000000-0002-0000-0300-000006000000}">
          <x14:formula1>
            <xm:f>Listas!$E$2:$E$4</xm:f>
          </x14:formula1>
          <xm:sqref>B13:B72</xm:sqref>
        </x14:dataValidation>
        <x14:dataValidation type="list" allowBlank="1" showInputMessage="1" showErrorMessage="1" xr:uid="{00000000-0002-0000-0300-000007000000}">
          <x14:formula1>
            <xm:f>Listas!$B$2:$B$5</xm:f>
          </x14:formula1>
          <xm:sqref>AK13:AK72</xm:sqref>
        </x14:dataValidation>
        <x14:dataValidation type="list" allowBlank="1" showInputMessage="1" showErrorMessage="1" xr:uid="{00000000-0002-0000-0300-000008000000}">
          <x14:formula1>
            <xm:f>'Tabla Impacto'!$F$211:$F$222</xm:f>
          </x14:formula1>
          <xm:sqref>Q13:Q72</xm:sqref>
        </x14:dataValidation>
        <x14:dataValidation type="custom" allowBlank="1" showInputMessage="1" showErrorMessage="1" error="Recuerde que las acciones se generan bajo la medida de mitigar el riesgo" xr:uid="{00000000-0002-0000-0300-00000F000000}">
          <x14:formula1>
            <xm:f>IF(OR(#REF!=Listas!$B$2,#REF!=Listas!$B$3,#REF!=Listas!$B$4),ISBLANK(#REF!),ISTEXT(#REF!))</xm:f>
          </x14:formula1>
          <xm:sqref>AP37:AR37 AP67:AR67 AP61:AR61 AP55:AR55 AP49:AR49 AP43:AR43</xm:sqref>
        </x14:dataValidation>
        <x14:dataValidation type="list" allowBlank="1" showInputMessage="1" showErrorMessage="1" xr:uid="{00000000-0002-0000-0300-00000C000000}">
          <x14:formula1>
            <xm:f>Listas!$B$12:$B$16</xm:f>
          </x14:formula1>
          <xm:sqref>F13:F72</xm:sqref>
        </x14:dataValidation>
        <x14:dataValidation type="list" allowBlank="1" showInputMessage="1" showErrorMessage="1" xr:uid="{56974EBC-92AA-46D7-A563-12DC1F3E81D0}">
          <x14:formula1>
            <xm:f>Listas!$F$8:$F$9</xm:f>
          </x14:formula1>
          <xm:sqref>G13:G72</xm:sqref>
        </x14:dataValidation>
        <x14:dataValidation type="list" allowBlank="1" showInputMessage="1" showErrorMessage="1" xr:uid="{00000000-0002-0000-0300-000010000000}">
          <x14:formula1>
            <xm:f>Intructivo!$C$300:$C$316</xm:f>
          </x14:formula1>
          <xm:sqref>C6 U6:V6</xm:sqref>
        </x14:dataValidation>
        <x14:dataValidation type="list" allowBlank="1" showInputMessage="1" showErrorMessage="1" xr:uid="{03058C6C-7F42-42BB-9770-ED87FDA682A3}">
          <x14:formula1>
            <xm:f>Listas!$H$8:$H$12</xm:f>
          </x14:formula1>
          <xm:sqref>L13:L72</xm:sqref>
        </x14:dataValidation>
        <x14:dataValidation type="list" allowBlank="1" showInputMessage="1" showErrorMessage="1" xr:uid="{ED0225A5-353B-484A-9502-C16753E9C895}">
          <x14:formula1>
            <xm:f>Listas!$H$14:$H$18</xm:f>
          </x14:formula1>
          <xm:sqref>M13:M72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U140"/>
  <sheetViews>
    <sheetView topLeftCell="A2" zoomScale="40" zoomScaleNormal="40" workbookViewId="0">
      <selection activeCell="Z14" sqref="Z14:AA15"/>
    </sheetView>
  </sheetViews>
  <sheetFormatPr baseColWidth="10" defaultColWidth="11.42578125" defaultRowHeight="15" x14ac:dyDescent="0.25"/>
  <cols>
    <col min="2" max="39" width="5.7109375" customWidth="1"/>
    <col min="41" max="46" width="5.7109375" customWidth="1"/>
  </cols>
  <sheetData>
    <row r="1" spans="1:99" x14ac:dyDescent="0.25">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row>
    <row r="2" spans="1:99" ht="18" customHeight="1" x14ac:dyDescent="0.25">
      <c r="A2" s="66"/>
      <c r="B2" s="399" t="s">
        <v>263</v>
      </c>
      <c r="C2" s="399"/>
      <c r="D2" s="399"/>
      <c r="E2" s="399"/>
      <c r="F2" s="399"/>
      <c r="G2" s="399"/>
      <c r="H2" s="399"/>
      <c r="I2" s="399"/>
      <c r="J2" s="436" t="s">
        <v>15</v>
      </c>
      <c r="K2" s="436"/>
      <c r="L2" s="436"/>
      <c r="M2" s="436"/>
      <c r="N2" s="436"/>
      <c r="O2" s="436"/>
      <c r="P2" s="436"/>
      <c r="Q2" s="436"/>
      <c r="R2" s="436"/>
      <c r="S2" s="436"/>
      <c r="T2" s="436"/>
      <c r="U2" s="436"/>
      <c r="V2" s="436"/>
      <c r="W2" s="436"/>
      <c r="X2" s="436"/>
      <c r="Y2" s="436"/>
      <c r="Z2" s="436"/>
      <c r="AA2" s="436"/>
      <c r="AB2" s="436"/>
      <c r="AC2" s="436"/>
      <c r="AD2" s="436"/>
      <c r="AE2" s="436"/>
      <c r="AF2" s="436"/>
      <c r="AG2" s="436"/>
      <c r="AH2" s="436"/>
      <c r="AI2" s="436"/>
      <c r="AJ2" s="436"/>
      <c r="AK2" s="436"/>
      <c r="AL2" s="436"/>
      <c r="AM2" s="43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row>
    <row r="3" spans="1:99" ht="18.75" customHeight="1" x14ac:dyDescent="0.25">
      <c r="A3" s="66"/>
      <c r="B3" s="399"/>
      <c r="C3" s="399"/>
      <c r="D3" s="399"/>
      <c r="E3" s="399"/>
      <c r="F3" s="399"/>
      <c r="G3" s="399"/>
      <c r="H3" s="399"/>
      <c r="I3" s="399"/>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436"/>
      <c r="AJ3" s="436"/>
      <c r="AK3" s="436"/>
      <c r="AL3" s="436"/>
      <c r="AM3" s="43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row>
    <row r="4" spans="1:99" ht="15" customHeight="1" x14ac:dyDescent="0.25">
      <c r="A4" s="66"/>
      <c r="B4" s="399"/>
      <c r="C4" s="399"/>
      <c r="D4" s="399"/>
      <c r="E4" s="399"/>
      <c r="F4" s="399"/>
      <c r="G4" s="399"/>
      <c r="H4" s="399"/>
      <c r="I4" s="399"/>
      <c r="J4" s="436"/>
      <c r="K4" s="436"/>
      <c r="L4" s="436"/>
      <c r="M4" s="436"/>
      <c r="N4" s="436"/>
      <c r="O4" s="436"/>
      <c r="P4" s="436"/>
      <c r="Q4" s="436"/>
      <c r="R4" s="436"/>
      <c r="S4" s="436"/>
      <c r="T4" s="436"/>
      <c r="U4" s="436"/>
      <c r="V4" s="436"/>
      <c r="W4" s="436"/>
      <c r="X4" s="436"/>
      <c r="Y4" s="436"/>
      <c r="Z4" s="436"/>
      <c r="AA4" s="436"/>
      <c r="AB4" s="436"/>
      <c r="AC4" s="436"/>
      <c r="AD4" s="436"/>
      <c r="AE4" s="436"/>
      <c r="AF4" s="436"/>
      <c r="AG4" s="436"/>
      <c r="AH4" s="436"/>
      <c r="AI4" s="436"/>
      <c r="AJ4" s="436"/>
      <c r="AK4" s="436"/>
      <c r="AL4" s="436"/>
      <c r="AM4" s="43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row>
    <row r="5" spans="1:99" ht="15.75" thickBot="1" x14ac:dyDescent="0.3">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row>
    <row r="6" spans="1:99" ht="15" customHeight="1" x14ac:dyDescent="0.25">
      <c r="A6" s="66"/>
      <c r="B6" s="447" t="s">
        <v>264</v>
      </c>
      <c r="C6" s="447"/>
      <c r="D6" s="448"/>
      <c r="E6" s="437" t="s">
        <v>265</v>
      </c>
      <c r="F6" s="438"/>
      <c r="G6" s="438"/>
      <c r="H6" s="438"/>
      <c r="I6" s="439"/>
      <c r="J6" s="433" t="str">
        <f>IF(AND('Riesgos de Gestión'!$O$13="Muy Alta",'Riesgos de Gestión'!$S$13="Leve"),CONCATENATE("R",'Riesgos de Gestión'!$A$13),"")</f>
        <v/>
      </c>
      <c r="K6" s="434"/>
      <c r="L6" s="434" t="str">
        <f>IF(AND('Riesgos de Gestión'!$O$19="Muy Alta",'Riesgos de Gestión'!$S$19="Leve"),CONCATENATE("R",'Riesgos de Gestión'!$A$19),"")</f>
        <v/>
      </c>
      <c r="M6" s="434"/>
      <c r="N6" s="434" t="str">
        <f>IF(AND('Riesgos de Gestión'!$O$25="Muy Alta",'Riesgos de Gestión'!$S$25="Leve"),CONCATENATE("R",'Riesgos de Gestión'!$A$25),"")</f>
        <v/>
      </c>
      <c r="O6" s="435"/>
      <c r="P6" s="433" t="str">
        <f>IF(AND('Riesgos de Gestión'!$O$13="Muy Alta",'Riesgos de Gestión'!$S$13="Menor"),CONCATENATE("R",'Riesgos de Gestión'!$A$13),"")</f>
        <v/>
      </c>
      <c r="Q6" s="434"/>
      <c r="R6" s="434" t="str">
        <f>IF(AND('Riesgos de Gestión'!$O$19="Muy Alta",'Riesgos de Gestión'!$S$19="Menor"),CONCATENATE("R",'Riesgos de Gestión'!$A$19),"")</f>
        <v/>
      </c>
      <c r="S6" s="434"/>
      <c r="T6" s="434" t="str">
        <f>IF(AND('Riesgos de Gestión'!$O$25="Muy Alta",'Riesgos de Gestión'!$S$25="Menor"),CONCATENATE("R",'Riesgos de Gestión'!$A$25),"")</f>
        <v/>
      </c>
      <c r="U6" s="435"/>
      <c r="V6" s="433" t="str">
        <f>IF(AND('Riesgos de Gestión'!$O$13="Muy Alta",'Riesgos de Gestión'!$S$13="Moderado"),CONCATENATE("R",'Riesgos de Gestión'!$A$13),"")</f>
        <v/>
      </c>
      <c r="W6" s="434"/>
      <c r="X6" s="434" t="str">
        <f>IF(AND('Riesgos de Gestión'!$O$19="Muy Alta",'Riesgos de Gestión'!$S$19="Moderado"),CONCATENATE("R",'Riesgos de Gestión'!$A$19),"")</f>
        <v/>
      </c>
      <c r="Y6" s="434"/>
      <c r="Z6" s="434" t="str">
        <f>IF(AND('Riesgos de Gestión'!$O$25="Muy Alta",'Riesgos de Gestión'!$S$25="Moderado"),CONCATENATE("R",'Riesgos de Gestión'!$A$25),"")</f>
        <v/>
      </c>
      <c r="AA6" s="435"/>
      <c r="AB6" s="433" t="str">
        <f>IF(AND('Riesgos de Gestión'!$O$13="Muy Alta",'Riesgos de Gestión'!$S$13="Mayor"),CONCATENATE("R",'Riesgos de Gestión'!$A$13),"")</f>
        <v/>
      </c>
      <c r="AC6" s="434"/>
      <c r="AD6" s="434" t="str">
        <f>IF(AND('Riesgos de Gestión'!$O$19="Muy Alta",'Riesgos de Gestión'!$S$19="Mayor"),CONCATENATE("R",'Riesgos de Gestión'!$A$19),"")</f>
        <v/>
      </c>
      <c r="AE6" s="434"/>
      <c r="AF6" s="434" t="str">
        <f>IF(AND('Riesgos de Gestión'!$O$25="Muy Alta",'Riesgos de Gestión'!$S$25="Mayor"),CONCATENATE("R",'Riesgos de Gestión'!$A$25),"")</f>
        <v/>
      </c>
      <c r="AG6" s="435"/>
      <c r="AH6" s="424" t="str">
        <f>IF(AND('Riesgos de Gestión'!$O$13="Muy Alta",'Riesgos de Gestión'!$S$13="Catastrófico"),CONCATENATE("R",'Riesgos de Gestión'!$A$13),"")</f>
        <v/>
      </c>
      <c r="AI6" s="425"/>
      <c r="AJ6" s="425" t="str">
        <f>IF(AND('Riesgos de Gestión'!$O$19="Muy Alta",'Riesgos de Gestión'!$S$19="Catastrófico"),CONCATENATE("R",'Riesgos de Gestión'!$A$19),"")</f>
        <v/>
      </c>
      <c r="AK6" s="425"/>
      <c r="AL6" s="425" t="str">
        <f>IF(AND('Riesgos de Gestión'!$O$25="Muy Alta",'Riesgos de Gestión'!$S$25="Catastrófico"),CONCATENATE("R",'Riesgos de Gestión'!$A$25),"")</f>
        <v/>
      </c>
      <c r="AM6" s="426"/>
      <c r="AO6" s="449" t="s">
        <v>266</v>
      </c>
      <c r="AP6" s="450"/>
      <c r="AQ6" s="450"/>
      <c r="AR6" s="450"/>
      <c r="AS6" s="450"/>
      <c r="AT6" s="451"/>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row>
    <row r="7" spans="1:99" ht="15" customHeight="1" x14ac:dyDescent="0.25">
      <c r="A7" s="66"/>
      <c r="B7" s="447"/>
      <c r="C7" s="447"/>
      <c r="D7" s="448"/>
      <c r="E7" s="440"/>
      <c r="F7" s="441"/>
      <c r="G7" s="441"/>
      <c r="H7" s="441"/>
      <c r="I7" s="442"/>
      <c r="J7" s="427"/>
      <c r="K7" s="428"/>
      <c r="L7" s="428"/>
      <c r="M7" s="428"/>
      <c r="N7" s="428"/>
      <c r="O7" s="429"/>
      <c r="P7" s="427"/>
      <c r="Q7" s="428"/>
      <c r="R7" s="428"/>
      <c r="S7" s="428"/>
      <c r="T7" s="428"/>
      <c r="U7" s="429"/>
      <c r="V7" s="427"/>
      <c r="W7" s="428"/>
      <c r="X7" s="428"/>
      <c r="Y7" s="428"/>
      <c r="Z7" s="428"/>
      <c r="AA7" s="429"/>
      <c r="AB7" s="427"/>
      <c r="AC7" s="428"/>
      <c r="AD7" s="428"/>
      <c r="AE7" s="428"/>
      <c r="AF7" s="428"/>
      <c r="AG7" s="429"/>
      <c r="AH7" s="418"/>
      <c r="AI7" s="419"/>
      <c r="AJ7" s="419"/>
      <c r="AK7" s="419"/>
      <c r="AL7" s="419"/>
      <c r="AM7" s="420"/>
      <c r="AN7" s="66"/>
      <c r="AO7" s="452"/>
      <c r="AP7" s="453"/>
      <c r="AQ7" s="453"/>
      <c r="AR7" s="453"/>
      <c r="AS7" s="453"/>
      <c r="AT7" s="454"/>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c r="BX7" s="66"/>
      <c r="BY7" s="66"/>
      <c r="BZ7" s="66"/>
      <c r="CA7" s="66"/>
      <c r="CB7" s="66"/>
    </row>
    <row r="8" spans="1:99" ht="15" customHeight="1" x14ac:dyDescent="0.25">
      <c r="A8" s="66"/>
      <c r="B8" s="447"/>
      <c r="C8" s="447"/>
      <c r="D8" s="448"/>
      <c r="E8" s="440"/>
      <c r="F8" s="441"/>
      <c r="G8" s="441"/>
      <c r="H8" s="441"/>
      <c r="I8" s="442"/>
      <c r="J8" s="427" t="str">
        <f>IF(AND('Riesgos de Gestión'!$O$31="Muy Alta",'Riesgos de Gestión'!$S$31="Leve"),CONCATENATE("R",'Riesgos de Gestión'!$A$31),"")</f>
        <v/>
      </c>
      <c r="K8" s="428"/>
      <c r="L8" s="428" t="str">
        <f>IF(AND('Riesgos de Gestión'!$O$37="Muy Alta",'Riesgos de Gestión'!$S$37="Leve"),CONCATENATE("R",'Riesgos de Gestión'!$A$37),"")</f>
        <v/>
      </c>
      <c r="M8" s="428"/>
      <c r="N8" s="428" t="str">
        <f>IF(AND('Riesgos de Gestión'!$O$43="Muy Alta",'Riesgos de Gestión'!$S$43="Leve"),CONCATENATE("R",'Riesgos de Gestión'!$A$43),"")</f>
        <v/>
      </c>
      <c r="O8" s="429"/>
      <c r="P8" s="427" t="str">
        <f>IF(AND('Riesgos de Gestión'!$O$31="Muy Alta",'Riesgos de Gestión'!$S$31="Menor"),CONCATENATE("R",'Riesgos de Gestión'!$A$31),"")</f>
        <v/>
      </c>
      <c r="Q8" s="428"/>
      <c r="R8" s="428" t="str">
        <f>IF(AND('Riesgos de Gestión'!$O$37="Muy Alta",'Riesgos de Gestión'!$S$37="Menor"),CONCATENATE("R",'Riesgos de Gestión'!$A$37),"")</f>
        <v/>
      </c>
      <c r="S8" s="428"/>
      <c r="T8" s="428" t="str">
        <f>IF(AND('Riesgos de Gestión'!$O$43="Muy Alta",'Riesgos de Gestión'!$S$43="Menor"),CONCATENATE("R",'Riesgos de Gestión'!$A$43),"")</f>
        <v/>
      </c>
      <c r="U8" s="429"/>
      <c r="V8" s="427" t="str">
        <f>IF(AND('Riesgos de Gestión'!$O$31="Muy Alta",'Riesgos de Gestión'!$S$31="Moderado"),CONCATENATE("R",'Riesgos de Gestión'!$A$31),"")</f>
        <v/>
      </c>
      <c r="W8" s="428"/>
      <c r="X8" s="428" t="str">
        <f>IF(AND('Riesgos de Gestión'!$O$37="Muy Alta",'Riesgos de Gestión'!$S$37="Moderado"),CONCATENATE("R",'Riesgos de Gestión'!$A$37),"")</f>
        <v/>
      </c>
      <c r="Y8" s="428"/>
      <c r="Z8" s="428" t="str">
        <f>IF(AND('Riesgos de Gestión'!$O$43="Muy Alta",'Riesgos de Gestión'!$S$43="Moderado"),CONCATENATE("R",'Riesgos de Gestión'!$A$43),"")</f>
        <v/>
      </c>
      <c r="AA8" s="429"/>
      <c r="AB8" s="427" t="str">
        <f>IF(AND('Riesgos de Gestión'!$O$31="Muy Alta",'Riesgos de Gestión'!$S$31="Mayor"),CONCATENATE("R",'Riesgos de Gestión'!$A$31),"")</f>
        <v/>
      </c>
      <c r="AC8" s="428"/>
      <c r="AD8" s="428" t="str">
        <f>IF(AND('Riesgos de Gestión'!$O$37="Muy Alta",'Riesgos de Gestión'!$S$37="Mayor"),CONCATENATE("R",'Riesgos de Gestión'!$A$37),"")</f>
        <v/>
      </c>
      <c r="AE8" s="428"/>
      <c r="AF8" s="428" t="str">
        <f>IF(AND('Riesgos de Gestión'!$O$43="Muy Alta",'Riesgos de Gestión'!$S$43="Mayor"),CONCATENATE("R",'Riesgos de Gestión'!$A$43),"")</f>
        <v/>
      </c>
      <c r="AG8" s="429"/>
      <c r="AH8" s="418" t="str">
        <f>IF(AND('Riesgos de Gestión'!$O$31="Muy Alta",'Riesgos de Gestión'!$S$31="Catastrófico"),CONCATENATE("R",'Riesgos de Gestión'!$A$31),"")</f>
        <v/>
      </c>
      <c r="AI8" s="419"/>
      <c r="AJ8" s="419" t="str">
        <f>IF(AND('Riesgos de Gestión'!$O$37="Muy Alta",'Riesgos de Gestión'!$S$37="Catastrófico"),CONCATENATE("R",'Riesgos de Gestión'!$A$37),"")</f>
        <v/>
      </c>
      <c r="AK8" s="419"/>
      <c r="AL8" s="419" t="str">
        <f>IF(AND('Riesgos de Gestión'!$O$43="Muy Alta",'Riesgos de Gestión'!$S$43="Catastrófico"),CONCATENATE("R",'Riesgos de Gestión'!$A$43),"")</f>
        <v/>
      </c>
      <c r="AM8" s="420"/>
      <c r="AN8" s="66"/>
      <c r="AO8" s="452"/>
      <c r="AP8" s="453"/>
      <c r="AQ8" s="453"/>
      <c r="AR8" s="453"/>
      <c r="AS8" s="453"/>
      <c r="AT8" s="454"/>
      <c r="AU8" s="66"/>
      <c r="AV8" s="66"/>
      <c r="AW8" s="66"/>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c r="BX8" s="66"/>
      <c r="BY8" s="66"/>
      <c r="BZ8" s="66"/>
      <c r="CA8" s="66"/>
      <c r="CB8" s="66"/>
    </row>
    <row r="9" spans="1:99" ht="15" customHeight="1" x14ac:dyDescent="0.25">
      <c r="A9" s="66"/>
      <c r="B9" s="447"/>
      <c r="C9" s="447"/>
      <c r="D9" s="448"/>
      <c r="E9" s="440"/>
      <c r="F9" s="441"/>
      <c r="G9" s="441"/>
      <c r="H9" s="441"/>
      <c r="I9" s="442"/>
      <c r="J9" s="427"/>
      <c r="K9" s="428"/>
      <c r="L9" s="428"/>
      <c r="M9" s="428"/>
      <c r="N9" s="428"/>
      <c r="O9" s="429"/>
      <c r="P9" s="427"/>
      <c r="Q9" s="428"/>
      <c r="R9" s="428"/>
      <c r="S9" s="428"/>
      <c r="T9" s="428"/>
      <c r="U9" s="429"/>
      <c r="V9" s="427"/>
      <c r="W9" s="428"/>
      <c r="X9" s="428"/>
      <c r="Y9" s="428"/>
      <c r="Z9" s="428"/>
      <c r="AA9" s="429"/>
      <c r="AB9" s="427"/>
      <c r="AC9" s="428"/>
      <c r="AD9" s="428"/>
      <c r="AE9" s="428"/>
      <c r="AF9" s="428"/>
      <c r="AG9" s="429"/>
      <c r="AH9" s="418"/>
      <c r="AI9" s="419"/>
      <c r="AJ9" s="419"/>
      <c r="AK9" s="419"/>
      <c r="AL9" s="419"/>
      <c r="AM9" s="420"/>
      <c r="AN9" s="66"/>
      <c r="AO9" s="452"/>
      <c r="AP9" s="453"/>
      <c r="AQ9" s="453"/>
      <c r="AR9" s="453"/>
      <c r="AS9" s="453"/>
      <c r="AT9" s="454"/>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row>
    <row r="10" spans="1:99" ht="15" customHeight="1" x14ac:dyDescent="0.25">
      <c r="A10" s="66"/>
      <c r="B10" s="447"/>
      <c r="C10" s="447"/>
      <c r="D10" s="448"/>
      <c r="E10" s="440"/>
      <c r="F10" s="441"/>
      <c r="G10" s="441"/>
      <c r="H10" s="441"/>
      <c r="I10" s="442"/>
      <c r="J10" s="427" t="str">
        <f>IF(AND('Riesgos de Gestión'!$O$49="Muy Alta",'Riesgos de Gestión'!$S$49="Leve"),CONCATENATE("R",'Riesgos de Gestión'!$A$49),"")</f>
        <v/>
      </c>
      <c r="K10" s="428"/>
      <c r="L10" s="428" t="str">
        <f>IF(AND('Riesgos de Gestión'!$O$55="Muy Alta",'Riesgos de Gestión'!$S$55="Leve"),CONCATENATE("R",'Riesgos de Gestión'!$A$55),"")</f>
        <v/>
      </c>
      <c r="M10" s="428"/>
      <c r="N10" s="428" t="str">
        <f>IF(AND('Riesgos de Gestión'!$O$61="Muy Alta",'Riesgos de Gestión'!$S$61="Leve"),CONCATENATE("R",'Riesgos de Gestión'!$A$61),"")</f>
        <v/>
      </c>
      <c r="O10" s="429"/>
      <c r="P10" s="427" t="str">
        <f>IF(AND('Riesgos de Gestión'!$O$49="Muy Alta",'Riesgos de Gestión'!$S$49="Menor"),CONCATENATE("R",'Riesgos de Gestión'!$A$49),"")</f>
        <v/>
      </c>
      <c r="Q10" s="428"/>
      <c r="R10" s="428" t="str">
        <f>IF(AND('Riesgos de Gestión'!$O$55="Muy Alta",'Riesgos de Gestión'!$S$55="Menor"),CONCATENATE("R",'Riesgos de Gestión'!$A$55),"")</f>
        <v/>
      </c>
      <c r="S10" s="428"/>
      <c r="T10" s="428" t="str">
        <f>IF(AND('Riesgos de Gestión'!$O$61="Muy Alta",'Riesgos de Gestión'!$S$61="Menor"),CONCATENATE("R",'Riesgos de Gestión'!$A$61),"")</f>
        <v/>
      </c>
      <c r="U10" s="429"/>
      <c r="V10" s="427" t="str">
        <f>IF(AND('Riesgos de Gestión'!$O$49="Muy Alta",'Riesgos de Gestión'!$S$49="Moderado"),CONCATENATE("R",'Riesgos de Gestión'!$A$49),"")</f>
        <v/>
      </c>
      <c r="W10" s="428"/>
      <c r="X10" s="428" t="str">
        <f>IF(AND('Riesgos de Gestión'!$O$55="Muy Alta",'Riesgos de Gestión'!$S$55="Moderado"),CONCATENATE("R",'Riesgos de Gestión'!$A$55),"")</f>
        <v/>
      </c>
      <c r="Y10" s="428"/>
      <c r="Z10" s="428" t="str">
        <f>IF(AND('Riesgos de Gestión'!$O$61="Muy Alta",'Riesgos de Gestión'!$S$61="Moderado"),CONCATENATE("R",'Riesgos de Gestión'!$A$61),"")</f>
        <v/>
      </c>
      <c r="AA10" s="429"/>
      <c r="AB10" s="427" t="str">
        <f>IF(AND('Riesgos de Gestión'!$O$49="Muy Alta",'Riesgos de Gestión'!$S$49="Mayor"),CONCATENATE("R",'Riesgos de Gestión'!$A$49),"")</f>
        <v/>
      </c>
      <c r="AC10" s="428"/>
      <c r="AD10" s="428" t="str">
        <f>IF(AND('Riesgos de Gestión'!$O$55="Muy Alta",'Riesgos de Gestión'!$S$55="Mayor"),CONCATENATE("R",'Riesgos de Gestión'!$A$55),"")</f>
        <v/>
      </c>
      <c r="AE10" s="428"/>
      <c r="AF10" s="428" t="str">
        <f>IF(AND('Riesgos de Gestión'!$O$61="Muy Alta",'Riesgos de Gestión'!$S$61="Mayor"),CONCATENATE("R",'Riesgos de Gestión'!$A$61),"")</f>
        <v/>
      </c>
      <c r="AG10" s="429"/>
      <c r="AH10" s="418" t="str">
        <f>IF(AND('Riesgos de Gestión'!$O$49="Muy Alta",'Riesgos de Gestión'!$S$49="Catastrófico"),CONCATENATE("R",'Riesgos de Gestión'!$A$49),"")</f>
        <v/>
      </c>
      <c r="AI10" s="419"/>
      <c r="AJ10" s="419" t="str">
        <f>IF(AND('Riesgos de Gestión'!$O$55="Muy Alta",'Riesgos de Gestión'!$S$55="Catastrófico"),CONCATENATE("R",'Riesgos de Gestión'!$A$55),"")</f>
        <v/>
      </c>
      <c r="AK10" s="419"/>
      <c r="AL10" s="419" t="str">
        <f>IF(AND('Riesgos de Gestión'!$O$61="Muy Alta",'Riesgos de Gestión'!$S$61="Catastrófico"),CONCATENATE("R",'Riesgos de Gestión'!$A$61),"")</f>
        <v/>
      </c>
      <c r="AM10" s="420"/>
      <c r="AN10" s="66"/>
      <c r="AO10" s="452"/>
      <c r="AP10" s="453"/>
      <c r="AQ10" s="453"/>
      <c r="AR10" s="453"/>
      <c r="AS10" s="453"/>
      <c r="AT10" s="454"/>
      <c r="AU10" s="66"/>
      <c r="AV10" s="66"/>
      <c r="AW10" s="66"/>
      <c r="AX10" s="66"/>
      <c r="AY10" s="66"/>
      <c r="AZ10" s="66"/>
      <c r="BA10" s="66"/>
      <c r="BB10" s="66"/>
      <c r="BC10" s="66"/>
      <c r="BD10" s="66"/>
      <c r="BE10" s="66"/>
      <c r="BF10" s="66"/>
      <c r="BG10" s="66"/>
      <c r="BH10" s="66"/>
      <c r="BI10" s="66"/>
      <c r="BJ10" s="66"/>
      <c r="BK10" s="66"/>
      <c r="BL10" s="66"/>
      <c r="BM10" s="66"/>
      <c r="BN10" s="66"/>
      <c r="BO10" s="66"/>
      <c r="BP10" s="66"/>
      <c r="BQ10" s="66"/>
      <c r="BR10" s="66"/>
      <c r="BS10" s="66"/>
      <c r="BT10" s="66"/>
      <c r="BU10" s="66"/>
      <c r="BV10" s="66"/>
      <c r="BW10" s="66"/>
      <c r="BX10" s="66"/>
      <c r="BY10" s="66"/>
      <c r="BZ10" s="66"/>
      <c r="CA10" s="66"/>
      <c r="CB10" s="66"/>
    </row>
    <row r="11" spans="1:99" ht="15" customHeight="1" x14ac:dyDescent="0.25">
      <c r="A11" s="66"/>
      <c r="B11" s="447"/>
      <c r="C11" s="447"/>
      <c r="D11" s="448"/>
      <c r="E11" s="440"/>
      <c r="F11" s="441"/>
      <c r="G11" s="441"/>
      <c r="H11" s="441"/>
      <c r="I11" s="442"/>
      <c r="J11" s="427"/>
      <c r="K11" s="428"/>
      <c r="L11" s="428"/>
      <c r="M11" s="428"/>
      <c r="N11" s="428"/>
      <c r="O11" s="429"/>
      <c r="P11" s="427"/>
      <c r="Q11" s="428"/>
      <c r="R11" s="428"/>
      <c r="S11" s="428"/>
      <c r="T11" s="428"/>
      <c r="U11" s="429"/>
      <c r="V11" s="427"/>
      <c r="W11" s="428"/>
      <c r="X11" s="428"/>
      <c r="Y11" s="428"/>
      <c r="Z11" s="428"/>
      <c r="AA11" s="429"/>
      <c r="AB11" s="427"/>
      <c r="AC11" s="428"/>
      <c r="AD11" s="428"/>
      <c r="AE11" s="428"/>
      <c r="AF11" s="428"/>
      <c r="AG11" s="429"/>
      <c r="AH11" s="418"/>
      <c r="AI11" s="419"/>
      <c r="AJ11" s="419"/>
      <c r="AK11" s="419"/>
      <c r="AL11" s="419"/>
      <c r="AM11" s="420"/>
      <c r="AN11" s="66"/>
      <c r="AO11" s="452"/>
      <c r="AP11" s="453"/>
      <c r="AQ11" s="453"/>
      <c r="AR11" s="453"/>
      <c r="AS11" s="453"/>
      <c r="AT11" s="454"/>
      <c r="AU11" s="66"/>
      <c r="AV11" s="66"/>
      <c r="AW11" s="66"/>
      <c r="AX11" s="66"/>
      <c r="AY11" s="66"/>
      <c r="AZ11" s="66"/>
      <c r="BA11" s="66"/>
      <c r="BB11" s="66"/>
      <c r="BC11" s="66"/>
      <c r="BD11" s="66"/>
      <c r="BE11" s="66"/>
      <c r="BF11" s="66"/>
      <c r="BG11" s="66"/>
      <c r="BH11" s="66"/>
      <c r="BI11" s="66"/>
      <c r="BJ11" s="66"/>
      <c r="BK11" s="66"/>
      <c r="BL11" s="66"/>
      <c r="BM11" s="66"/>
      <c r="BN11" s="66"/>
      <c r="BO11" s="66"/>
      <c r="BP11" s="66"/>
      <c r="BQ11" s="66"/>
      <c r="BR11" s="66"/>
      <c r="BS11" s="66"/>
      <c r="BT11" s="66"/>
      <c r="BU11" s="66"/>
      <c r="BV11" s="66"/>
      <c r="BW11" s="66"/>
      <c r="BX11" s="66"/>
      <c r="BY11" s="66"/>
      <c r="BZ11" s="66"/>
      <c r="CA11" s="66"/>
      <c r="CB11" s="66"/>
    </row>
    <row r="12" spans="1:99" ht="15" customHeight="1" x14ac:dyDescent="0.25">
      <c r="A12" s="66"/>
      <c r="B12" s="447"/>
      <c r="C12" s="447"/>
      <c r="D12" s="448"/>
      <c r="E12" s="440"/>
      <c r="F12" s="441"/>
      <c r="G12" s="441"/>
      <c r="H12" s="441"/>
      <c r="I12" s="442"/>
      <c r="J12" s="427" t="str">
        <f>IF(AND('Riesgos de Gestión'!$O$67="Muy Alta",'Riesgos de Gestión'!$S$67="Leve"),CONCATENATE("R",'Riesgos de Gestión'!$A$67),"")</f>
        <v/>
      </c>
      <c r="K12" s="428"/>
      <c r="L12" s="428" t="str">
        <f>IF(AND('Riesgos de Gestión'!$P$73="Muy Alta",'Riesgos de Gestión'!$T$73="Leve"),CONCATENATE("R",'Riesgos de Gestión'!$A$73),"")</f>
        <v/>
      </c>
      <c r="M12" s="428"/>
      <c r="N12" s="428" t="str">
        <f>IF(AND('Riesgos de Gestión'!$P$79="Muy Alta",'Riesgos de Gestión'!$T$79="Leve"),CONCATENATE("R",'Riesgos de Gestión'!$A$79),"")</f>
        <v/>
      </c>
      <c r="O12" s="429"/>
      <c r="P12" s="427" t="str">
        <f>IF(AND('Riesgos de Gestión'!$O$67="Muy Alta",'Riesgos de Gestión'!$S$67="Menor"),CONCATENATE("R",'Riesgos de Gestión'!$A$67),"")</f>
        <v/>
      </c>
      <c r="Q12" s="428"/>
      <c r="R12" s="428" t="str">
        <f>IF(AND('Riesgos de Gestión'!$P$73="Muy Alta",'Riesgos de Gestión'!$T$73="Menor"),CONCATENATE("R",'Riesgos de Gestión'!$A$73),"")</f>
        <v/>
      </c>
      <c r="S12" s="428"/>
      <c r="T12" s="428" t="str">
        <f>IF(AND('Riesgos de Gestión'!$P$79="Muy Alta",'Riesgos de Gestión'!$T$79="Menor"),CONCATENATE("R",'Riesgos de Gestión'!$A$79),"")</f>
        <v/>
      </c>
      <c r="U12" s="429"/>
      <c r="V12" s="427" t="str">
        <f>IF(AND('Riesgos de Gestión'!$O$67="Muy Alta",'Riesgos de Gestión'!$S$67="Moderado"),CONCATENATE("R",'Riesgos de Gestión'!$A$67),"")</f>
        <v/>
      </c>
      <c r="W12" s="428"/>
      <c r="X12" s="428" t="str">
        <f>IF(AND('Riesgos de Gestión'!$P$73="Muy Alta",'Riesgos de Gestión'!$T$73="Moderado"),CONCATENATE("R",'Riesgos de Gestión'!$A$73),"")</f>
        <v/>
      </c>
      <c r="Y12" s="428"/>
      <c r="Z12" s="428" t="str">
        <f>IF(AND('Riesgos de Gestión'!$P$79="Muy Alta",'Riesgos de Gestión'!$T$79="Moderado"),CONCATENATE("R",'Riesgos de Gestión'!$A$79),"")</f>
        <v/>
      </c>
      <c r="AA12" s="429"/>
      <c r="AB12" s="427" t="str">
        <f>IF(AND('Riesgos de Gestión'!$O$67="Muy Alta",'Riesgos de Gestión'!$S$67="Mayor"),CONCATENATE("R",'Riesgos de Gestión'!$A$67),"")</f>
        <v/>
      </c>
      <c r="AC12" s="428"/>
      <c r="AD12" s="428" t="str">
        <f>IF(AND('Riesgos de Gestión'!$P$73="Muy Alta",'Riesgos de Gestión'!$T$73="Mayor"),CONCATENATE("R",'Riesgos de Gestión'!$A$73),"")</f>
        <v/>
      </c>
      <c r="AE12" s="428"/>
      <c r="AF12" s="428" t="str">
        <f>IF(AND('Riesgos de Gestión'!$P$79="Muy Alta",'Riesgos de Gestión'!$T$79="Mayor"),CONCATENATE("R",'Riesgos de Gestión'!$A$79),"")</f>
        <v/>
      </c>
      <c r="AG12" s="429"/>
      <c r="AH12" s="418" t="str">
        <f>IF(AND('Riesgos de Gestión'!$O$67="Muy Alta",'Riesgos de Gestión'!$S$67="Catastrófico"),CONCATENATE("R",'Riesgos de Gestión'!$A$67),"")</f>
        <v/>
      </c>
      <c r="AI12" s="419"/>
      <c r="AJ12" s="419" t="str">
        <f>IF(AND('Riesgos de Gestión'!$P$73="Muy Alta",'Riesgos de Gestión'!$T$73="Catastrófico"),CONCATENATE("R",'Riesgos de Gestión'!$A$73),"")</f>
        <v/>
      </c>
      <c r="AK12" s="419"/>
      <c r="AL12" s="419" t="str">
        <f>IF(AND('Riesgos de Gestión'!$P$79="Muy Alta",'Riesgos de Gestión'!$T$79="Catastrófico"),CONCATENATE("R",'Riesgos de Gestión'!$A$79),"")</f>
        <v/>
      </c>
      <c r="AM12" s="420"/>
      <c r="AN12" s="66"/>
      <c r="AO12" s="452"/>
      <c r="AP12" s="453"/>
      <c r="AQ12" s="453"/>
      <c r="AR12" s="453"/>
      <c r="AS12" s="453"/>
      <c r="AT12" s="454"/>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row>
    <row r="13" spans="1:99" ht="15.75" customHeight="1" thickBot="1" x14ac:dyDescent="0.3">
      <c r="A13" s="66"/>
      <c r="B13" s="447"/>
      <c r="C13" s="447"/>
      <c r="D13" s="448"/>
      <c r="E13" s="443"/>
      <c r="F13" s="444"/>
      <c r="G13" s="444"/>
      <c r="H13" s="444"/>
      <c r="I13" s="445"/>
      <c r="J13" s="427"/>
      <c r="K13" s="428"/>
      <c r="L13" s="428"/>
      <c r="M13" s="428"/>
      <c r="N13" s="428"/>
      <c r="O13" s="429"/>
      <c r="P13" s="427"/>
      <c r="Q13" s="428"/>
      <c r="R13" s="428"/>
      <c r="S13" s="428"/>
      <c r="T13" s="428"/>
      <c r="U13" s="429"/>
      <c r="V13" s="427"/>
      <c r="W13" s="428"/>
      <c r="X13" s="428"/>
      <c r="Y13" s="428"/>
      <c r="Z13" s="428"/>
      <c r="AA13" s="429"/>
      <c r="AB13" s="427"/>
      <c r="AC13" s="428"/>
      <c r="AD13" s="428"/>
      <c r="AE13" s="428"/>
      <c r="AF13" s="428"/>
      <c r="AG13" s="429"/>
      <c r="AH13" s="421"/>
      <c r="AI13" s="422"/>
      <c r="AJ13" s="422"/>
      <c r="AK13" s="422"/>
      <c r="AL13" s="422"/>
      <c r="AM13" s="423"/>
      <c r="AN13" s="66"/>
      <c r="AO13" s="455"/>
      <c r="AP13" s="456"/>
      <c r="AQ13" s="456"/>
      <c r="AR13" s="456"/>
      <c r="AS13" s="456"/>
      <c r="AT13" s="457"/>
      <c r="AU13" s="66"/>
      <c r="AV13" s="66"/>
      <c r="AW13" s="66"/>
      <c r="AX13" s="66"/>
      <c r="AY13" s="66"/>
      <c r="AZ13" s="66"/>
      <c r="BA13" s="66"/>
      <c r="BB13" s="66"/>
      <c r="BC13" s="66"/>
      <c r="BD13" s="66"/>
      <c r="BE13" s="66"/>
      <c r="BF13" s="66"/>
      <c r="BG13" s="66"/>
      <c r="BH13" s="66"/>
      <c r="BI13" s="66"/>
      <c r="BJ13" s="66"/>
      <c r="BK13" s="66"/>
      <c r="BL13" s="66"/>
      <c r="BM13" s="66"/>
      <c r="BN13" s="66"/>
      <c r="BO13" s="66"/>
      <c r="BP13" s="66"/>
      <c r="BQ13" s="66"/>
      <c r="BR13" s="66"/>
      <c r="BS13" s="66"/>
      <c r="BT13" s="66"/>
      <c r="BU13" s="66"/>
      <c r="BV13" s="66"/>
      <c r="BW13" s="66"/>
      <c r="BX13" s="66"/>
      <c r="BY13" s="66"/>
      <c r="BZ13" s="66"/>
      <c r="CA13" s="66"/>
      <c r="CB13" s="66"/>
    </row>
    <row r="14" spans="1:99" ht="15" customHeight="1" x14ac:dyDescent="0.25">
      <c r="A14" s="66"/>
      <c r="B14" s="447"/>
      <c r="C14" s="447"/>
      <c r="D14" s="448"/>
      <c r="E14" s="437" t="s">
        <v>267</v>
      </c>
      <c r="F14" s="438"/>
      <c r="G14" s="438"/>
      <c r="H14" s="438"/>
      <c r="I14" s="438"/>
      <c r="J14" s="415" t="str">
        <f>IF(AND('Riesgos de Gestión'!$O$13="Alta",'Riesgos de Gestión'!$S$13="Leve"),CONCATENATE("R",'Riesgos de Gestión'!$A$13),"")</f>
        <v/>
      </c>
      <c r="K14" s="416"/>
      <c r="L14" s="416" t="str">
        <f>IF(AND('Riesgos de Gestión'!$O$19="Alta",'Riesgos de Gestión'!$S$19="Leve"),CONCATENATE("R",'Riesgos de Gestión'!$A$19),"")</f>
        <v/>
      </c>
      <c r="M14" s="416"/>
      <c r="N14" s="416" t="str">
        <f>IF(AND('Riesgos de Gestión'!$O$25="Alta",'Riesgos de Gestión'!$S$25="Leve"),CONCATENATE("R",'Riesgos de Gestión'!$A$25),"")</f>
        <v/>
      </c>
      <c r="O14" s="417"/>
      <c r="P14" s="415" t="str">
        <f>IF(AND('Riesgos de Gestión'!$O$13="Alta",'Riesgos de Gestión'!$S$13="Menor"),CONCATENATE("R",'Riesgos de Gestión'!$A$13),"")</f>
        <v/>
      </c>
      <c r="Q14" s="416"/>
      <c r="R14" s="416" t="str">
        <f>IF(AND('Riesgos de Gestión'!$O$19="Alta",'Riesgos de Gestión'!$S$19="Menor"),CONCATENATE("R",'Riesgos de Gestión'!$A$19),"")</f>
        <v/>
      </c>
      <c r="S14" s="416"/>
      <c r="T14" s="416" t="str">
        <f>IF(AND('Riesgos de Gestión'!$O$25="Alta",'Riesgos de Gestión'!$S$25="Menor"),CONCATENATE("R",'Riesgos de Gestión'!$A$25),"")</f>
        <v/>
      </c>
      <c r="U14" s="417"/>
      <c r="V14" s="433" t="str">
        <f>IF(AND('Riesgos de Gestión'!$O$13="Alta",'Riesgos de Gestión'!$S$13="Moderado"),CONCATENATE("R",'Riesgos de Gestión'!$A$13),"")</f>
        <v/>
      </c>
      <c r="W14" s="434"/>
      <c r="X14" s="434" t="str">
        <f>IF(AND('Riesgos de Gestión'!$O$19="Alta",'Riesgos de Gestión'!$S$19="Moderado"),CONCATENATE("R",'Riesgos de Gestión'!$A$19),"")</f>
        <v/>
      </c>
      <c r="Y14" s="434"/>
      <c r="Z14" s="434" t="str">
        <f>IF(AND('Riesgos de Gestión'!$O$25="Alta",'Riesgos de Gestión'!$S$25="Moderado"),CONCATENATE("R",'Riesgos de Gestión'!$A$25),"")</f>
        <v/>
      </c>
      <c r="AA14" s="435"/>
      <c r="AB14" s="433" t="str">
        <f>IF(AND('Riesgos de Gestión'!$O$13="Alta",'Riesgos de Gestión'!$S$13="Mayor"),CONCATENATE("R",'Riesgos de Gestión'!$A$13),"")</f>
        <v/>
      </c>
      <c r="AC14" s="434"/>
      <c r="AD14" s="434" t="str">
        <f>IF(AND('Riesgos de Gestión'!$O$19="Alta",'Riesgos de Gestión'!$S$19="Mayor"),CONCATENATE("R",'Riesgos de Gestión'!$A$19),"")</f>
        <v/>
      </c>
      <c r="AE14" s="434"/>
      <c r="AF14" s="434" t="str">
        <f>IF(AND('Riesgos de Gestión'!$O$25="Alta",'Riesgos de Gestión'!$S$25="Mayor"),CONCATENATE("R",'Riesgos de Gestión'!$A$25),"")</f>
        <v/>
      </c>
      <c r="AG14" s="435"/>
      <c r="AH14" s="424" t="str">
        <f>IF(AND('Riesgos de Gestión'!$O$13="Alta",'Riesgos de Gestión'!$S$13="Catastrófico"),CONCATENATE("R",'Riesgos de Gestión'!$A$13),"")</f>
        <v/>
      </c>
      <c r="AI14" s="425"/>
      <c r="AJ14" s="425" t="str">
        <f>IF(AND('Riesgos de Gestión'!$O$19="Alta",'Riesgos de Gestión'!$S$19="Catastrófico"),CONCATENATE("R",'Riesgos de Gestión'!$A$19),"")</f>
        <v/>
      </c>
      <c r="AK14" s="425"/>
      <c r="AL14" s="425" t="str">
        <f>IF(AND('Riesgos de Gestión'!$O$25="Alta",'Riesgos de Gestión'!$S$25="Catastrófico"),CONCATENATE("R",'Riesgos de Gestión'!$A$25),"")</f>
        <v/>
      </c>
      <c r="AM14" s="426"/>
      <c r="AN14" s="66"/>
      <c r="AO14" s="458" t="s">
        <v>268</v>
      </c>
      <c r="AP14" s="459"/>
      <c r="AQ14" s="459"/>
      <c r="AR14" s="459"/>
      <c r="AS14" s="459"/>
      <c r="AT14" s="460"/>
      <c r="AU14" s="66"/>
      <c r="AV14" s="66"/>
      <c r="AW14" s="66"/>
      <c r="AX14" s="66"/>
      <c r="AY14" s="66"/>
      <c r="AZ14" s="66"/>
      <c r="BA14" s="66"/>
      <c r="BB14" s="66"/>
      <c r="BC14" s="66"/>
      <c r="BD14" s="66"/>
      <c r="BE14" s="66"/>
      <c r="BF14" s="66"/>
      <c r="BG14" s="66"/>
      <c r="BH14" s="66"/>
      <c r="BI14" s="66"/>
      <c r="BJ14" s="66"/>
      <c r="BK14" s="66"/>
      <c r="BL14" s="66"/>
      <c r="BM14" s="66"/>
      <c r="BN14" s="66"/>
      <c r="BO14" s="66"/>
      <c r="BP14" s="66"/>
      <c r="BQ14" s="66"/>
      <c r="BR14" s="66"/>
      <c r="BS14" s="66"/>
      <c r="BT14" s="66"/>
      <c r="BU14" s="66"/>
      <c r="BV14" s="66"/>
      <c r="BW14" s="66"/>
      <c r="BX14" s="66"/>
      <c r="BY14" s="66"/>
      <c r="BZ14" s="66"/>
      <c r="CA14" s="66"/>
      <c r="CB14" s="66"/>
    </row>
    <row r="15" spans="1:99" ht="15" customHeight="1" x14ac:dyDescent="0.25">
      <c r="A15" s="66"/>
      <c r="B15" s="447"/>
      <c r="C15" s="447"/>
      <c r="D15" s="448"/>
      <c r="E15" s="440"/>
      <c r="F15" s="441"/>
      <c r="G15" s="441"/>
      <c r="H15" s="441"/>
      <c r="I15" s="441"/>
      <c r="J15" s="409"/>
      <c r="K15" s="410"/>
      <c r="L15" s="410"/>
      <c r="M15" s="410"/>
      <c r="N15" s="410"/>
      <c r="O15" s="411"/>
      <c r="P15" s="409"/>
      <c r="Q15" s="410"/>
      <c r="R15" s="410"/>
      <c r="S15" s="410"/>
      <c r="T15" s="410"/>
      <c r="U15" s="411"/>
      <c r="V15" s="427"/>
      <c r="W15" s="428"/>
      <c r="X15" s="428"/>
      <c r="Y15" s="428"/>
      <c r="Z15" s="428"/>
      <c r="AA15" s="429"/>
      <c r="AB15" s="427"/>
      <c r="AC15" s="428"/>
      <c r="AD15" s="428"/>
      <c r="AE15" s="428"/>
      <c r="AF15" s="428"/>
      <c r="AG15" s="429"/>
      <c r="AH15" s="418"/>
      <c r="AI15" s="419"/>
      <c r="AJ15" s="419"/>
      <c r="AK15" s="419"/>
      <c r="AL15" s="419"/>
      <c r="AM15" s="420"/>
      <c r="AN15" s="66"/>
      <c r="AO15" s="461"/>
      <c r="AP15" s="462"/>
      <c r="AQ15" s="462"/>
      <c r="AR15" s="462"/>
      <c r="AS15" s="462"/>
      <c r="AT15" s="463"/>
      <c r="AU15" s="66"/>
      <c r="AV15" s="66"/>
      <c r="AW15" s="66"/>
      <c r="AX15" s="66"/>
      <c r="AY15" s="66"/>
      <c r="AZ15" s="66"/>
      <c r="BA15" s="66"/>
      <c r="BB15" s="66"/>
      <c r="BC15" s="66"/>
      <c r="BD15" s="66"/>
      <c r="BE15" s="66"/>
      <c r="BF15" s="66"/>
      <c r="BG15" s="66"/>
      <c r="BH15" s="66"/>
      <c r="BI15" s="66"/>
      <c r="BJ15" s="66"/>
      <c r="BK15" s="66"/>
      <c r="BL15" s="66"/>
      <c r="BM15" s="66"/>
      <c r="BN15" s="66"/>
      <c r="BO15" s="66"/>
      <c r="BP15" s="66"/>
      <c r="BQ15" s="66"/>
      <c r="BR15" s="66"/>
      <c r="BS15" s="66"/>
      <c r="BT15" s="66"/>
      <c r="BU15" s="66"/>
      <c r="BV15" s="66"/>
      <c r="BW15" s="66"/>
      <c r="BX15" s="66"/>
      <c r="BY15" s="66"/>
      <c r="BZ15" s="66"/>
      <c r="CA15" s="66"/>
      <c r="CB15" s="66"/>
    </row>
    <row r="16" spans="1:99" ht="15" customHeight="1" x14ac:dyDescent="0.25">
      <c r="A16" s="66"/>
      <c r="B16" s="447"/>
      <c r="C16" s="447"/>
      <c r="D16" s="448"/>
      <c r="E16" s="440"/>
      <c r="F16" s="441"/>
      <c r="G16" s="441"/>
      <c r="H16" s="441"/>
      <c r="I16" s="441"/>
      <c r="J16" s="409" t="str">
        <f>IF(AND('Riesgos de Gestión'!$O$31="Alta",'Riesgos de Gestión'!$S$31="Leve"),CONCATENATE("R",'Riesgos de Gestión'!$A$31),"")</f>
        <v/>
      </c>
      <c r="K16" s="410"/>
      <c r="L16" s="410" t="str">
        <f>IF(AND('Riesgos de Gestión'!$O$37="Alta",'Riesgos de Gestión'!$S$37="Leve"),CONCATENATE("R",'Riesgos de Gestión'!$A$37),"")</f>
        <v/>
      </c>
      <c r="M16" s="410"/>
      <c r="N16" s="410" t="str">
        <f>IF(AND('Riesgos de Gestión'!$O$43="Alta",'Riesgos de Gestión'!$S$43="Leve"),CONCATENATE("R",'Riesgos de Gestión'!$A$43),"")</f>
        <v/>
      </c>
      <c r="O16" s="411"/>
      <c r="P16" s="409" t="str">
        <f>IF(AND('Riesgos de Gestión'!$O$31="Alta",'Riesgos de Gestión'!$S$31="Menor"),CONCATENATE("R",'Riesgos de Gestión'!$A$31),"")</f>
        <v/>
      </c>
      <c r="Q16" s="410"/>
      <c r="R16" s="410" t="str">
        <f>IF(AND('Riesgos de Gestión'!$O$37="Alta",'Riesgos de Gestión'!$S$37="Menor"),CONCATENATE("R",'Riesgos de Gestión'!$A$37),"")</f>
        <v/>
      </c>
      <c r="S16" s="410"/>
      <c r="T16" s="410" t="str">
        <f>IF(AND('Riesgos de Gestión'!$O$43="Alta",'Riesgos de Gestión'!$S$43="Menor"),CONCATENATE("R",'Riesgos de Gestión'!$A$43),"")</f>
        <v/>
      </c>
      <c r="U16" s="411"/>
      <c r="V16" s="427" t="str">
        <f>IF(AND('Riesgos de Gestión'!$O$31="Alta",'Riesgos de Gestión'!$S$31="Moderado"),CONCATENATE("R",'Riesgos de Gestión'!$A$31),"")</f>
        <v/>
      </c>
      <c r="W16" s="428"/>
      <c r="X16" s="428" t="str">
        <f>IF(AND('Riesgos de Gestión'!$O$37="Alta",'Riesgos de Gestión'!$S$37="Moderado"),CONCATENATE("R",'Riesgos de Gestión'!$A$37),"")</f>
        <v/>
      </c>
      <c r="Y16" s="428"/>
      <c r="Z16" s="428" t="str">
        <f>IF(AND('Riesgos de Gestión'!$O$43="Alta",'Riesgos de Gestión'!$S$43="Moderado"),CONCATENATE("R",'Riesgos de Gestión'!$A$43),"")</f>
        <v/>
      </c>
      <c r="AA16" s="429"/>
      <c r="AB16" s="427" t="str">
        <f>IF(AND('Riesgos de Gestión'!$O$31="Alta",'Riesgos de Gestión'!$S$31="Mayor"),CONCATENATE("R",'Riesgos de Gestión'!$A$31),"")</f>
        <v/>
      </c>
      <c r="AC16" s="428"/>
      <c r="AD16" s="428" t="str">
        <f>IF(AND('Riesgos de Gestión'!$O$37="Alta",'Riesgos de Gestión'!$S$37="Mayor"),CONCATENATE("R",'Riesgos de Gestión'!$A$37),"")</f>
        <v/>
      </c>
      <c r="AE16" s="428"/>
      <c r="AF16" s="428" t="str">
        <f>IF(AND('Riesgos de Gestión'!$O$43="Alta",'Riesgos de Gestión'!$S$43="Mayor"),CONCATENATE("R",'Riesgos de Gestión'!$A$43),"")</f>
        <v/>
      </c>
      <c r="AG16" s="429"/>
      <c r="AH16" s="418" t="str">
        <f>IF(AND('Riesgos de Gestión'!$O$31="Alta",'Riesgos de Gestión'!$S$31="Catastrófico"),CONCATENATE("R",'Riesgos de Gestión'!$A$31),"")</f>
        <v/>
      </c>
      <c r="AI16" s="419"/>
      <c r="AJ16" s="419" t="str">
        <f>IF(AND('Riesgos de Gestión'!$O$37="Alta",'Riesgos de Gestión'!$S$37="Catastrófico"),CONCATENATE("R",'Riesgos de Gestión'!$A$37),"")</f>
        <v/>
      </c>
      <c r="AK16" s="419"/>
      <c r="AL16" s="419" t="str">
        <f>IF(AND('Riesgos de Gestión'!$O$43="Alta",'Riesgos de Gestión'!$S$43="Catastrófico"),CONCATENATE("R",'Riesgos de Gestión'!$A$43),"")</f>
        <v/>
      </c>
      <c r="AM16" s="420"/>
      <c r="AN16" s="66"/>
      <c r="AO16" s="461"/>
      <c r="AP16" s="462"/>
      <c r="AQ16" s="462"/>
      <c r="AR16" s="462"/>
      <c r="AS16" s="462"/>
      <c r="AT16" s="463"/>
      <c r="AU16" s="66"/>
      <c r="AV16" s="66"/>
      <c r="AW16" s="66"/>
      <c r="AX16" s="66"/>
      <c r="AY16" s="66"/>
      <c r="AZ16" s="66"/>
      <c r="BA16" s="66"/>
      <c r="BB16" s="66"/>
      <c r="BC16" s="66"/>
      <c r="BD16" s="66"/>
      <c r="BE16" s="66"/>
      <c r="BF16" s="66"/>
      <c r="BG16" s="66"/>
      <c r="BH16" s="66"/>
      <c r="BI16" s="66"/>
      <c r="BJ16" s="66"/>
      <c r="BK16" s="66"/>
      <c r="BL16" s="66"/>
      <c r="BM16" s="66"/>
      <c r="BN16" s="66"/>
      <c r="BO16" s="66"/>
      <c r="BP16" s="66"/>
      <c r="BQ16" s="66"/>
      <c r="BR16" s="66"/>
      <c r="BS16" s="66"/>
      <c r="BT16" s="66"/>
      <c r="BU16" s="66"/>
      <c r="BV16" s="66"/>
      <c r="BW16" s="66"/>
      <c r="BX16" s="66"/>
      <c r="BY16" s="66"/>
      <c r="BZ16" s="66"/>
      <c r="CA16" s="66"/>
      <c r="CB16" s="66"/>
    </row>
    <row r="17" spans="1:80" ht="15" customHeight="1" x14ac:dyDescent="0.25">
      <c r="A17" s="66"/>
      <c r="B17" s="447"/>
      <c r="C17" s="447"/>
      <c r="D17" s="448"/>
      <c r="E17" s="440"/>
      <c r="F17" s="441"/>
      <c r="G17" s="441"/>
      <c r="H17" s="441"/>
      <c r="I17" s="441"/>
      <c r="J17" s="409"/>
      <c r="K17" s="410"/>
      <c r="L17" s="410"/>
      <c r="M17" s="410"/>
      <c r="N17" s="410"/>
      <c r="O17" s="411"/>
      <c r="P17" s="409"/>
      <c r="Q17" s="410"/>
      <c r="R17" s="410"/>
      <c r="S17" s="410"/>
      <c r="T17" s="410"/>
      <c r="U17" s="411"/>
      <c r="V17" s="427"/>
      <c r="W17" s="428"/>
      <c r="X17" s="428"/>
      <c r="Y17" s="428"/>
      <c r="Z17" s="428"/>
      <c r="AA17" s="429"/>
      <c r="AB17" s="427"/>
      <c r="AC17" s="428"/>
      <c r="AD17" s="428"/>
      <c r="AE17" s="428"/>
      <c r="AF17" s="428"/>
      <c r="AG17" s="429"/>
      <c r="AH17" s="418"/>
      <c r="AI17" s="419"/>
      <c r="AJ17" s="419"/>
      <c r="AK17" s="419"/>
      <c r="AL17" s="419"/>
      <c r="AM17" s="420"/>
      <c r="AN17" s="66"/>
      <c r="AO17" s="461"/>
      <c r="AP17" s="462"/>
      <c r="AQ17" s="462"/>
      <c r="AR17" s="462"/>
      <c r="AS17" s="462"/>
      <c r="AT17" s="463"/>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6"/>
      <c r="BW17" s="66"/>
      <c r="BX17" s="66"/>
      <c r="BY17" s="66"/>
      <c r="BZ17" s="66"/>
      <c r="CA17" s="66"/>
      <c r="CB17" s="66"/>
    </row>
    <row r="18" spans="1:80" ht="15" customHeight="1" x14ac:dyDescent="0.25">
      <c r="A18" s="66"/>
      <c r="B18" s="447"/>
      <c r="C18" s="447"/>
      <c r="D18" s="448"/>
      <c r="E18" s="440"/>
      <c r="F18" s="441"/>
      <c r="G18" s="441"/>
      <c r="H18" s="441"/>
      <c r="I18" s="441"/>
      <c r="J18" s="409" t="str">
        <f>IF(AND('Riesgos de Gestión'!$O$49="Alta",'Riesgos de Gestión'!$S$49="Leve"),CONCATENATE("R",'Riesgos de Gestión'!$A$49),"")</f>
        <v/>
      </c>
      <c r="K18" s="410"/>
      <c r="L18" s="410" t="str">
        <f>IF(AND('Riesgos de Gestión'!$O$55="Alta",'Riesgos de Gestión'!$S$55="Leve"),CONCATENATE("R",'Riesgos de Gestión'!$A$55),"")</f>
        <v/>
      </c>
      <c r="M18" s="410"/>
      <c r="N18" s="410" t="str">
        <f>IF(AND('Riesgos de Gestión'!$O$61="Alta",'Riesgos de Gestión'!$S$61="Leve"),CONCATENATE("R",'Riesgos de Gestión'!$A$61),"")</f>
        <v/>
      </c>
      <c r="O18" s="411"/>
      <c r="P18" s="409" t="str">
        <f>IF(AND('Riesgos de Gestión'!$O$49="Alta",'Riesgos de Gestión'!$S$49="Menor"),CONCATENATE("R",'Riesgos de Gestión'!$A$49),"")</f>
        <v/>
      </c>
      <c r="Q18" s="410"/>
      <c r="R18" s="410" t="str">
        <f>IF(AND('Riesgos de Gestión'!$O$55="Alta",'Riesgos de Gestión'!$S$55="Menor"),CONCATENATE("R",'Riesgos de Gestión'!$A$55),"")</f>
        <v/>
      </c>
      <c r="S18" s="410"/>
      <c r="T18" s="410" t="str">
        <f>IF(AND('Riesgos de Gestión'!$O$61="Alta",'Riesgos de Gestión'!$S$61="Menor"),CONCATENATE("R",'Riesgos de Gestión'!$A$61),"")</f>
        <v/>
      </c>
      <c r="U18" s="411"/>
      <c r="V18" s="427" t="str">
        <f>IF(AND('Riesgos de Gestión'!$O$49="Alta",'Riesgos de Gestión'!$S$49="Moderado"),CONCATENATE("R",'Riesgos de Gestión'!$A$49),"")</f>
        <v/>
      </c>
      <c r="W18" s="428"/>
      <c r="X18" s="428" t="str">
        <f>IF(AND('Riesgos de Gestión'!$O$55="Alta",'Riesgos de Gestión'!$S$55="Moderado"),CONCATENATE("R",'Riesgos de Gestión'!$A$55),"")</f>
        <v/>
      </c>
      <c r="Y18" s="428"/>
      <c r="Z18" s="428" t="str">
        <f>IF(AND('Riesgos de Gestión'!$O$61="Alta",'Riesgos de Gestión'!$S$61="Moderado"),CONCATENATE("R",'Riesgos de Gestión'!$A$61),"")</f>
        <v/>
      </c>
      <c r="AA18" s="429"/>
      <c r="AB18" s="427" t="str">
        <f>IF(AND('Riesgos de Gestión'!$O$49="Alta",'Riesgos de Gestión'!$S$49="Mayor"),CONCATENATE("R",'Riesgos de Gestión'!$A$49),"")</f>
        <v/>
      </c>
      <c r="AC18" s="428"/>
      <c r="AD18" s="428" t="str">
        <f>IF(AND('Riesgos de Gestión'!$O$55="Alta",'Riesgos de Gestión'!$S$55="Mayor"),CONCATENATE("R",'Riesgos de Gestión'!$A$55),"")</f>
        <v/>
      </c>
      <c r="AE18" s="428"/>
      <c r="AF18" s="428" t="str">
        <f>IF(AND('Riesgos de Gestión'!$O$61="Alta",'Riesgos de Gestión'!$S$61="Mayor"),CONCATENATE("R",'Riesgos de Gestión'!$A$61),"")</f>
        <v/>
      </c>
      <c r="AG18" s="429"/>
      <c r="AH18" s="418" t="str">
        <f>IF(AND('Riesgos de Gestión'!$O$49="Alta",'Riesgos de Gestión'!$S$49="Catastrófico"),CONCATENATE("R",'Riesgos de Gestión'!$A$49),"")</f>
        <v/>
      </c>
      <c r="AI18" s="419"/>
      <c r="AJ18" s="419" t="str">
        <f>IF(AND('Riesgos de Gestión'!$O$55="Alta",'Riesgos de Gestión'!$S$55="Catastrófico"),CONCATENATE("R",'Riesgos de Gestión'!$A$55),"")</f>
        <v/>
      </c>
      <c r="AK18" s="419"/>
      <c r="AL18" s="419" t="str">
        <f>IF(AND('Riesgos de Gestión'!$O$61="Alta",'Riesgos de Gestión'!$S$61="Catastrófico"),CONCATENATE("R",'Riesgos de Gestión'!$A$61),"")</f>
        <v/>
      </c>
      <c r="AM18" s="420"/>
      <c r="AN18" s="66"/>
      <c r="AO18" s="461"/>
      <c r="AP18" s="462"/>
      <c r="AQ18" s="462"/>
      <c r="AR18" s="462"/>
      <c r="AS18" s="462"/>
      <c r="AT18" s="463"/>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row>
    <row r="19" spans="1:80" ht="15" customHeight="1" x14ac:dyDescent="0.25">
      <c r="A19" s="66"/>
      <c r="B19" s="447"/>
      <c r="C19" s="447"/>
      <c r="D19" s="448"/>
      <c r="E19" s="440"/>
      <c r="F19" s="441"/>
      <c r="G19" s="441"/>
      <c r="H19" s="441"/>
      <c r="I19" s="441"/>
      <c r="J19" s="409"/>
      <c r="K19" s="410"/>
      <c r="L19" s="410"/>
      <c r="M19" s="410"/>
      <c r="N19" s="410"/>
      <c r="O19" s="411"/>
      <c r="P19" s="409"/>
      <c r="Q19" s="410"/>
      <c r="R19" s="410"/>
      <c r="S19" s="410"/>
      <c r="T19" s="410"/>
      <c r="U19" s="411"/>
      <c r="V19" s="427"/>
      <c r="W19" s="428"/>
      <c r="X19" s="428"/>
      <c r="Y19" s="428"/>
      <c r="Z19" s="428"/>
      <c r="AA19" s="429"/>
      <c r="AB19" s="427"/>
      <c r="AC19" s="428"/>
      <c r="AD19" s="428"/>
      <c r="AE19" s="428"/>
      <c r="AF19" s="428"/>
      <c r="AG19" s="429"/>
      <c r="AH19" s="418"/>
      <c r="AI19" s="419"/>
      <c r="AJ19" s="419"/>
      <c r="AK19" s="419"/>
      <c r="AL19" s="419"/>
      <c r="AM19" s="420"/>
      <c r="AN19" s="66"/>
      <c r="AO19" s="461"/>
      <c r="AP19" s="462"/>
      <c r="AQ19" s="462"/>
      <c r="AR19" s="462"/>
      <c r="AS19" s="462"/>
      <c r="AT19" s="463"/>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c r="BY19" s="66"/>
      <c r="BZ19" s="66"/>
      <c r="CA19" s="66"/>
      <c r="CB19" s="66"/>
    </row>
    <row r="20" spans="1:80" ht="15" customHeight="1" x14ac:dyDescent="0.25">
      <c r="A20" s="66"/>
      <c r="B20" s="447"/>
      <c r="C20" s="447"/>
      <c r="D20" s="448"/>
      <c r="E20" s="440"/>
      <c r="F20" s="441"/>
      <c r="G20" s="441"/>
      <c r="H20" s="441"/>
      <c r="I20" s="441"/>
      <c r="J20" s="409" t="str">
        <f>IF(AND('Riesgos de Gestión'!$O$67="Alta",'Riesgos de Gestión'!$S$67="Leve"),CONCATENATE("R",'Riesgos de Gestión'!$A$67),"")</f>
        <v/>
      </c>
      <c r="K20" s="410"/>
      <c r="L20" s="410" t="str">
        <f>IF(AND('Riesgos de Gestión'!$P$73="Alta",'Riesgos de Gestión'!$T$73="Leve"),CONCATENATE("R",'Riesgos de Gestión'!$A$73),"")</f>
        <v/>
      </c>
      <c r="M20" s="410"/>
      <c r="N20" s="410" t="str">
        <f>IF(AND('Riesgos de Gestión'!$P$79="Alta",'Riesgos de Gestión'!$T$79="Leve"),CONCATENATE("R",'Riesgos de Gestión'!$A$79),"")</f>
        <v/>
      </c>
      <c r="O20" s="411"/>
      <c r="P20" s="409" t="str">
        <f>IF(AND('Riesgos de Gestión'!$O$67="Alta",'Riesgos de Gestión'!$S$67="Menor"),CONCATENATE("R",'Riesgos de Gestión'!$A$67),"")</f>
        <v/>
      </c>
      <c r="Q20" s="410"/>
      <c r="R20" s="410" t="str">
        <f>IF(AND('Riesgos de Gestión'!$P$73="Alta",'Riesgos de Gestión'!$T$73="Menor"),CONCATENATE("R",'Riesgos de Gestión'!$A$73),"")</f>
        <v/>
      </c>
      <c r="S20" s="410"/>
      <c r="T20" s="410" t="str">
        <f>IF(AND('Riesgos de Gestión'!$P$79="Alta",'Riesgos de Gestión'!$T$79="Menor"),CONCATENATE("R",'Riesgos de Gestión'!$A$79),"")</f>
        <v/>
      </c>
      <c r="U20" s="411"/>
      <c r="V20" s="427" t="str">
        <f>IF(AND('Riesgos de Gestión'!$O$67="Alta",'Riesgos de Gestión'!$S$67="Moderado"),CONCATENATE("R",'Riesgos de Gestión'!$A$67),"")</f>
        <v/>
      </c>
      <c r="W20" s="428"/>
      <c r="X20" s="428" t="str">
        <f>IF(AND('Riesgos de Gestión'!$P$73="Alta",'Riesgos de Gestión'!$T$73="Moderado"),CONCATENATE("R",'Riesgos de Gestión'!$A$73),"")</f>
        <v/>
      </c>
      <c r="Y20" s="428"/>
      <c r="Z20" s="428" t="str">
        <f>IF(AND('Riesgos de Gestión'!$P$79="Alta",'Riesgos de Gestión'!$T$79="Moderado"),CONCATENATE("R",'Riesgos de Gestión'!$A$79),"")</f>
        <v/>
      </c>
      <c r="AA20" s="429"/>
      <c r="AB20" s="427" t="str">
        <f>IF(AND('Riesgos de Gestión'!$O$67="Alta",'Riesgos de Gestión'!$S$67="Mayor"),CONCATENATE("R",'Riesgos de Gestión'!$A$67),"")</f>
        <v/>
      </c>
      <c r="AC20" s="428"/>
      <c r="AD20" s="428" t="str">
        <f>IF(AND('Riesgos de Gestión'!$P$73="Alta",'Riesgos de Gestión'!$T$73="Mayor"),CONCATENATE("R",'Riesgos de Gestión'!$A$73),"")</f>
        <v/>
      </c>
      <c r="AE20" s="428"/>
      <c r="AF20" s="428" t="str">
        <f>IF(AND('Riesgos de Gestión'!$P$79="Alta",'Riesgos de Gestión'!$T$79="Mayor"),CONCATENATE("R",'Riesgos de Gestión'!$A$79),"")</f>
        <v/>
      </c>
      <c r="AG20" s="429"/>
      <c r="AH20" s="418" t="str">
        <f>IF(AND('Riesgos de Gestión'!$O$67="Alta",'Riesgos de Gestión'!$S$67="Catastrófico"),CONCATENATE("R",'Riesgos de Gestión'!$A$67),"")</f>
        <v/>
      </c>
      <c r="AI20" s="419"/>
      <c r="AJ20" s="419" t="str">
        <f>IF(AND('Riesgos de Gestión'!$P$73="Alta",'Riesgos de Gestión'!$T$73="Catastrófico"),CONCATENATE("R",'Riesgos de Gestión'!$A$73),"")</f>
        <v/>
      </c>
      <c r="AK20" s="419"/>
      <c r="AL20" s="419" t="str">
        <f>IF(AND('Riesgos de Gestión'!$P$79="Alta",'Riesgos de Gestión'!$T$79="Catastrófico"),CONCATENATE("R",'Riesgos de Gestión'!$A$79),"")</f>
        <v/>
      </c>
      <c r="AM20" s="420"/>
      <c r="AN20" s="66"/>
      <c r="AO20" s="461"/>
      <c r="AP20" s="462"/>
      <c r="AQ20" s="462"/>
      <c r="AR20" s="462"/>
      <c r="AS20" s="462"/>
      <c r="AT20" s="463"/>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66"/>
      <c r="BY20" s="66"/>
      <c r="BZ20" s="66"/>
      <c r="CA20" s="66"/>
      <c r="CB20" s="66"/>
    </row>
    <row r="21" spans="1:80" ht="15.75" customHeight="1" thickBot="1" x14ac:dyDescent="0.3">
      <c r="A21" s="66"/>
      <c r="B21" s="447"/>
      <c r="C21" s="447"/>
      <c r="D21" s="448"/>
      <c r="E21" s="443"/>
      <c r="F21" s="444"/>
      <c r="G21" s="444"/>
      <c r="H21" s="444"/>
      <c r="I21" s="444"/>
      <c r="J21" s="412"/>
      <c r="K21" s="413"/>
      <c r="L21" s="413"/>
      <c r="M21" s="413"/>
      <c r="N21" s="413"/>
      <c r="O21" s="414"/>
      <c r="P21" s="412"/>
      <c r="Q21" s="413"/>
      <c r="R21" s="413"/>
      <c r="S21" s="413"/>
      <c r="T21" s="413"/>
      <c r="U21" s="414"/>
      <c r="V21" s="430"/>
      <c r="W21" s="431"/>
      <c r="X21" s="431"/>
      <c r="Y21" s="431"/>
      <c r="Z21" s="431"/>
      <c r="AA21" s="432"/>
      <c r="AB21" s="430"/>
      <c r="AC21" s="431"/>
      <c r="AD21" s="431"/>
      <c r="AE21" s="431"/>
      <c r="AF21" s="431"/>
      <c r="AG21" s="432"/>
      <c r="AH21" s="421"/>
      <c r="AI21" s="422"/>
      <c r="AJ21" s="422"/>
      <c r="AK21" s="422"/>
      <c r="AL21" s="422"/>
      <c r="AM21" s="423"/>
      <c r="AN21" s="66"/>
      <c r="AO21" s="464"/>
      <c r="AP21" s="465"/>
      <c r="AQ21" s="465"/>
      <c r="AR21" s="465"/>
      <c r="AS21" s="465"/>
      <c r="AT21" s="4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c r="BY21" s="66"/>
      <c r="BZ21" s="66"/>
      <c r="CA21" s="66"/>
      <c r="CB21" s="66"/>
    </row>
    <row r="22" spans="1:80" x14ac:dyDescent="0.25">
      <c r="A22" s="66"/>
      <c r="B22" s="447"/>
      <c r="C22" s="447"/>
      <c r="D22" s="448"/>
      <c r="E22" s="437" t="s">
        <v>269</v>
      </c>
      <c r="F22" s="438"/>
      <c r="G22" s="438"/>
      <c r="H22" s="438"/>
      <c r="I22" s="439"/>
      <c r="J22" s="415" t="str">
        <f>IF(AND('Riesgos de Gestión'!$O$13="Media",'Riesgos de Gestión'!$S$13="Leve"),CONCATENATE("R",'Riesgos de Gestión'!$A$13),"")</f>
        <v/>
      </c>
      <c r="K22" s="416"/>
      <c r="L22" s="416" t="str">
        <f>IF(AND('Riesgos de Gestión'!$O$19="Media",'Riesgos de Gestión'!$S$19="Leve"),CONCATENATE("R",'Riesgos de Gestión'!$A$19),"")</f>
        <v/>
      </c>
      <c r="M22" s="416"/>
      <c r="N22" s="416" t="str">
        <f>IF(AND('Riesgos de Gestión'!$O$25="Media",'Riesgos de Gestión'!$S$25="Leve"),CONCATENATE("R",'Riesgos de Gestión'!$A$25),"")</f>
        <v>R3</v>
      </c>
      <c r="O22" s="417"/>
      <c r="P22" s="415" t="str">
        <f>IF(AND('Riesgos de Gestión'!$O$13="Media",'Riesgos de Gestión'!$S$13="Menor"),CONCATENATE("R",'Riesgos de Gestión'!$A$13),"")</f>
        <v/>
      </c>
      <c r="Q22" s="416"/>
      <c r="R22" s="416" t="str">
        <f>IF(AND('Riesgos de Gestión'!$O$19="Media",'Riesgos de Gestión'!$S$19="Menor"),CONCATENATE("R",'Riesgos de Gestión'!$A$19),"")</f>
        <v/>
      </c>
      <c r="S22" s="416"/>
      <c r="T22" s="416" t="str">
        <f>IF(AND('Riesgos de Gestión'!$O$25="Media",'Riesgos de Gestión'!$S$25="Menor"),CONCATENATE("R",'Riesgos de Gestión'!$A$25),"")</f>
        <v/>
      </c>
      <c r="U22" s="417"/>
      <c r="V22" s="415" t="str">
        <f>IF(AND('Riesgos de Gestión'!$O$13="Media",'Riesgos de Gestión'!$S$13="Moderado"),CONCATENATE("R",'Riesgos de Gestión'!$A$13),"")</f>
        <v/>
      </c>
      <c r="W22" s="416"/>
      <c r="X22" s="416" t="str">
        <f>IF(AND('Riesgos de Gestión'!$O$19="Media",'Riesgos de Gestión'!$S$19="Moderado"),CONCATENATE("R",'Riesgos de Gestión'!$A$19),"")</f>
        <v>R2</v>
      </c>
      <c r="Y22" s="416"/>
      <c r="Z22" s="416" t="str">
        <f>IF(AND('Riesgos de Gestión'!$O$25="Media",'Riesgos de Gestión'!$S$25="Moderado"),CONCATENATE("R",'Riesgos de Gestión'!$A$25),"")</f>
        <v/>
      </c>
      <c r="AA22" s="417"/>
      <c r="AB22" s="433" t="str">
        <f>IF(AND('Riesgos de Gestión'!$O$13="Media",'Riesgos de Gestión'!$S$13="Mayor"),CONCATENATE("R",'Riesgos de Gestión'!$A$13),"")</f>
        <v/>
      </c>
      <c r="AC22" s="434"/>
      <c r="AD22" s="434" t="str">
        <f>IF(AND('Riesgos de Gestión'!$O$19="Media",'Riesgos de Gestión'!$S$19="Mayor"),CONCATENATE("R",'Riesgos de Gestión'!$A$19),"")</f>
        <v/>
      </c>
      <c r="AE22" s="434"/>
      <c r="AF22" s="434" t="str">
        <f>IF(AND('Riesgos de Gestión'!$O$25="Media",'Riesgos de Gestión'!$S$25="Mayor"),CONCATENATE("R",'Riesgos de Gestión'!$A$25),"")</f>
        <v/>
      </c>
      <c r="AG22" s="435"/>
      <c r="AH22" s="424" t="str">
        <f>IF(AND('Riesgos de Gestión'!$O$13="Media",'Riesgos de Gestión'!$S$13="Catastrófico"),CONCATENATE("R",'Riesgos de Gestión'!$A$13),"")</f>
        <v/>
      </c>
      <c r="AI22" s="425"/>
      <c r="AJ22" s="425" t="str">
        <f>IF(AND('Riesgos de Gestión'!$O$19="Media",'Riesgos de Gestión'!$S$19="Catastrófico"),CONCATENATE("R",'Riesgos de Gestión'!$A$19),"")</f>
        <v/>
      </c>
      <c r="AK22" s="425"/>
      <c r="AL22" s="425" t="str">
        <f>IF(AND('Riesgos de Gestión'!$O$25="Media",'Riesgos de Gestión'!$S$25="Catastrófico"),CONCATENATE("R",'Riesgos de Gestión'!$A$25),"")</f>
        <v/>
      </c>
      <c r="AM22" s="426"/>
      <c r="AN22" s="66"/>
      <c r="AO22" s="467" t="s">
        <v>270</v>
      </c>
      <c r="AP22" s="468"/>
      <c r="AQ22" s="468"/>
      <c r="AR22" s="468"/>
      <c r="AS22" s="468"/>
      <c r="AT22" s="469"/>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6"/>
      <c r="BW22" s="66"/>
      <c r="BX22" s="66"/>
      <c r="BY22" s="66"/>
      <c r="BZ22" s="66"/>
      <c r="CA22" s="66"/>
      <c r="CB22" s="66"/>
    </row>
    <row r="23" spans="1:80" x14ac:dyDescent="0.25">
      <c r="A23" s="66"/>
      <c r="B23" s="447"/>
      <c r="C23" s="447"/>
      <c r="D23" s="448"/>
      <c r="E23" s="440"/>
      <c r="F23" s="441"/>
      <c r="G23" s="441"/>
      <c r="H23" s="441"/>
      <c r="I23" s="442"/>
      <c r="J23" s="409"/>
      <c r="K23" s="410"/>
      <c r="L23" s="410"/>
      <c r="M23" s="410"/>
      <c r="N23" s="410"/>
      <c r="O23" s="411"/>
      <c r="P23" s="409"/>
      <c r="Q23" s="410"/>
      <c r="R23" s="410"/>
      <c r="S23" s="410"/>
      <c r="T23" s="410"/>
      <c r="U23" s="411"/>
      <c r="V23" s="409"/>
      <c r="W23" s="410"/>
      <c r="X23" s="410"/>
      <c r="Y23" s="410"/>
      <c r="Z23" s="410"/>
      <c r="AA23" s="411"/>
      <c r="AB23" s="427"/>
      <c r="AC23" s="428"/>
      <c r="AD23" s="428"/>
      <c r="AE23" s="428"/>
      <c r="AF23" s="428"/>
      <c r="AG23" s="429"/>
      <c r="AH23" s="418"/>
      <c r="AI23" s="419"/>
      <c r="AJ23" s="419"/>
      <c r="AK23" s="419"/>
      <c r="AL23" s="419"/>
      <c r="AM23" s="420"/>
      <c r="AN23" s="66"/>
      <c r="AO23" s="470"/>
      <c r="AP23" s="471"/>
      <c r="AQ23" s="471"/>
      <c r="AR23" s="471"/>
      <c r="AS23" s="471"/>
      <c r="AT23" s="472"/>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c r="BY23" s="66"/>
      <c r="BZ23" s="66"/>
      <c r="CA23" s="66"/>
      <c r="CB23" s="66"/>
    </row>
    <row r="24" spans="1:80" x14ac:dyDescent="0.25">
      <c r="A24" s="66"/>
      <c r="B24" s="447"/>
      <c r="C24" s="447"/>
      <c r="D24" s="448"/>
      <c r="E24" s="440"/>
      <c r="F24" s="441"/>
      <c r="G24" s="441"/>
      <c r="H24" s="441"/>
      <c r="I24" s="442"/>
      <c r="J24" s="409" t="str">
        <f>IF(AND('Riesgos de Gestión'!$O$31="Media",'Riesgos de Gestión'!$S$31="Leve"),CONCATENATE("R",'Riesgos de Gestión'!$A$31),"")</f>
        <v/>
      </c>
      <c r="K24" s="410"/>
      <c r="L24" s="410" t="str">
        <f>IF(AND('Riesgos de Gestión'!$O$37="Media",'Riesgos de Gestión'!$S$37="Leve"),CONCATENATE("R",'Riesgos de Gestión'!$A$37),"")</f>
        <v/>
      </c>
      <c r="M24" s="410"/>
      <c r="N24" s="410" t="str">
        <f>IF(AND('Riesgos de Gestión'!$O$43="Media",'Riesgos de Gestión'!$S$43="Leve"),CONCATENATE("R",'Riesgos de Gestión'!$A$43),"")</f>
        <v/>
      </c>
      <c r="O24" s="411"/>
      <c r="P24" s="409" t="str">
        <f>IF(AND('Riesgos de Gestión'!$O$31="Media",'Riesgos de Gestión'!$S$31="Menor"),CONCATENATE("R",'Riesgos de Gestión'!$A$31),"")</f>
        <v/>
      </c>
      <c r="Q24" s="410"/>
      <c r="R24" s="410" t="str">
        <f>IF(AND('Riesgos de Gestión'!$O$37="Media",'Riesgos de Gestión'!$S$37="Menor"),CONCATENATE("R",'Riesgos de Gestión'!$A$37),"")</f>
        <v/>
      </c>
      <c r="S24" s="410"/>
      <c r="T24" s="410" t="str">
        <f>IF(AND('Riesgos de Gestión'!$O$43="Media",'Riesgos de Gestión'!$S$43="Menor"),CONCATENATE("R",'Riesgos de Gestión'!$A$43),"")</f>
        <v/>
      </c>
      <c r="U24" s="411"/>
      <c r="V24" s="409" t="str">
        <f>IF(AND('Riesgos de Gestión'!$O$31="Media",'Riesgos de Gestión'!$S$31="Moderado"),CONCATENATE("R",'Riesgos de Gestión'!$A$31),"")</f>
        <v>R4</v>
      </c>
      <c r="W24" s="410"/>
      <c r="X24" s="410" t="str">
        <f>IF(AND('Riesgos de Gestión'!$O$37="Media",'Riesgos de Gestión'!$S$37="Moderado"),CONCATENATE("R",'Riesgos de Gestión'!$A$37),"")</f>
        <v/>
      </c>
      <c r="Y24" s="410"/>
      <c r="Z24" s="410" t="str">
        <f>IF(AND('Riesgos de Gestión'!$O$43="Media",'Riesgos de Gestión'!$S$43="Moderado"),CONCATENATE("R",'Riesgos de Gestión'!$A$43),"")</f>
        <v/>
      </c>
      <c r="AA24" s="411"/>
      <c r="AB24" s="427" t="str">
        <f>IF(AND('Riesgos de Gestión'!$O$31="Media",'Riesgos de Gestión'!$S$31="Mayor"),CONCATENATE("R",'Riesgos de Gestión'!$A$31),"")</f>
        <v/>
      </c>
      <c r="AC24" s="428"/>
      <c r="AD24" s="428" t="str">
        <f>IF(AND('Riesgos de Gestión'!$O$37="Media",'Riesgos de Gestión'!$S$37="Mayor"),CONCATENATE("R",'Riesgos de Gestión'!$A$37),"")</f>
        <v/>
      </c>
      <c r="AE24" s="428"/>
      <c r="AF24" s="428" t="str">
        <f>IF(AND('Riesgos de Gestión'!$O$43="Media",'Riesgos de Gestión'!$S$43="Mayor"),CONCATENATE("R",'Riesgos de Gestión'!$A$43),"")</f>
        <v/>
      </c>
      <c r="AG24" s="429"/>
      <c r="AH24" s="418" t="str">
        <f>IF(AND('Riesgos de Gestión'!$O$31="Media",'Riesgos de Gestión'!$S$31="Catastrófico"),CONCATENATE("R",'Riesgos de Gestión'!$A$31),"")</f>
        <v/>
      </c>
      <c r="AI24" s="419"/>
      <c r="AJ24" s="419" t="str">
        <f>IF(AND('Riesgos de Gestión'!$O$37="Media",'Riesgos de Gestión'!$S$37="Catastrófico"),CONCATENATE("R",'Riesgos de Gestión'!$A$37),"")</f>
        <v/>
      </c>
      <c r="AK24" s="419"/>
      <c r="AL24" s="419" t="str">
        <f>IF(AND('Riesgos de Gestión'!$O$43="Media",'Riesgos de Gestión'!$S$43="Catastrófico"),CONCATENATE("R",'Riesgos de Gestión'!$A$43),"")</f>
        <v/>
      </c>
      <c r="AM24" s="420"/>
      <c r="AN24" s="66"/>
      <c r="AO24" s="470"/>
      <c r="AP24" s="471"/>
      <c r="AQ24" s="471"/>
      <c r="AR24" s="471"/>
      <c r="AS24" s="471"/>
      <c r="AT24" s="472"/>
      <c r="AU24" s="66"/>
      <c r="AV24" s="66"/>
      <c r="AW24" s="66"/>
      <c r="AX24" s="66"/>
      <c r="AY24" s="66"/>
      <c r="AZ24" s="66"/>
      <c r="BA24" s="66"/>
      <c r="BB24" s="66"/>
      <c r="BC24" s="66"/>
      <c r="BD24" s="66"/>
      <c r="BE24" s="66"/>
      <c r="BF24" s="66"/>
      <c r="BG24" s="66"/>
      <c r="BH24" s="66"/>
      <c r="BI24" s="66"/>
      <c r="BJ24" s="66"/>
      <c r="BK24" s="66"/>
      <c r="BL24" s="66"/>
      <c r="BM24" s="66"/>
      <c r="BN24" s="66"/>
      <c r="BO24" s="66"/>
      <c r="BP24" s="66"/>
      <c r="BQ24" s="66"/>
      <c r="BR24" s="66"/>
      <c r="BS24" s="66"/>
      <c r="BT24" s="66"/>
      <c r="BU24" s="66"/>
      <c r="BV24" s="66"/>
      <c r="BW24" s="66"/>
      <c r="BX24" s="66"/>
      <c r="BY24" s="66"/>
      <c r="BZ24" s="66"/>
      <c r="CA24" s="66"/>
      <c r="CB24" s="66"/>
    </row>
    <row r="25" spans="1:80" x14ac:dyDescent="0.25">
      <c r="A25" s="66"/>
      <c r="B25" s="447"/>
      <c r="C25" s="447"/>
      <c r="D25" s="448"/>
      <c r="E25" s="440"/>
      <c r="F25" s="441"/>
      <c r="G25" s="441"/>
      <c r="H25" s="441"/>
      <c r="I25" s="442"/>
      <c r="J25" s="409"/>
      <c r="K25" s="410"/>
      <c r="L25" s="410"/>
      <c r="M25" s="410"/>
      <c r="N25" s="410"/>
      <c r="O25" s="411"/>
      <c r="P25" s="409"/>
      <c r="Q25" s="410"/>
      <c r="R25" s="410"/>
      <c r="S25" s="410"/>
      <c r="T25" s="410"/>
      <c r="U25" s="411"/>
      <c r="V25" s="409"/>
      <c r="W25" s="410"/>
      <c r="X25" s="410"/>
      <c r="Y25" s="410"/>
      <c r="Z25" s="410"/>
      <c r="AA25" s="411"/>
      <c r="AB25" s="427"/>
      <c r="AC25" s="428"/>
      <c r="AD25" s="428"/>
      <c r="AE25" s="428"/>
      <c r="AF25" s="428"/>
      <c r="AG25" s="429"/>
      <c r="AH25" s="418"/>
      <c r="AI25" s="419"/>
      <c r="AJ25" s="419"/>
      <c r="AK25" s="419"/>
      <c r="AL25" s="419"/>
      <c r="AM25" s="420"/>
      <c r="AN25" s="66"/>
      <c r="AO25" s="470"/>
      <c r="AP25" s="471"/>
      <c r="AQ25" s="471"/>
      <c r="AR25" s="471"/>
      <c r="AS25" s="471"/>
      <c r="AT25" s="472"/>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c r="BY25" s="66"/>
      <c r="BZ25" s="66"/>
      <c r="CA25" s="66"/>
      <c r="CB25" s="66"/>
    </row>
    <row r="26" spans="1:80" x14ac:dyDescent="0.25">
      <c r="A26" s="66"/>
      <c r="B26" s="447"/>
      <c r="C26" s="447"/>
      <c r="D26" s="448"/>
      <c r="E26" s="440"/>
      <c r="F26" s="441"/>
      <c r="G26" s="441"/>
      <c r="H26" s="441"/>
      <c r="I26" s="442"/>
      <c r="J26" s="409" t="str">
        <f>IF(AND('Riesgos de Gestión'!$O$49="Media",'Riesgos de Gestión'!$S$49="Leve"),CONCATENATE("R",'Riesgos de Gestión'!$A$49),"")</f>
        <v/>
      </c>
      <c r="K26" s="410"/>
      <c r="L26" s="410" t="str">
        <f>IF(AND('Riesgos de Gestión'!$O$55="Media",'Riesgos de Gestión'!$S$55="Leve"),CONCATENATE("R",'Riesgos de Gestión'!$A$55),"")</f>
        <v/>
      </c>
      <c r="M26" s="410"/>
      <c r="N26" s="410" t="str">
        <f>IF(AND('Riesgos de Gestión'!$O$61="Media",'Riesgos de Gestión'!$S$61="Leve"),CONCATENATE("R",'Riesgos de Gestión'!$A$61),"")</f>
        <v/>
      </c>
      <c r="O26" s="411"/>
      <c r="P26" s="409" t="str">
        <f>IF(AND('Riesgos de Gestión'!$O$49="Media",'Riesgos de Gestión'!$S$49="Menor"),CONCATENATE("R",'Riesgos de Gestión'!$A$49),"")</f>
        <v/>
      </c>
      <c r="Q26" s="410"/>
      <c r="R26" s="410" t="str">
        <f>IF(AND('Riesgos de Gestión'!$O$55="Media",'Riesgos de Gestión'!$S$55="Menor"),CONCATENATE("R",'Riesgos de Gestión'!$A$55),"")</f>
        <v/>
      </c>
      <c r="S26" s="410"/>
      <c r="T26" s="410" t="str">
        <f>IF(AND('Riesgos de Gestión'!$O$61="Media",'Riesgos de Gestión'!$S$61="Menor"),CONCATENATE("R",'Riesgos de Gestión'!$A$61),"")</f>
        <v/>
      </c>
      <c r="U26" s="411"/>
      <c r="V26" s="409" t="str">
        <f>IF(AND('Riesgos de Gestión'!$O$49="Media",'Riesgos de Gestión'!$S$49="Moderado"),CONCATENATE("R",'Riesgos de Gestión'!$A$49),"")</f>
        <v/>
      </c>
      <c r="W26" s="410"/>
      <c r="X26" s="410" t="str">
        <f>IF(AND('Riesgos de Gestión'!$O$55="Media",'Riesgos de Gestión'!$S$55="Moderado"),CONCATENATE("R",'Riesgos de Gestión'!$A$55),"")</f>
        <v/>
      </c>
      <c r="Y26" s="410"/>
      <c r="Z26" s="410" t="str">
        <f>IF(AND('Riesgos de Gestión'!$O$61="Media",'Riesgos de Gestión'!$S$61="Moderado"),CONCATENATE("R",'Riesgos de Gestión'!$A$61),"")</f>
        <v/>
      </c>
      <c r="AA26" s="411"/>
      <c r="AB26" s="427" t="str">
        <f>IF(AND('Riesgos de Gestión'!$O$49="Media",'Riesgos de Gestión'!$S$49="Mayor"),CONCATENATE("R",'Riesgos de Gestión'!$A$49),"")</f>
        <v/>
      </c>
      <c r="AC26" s="428"/>
      <c r="AD26" s="428" t="str">
        <f>IF(AND('Riesgos de Gestión'!$O$55="Media",'Riesgos de Gestión'!$S$55="Mayor"),CONCATENATE("R",'Riesgos de Gestión'!$A$55),"")</f>
        <v/>
      </c>
      <c r="AE26" s="428"/>
      <c r="AF26" s="428" t="str">
        <f>IF(AND('Riesgos de Gestión'!$O$61="Media",'Riesgos de Gestión'!$S$61="Mayor"),CONCATENATE("R",'Riesgos de Gestión'!$A$61),"")</f>
        <v/>
      </c>
      <c r="AG26" s="429"/>
      <c r="AH26" s="418" t="str">
        <f>IF(AND('Riesgos de Gestión'!$O$49="Media",'Riesgos de Gestión'!$S$49="Catastrófico"),CONCATENATE("R",'Riesgos de Gestión'!$A$49),"")</f>
        <v/>
      </c>
      <c r="AI26" s="419"/>
      <c r="AJ26" s="419" t="str">
        <f>IF(AND('Riesgos de Gestión'!$O$55="Media",'Riesgos de Gestión'!$S$55="Catastrófico"),CONCATENATE("R",'Riesgos de Gestión'!$A$55),"")</f>
        <v/>
      </c>
      <c r="AK26" s="419"/>
      <c r="AL26" s="419" t="str">
        <f>IF(AND('Riesgos de Gestión'!$O$61="Media",'Riesgos de Gestión'!$S$61="Catastrófico"),CONCATENATE("R",'Riesgos de Gestión'!$A$61),"")</f>
        <v/>
      </c>
      <c r="AM26" s="420"/>
      <c r="AN26" s="66"/>
      <c r="AO26" s="470"/>
      <c r="AP26" s="471"/>
      <c r="AQ26" s="471"/>
      <c r="AR26" s="471"/>
      <c r="AS26" s="471"/>
      <c r="AT26" s="472"/>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row>
    <row r="27" spans="1:80" x14ac:dyDescent="0.25">
      <c r="A27" s="66"/>
      <c r="B27" s="447"/>
      <c r="C27" s="447"/>
      <c r="D27" s="448"/>
      <c r="E27" s="440"/>
      <c r="F27" s="441"/>
      <c r="G27" s="441"/>
      <c r="H27" s="441"/>
      <c r="I27" s="442"/>
      <c r="J27" s="409"/>
      <c r="K27" s="410"/>
      <c r="L27" s="410"/>
      <c r="M27" s="410"/>
      <c r="N27" s="410"/>
      <c r="O27" s="411"/>
      <c r="P27" s="409"/>
      <c r="Q27" s="410"/>
      <c r="R27" s="410"/>
      <c r="S27" s="410"/>
      <c r="T27" s="410"/>
      <c r="U27" s="411"/>
      <c r="V27" s="409"/>
      <c r="W27" s="410"/>
      <c r="X27" s="410"/>
      <c r="Y27" s="410"/>
      <c r="Z27" s="410"/>
      <c r="AA27" s="411"/>
      <c r="AB27" s="427"/>
      <c r="AC27" s="428"/>
      <c r="AD27" s="428"/>
      <c r="AE27" s="428"/>
      <c r="AF27" s="428"/>
      <c r="AG27" s="429"/>
      <c r="AH27" s="418"/>
      <c r="AI27" s="419"/>
      <c r="AJ27" s="419"/>
      <c r="AK27" s="419"/>
      <c r="AL27" s="419"/>
      <c r="AM27" s="420"/>
      <c r="AN27" s="66"/>
      <c r="AO27" s="470"/>
      <c r="AP27" s="471"/>
      <c r="AQ27" s="471"/>
      <c r="AR27" s="471"/>
      <c r="AS27" s="471"/>
      <c r="AT27" s="472"/>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c r="BY27" s="66"/>
      <c r="BZ27" s="66"/>
      <c r="CA27" s="66"/>
      <c r="CB27" s="66"/>
    </row>
    <row r="28" spans="1:80" x14ac:dyDescent="0.25">
      <c r="A28" s="66"/>
      <c r="B28" s="447"/>
      <c r="C28" s="447"/>
      <c r="D28" s="448"/>
      <c r="E28" s="440"/>
      <c r="F28" s="441"/>
      <c r="G28" s="441"/>
      <c r="H28" s="441"/>
      <c r="I28" s="442"/>
      <c r="J28" s="409" t="str">
        <f>IF(AND('Riesgos de Gestión'!$O$67="Media",'Riesgos de Gestión'!$S$67="Leve"),CONCATENATE("R",'Riesgos de Gestión'!$A$67),"")</f>
        <v/>
      </c>
      <c r="K28" s="410"/>
      <c r="L28" s="410" t="str">
        <f>IF(AND('Riesgos de Gestión'!$P$73="Media",'Riesgos de Gestión'!$T$73="Leve"),CONCATENATE("R",'Riesgos de Gestión'!$A$73),"")</f>
        <v/>
      </c>
      <c r="M28" s="410"/>
      <c r="N28" s="410" t="str">
        <f>IF(AND('Riesgos de Gestión'!$P$79="Media",'Riesgos de Gestión'!$T$79="Leve"),CONCATENATE("R",'Riesgos de Gestión'!$A$79),"")</f>
        <v/>
      </c>
      <c r="O28" s="411"/>
      <c r="P28" s="409" t="str">
        <f>IF(AND('Riesgos de Gestión'!$O$67="Media",'Riesgos de Gestión'!$S$67="Menor"),CONCATENATE("R",'Riesgos de Gestión'!$A$67),"")</f>
        <v/>
      </c>
      <c r="Q28" s="410"/>
      <c r="R28" s="410" t="str">
        <f>IF(AND('Riesgos de Gestión'!$P$73="Media",'Riesgos de Gestión'!$T$73="Menor"),CONCATENATE("R",'Riesgos de Gestión'!$A$73),"")</f>
        <v/>
      </c>
      <c r="S28" s="410"/>
      <c r="T28" s="410" t="str">
        <f>IF(AND('Riesgos de Gestión'!$P$79="Media",'Riesgos de Gestión'!$T$79="Menor"),CONCATENATE("R",'Riesgos de Gestión'!$A$79),"")</f>
        <v/>
      </c>
      <c r="U28" s="411"/>
      <c r="V28" s="409" t="str">
        <f>IF(AND('Riesgos de Gestión'!$O$67="Media",'Riesgos de Gestión'!$S$67="Moderado"),CONCATENATE("R",'Riesgos de Gestión'!$A$67),"")</f>
        <v/>
      </c>
      <c r="W28" s="410"/>
      <c r="X28" s="410" t="str">
        <f>IF(AND('Riesgos de Gestión'!$P$73="Media",'Riesgos de Gestión'!$T$73="Moderado"),CONCATENATE("R",'Riesgos de Gestión'!$A$73),"")</f>
        <v/>
      </c>
      <c r="Y28" s="410"/>
      <c r="Z28" s="410" t="str">
        <f>IF(AND('Riesgos de Gestión'!$P$79="Media",'Riesgos de Gestión'!$T$79="Moderado"),CONCATENATE("R",'Riesgos de Gestión'!$A$79),"")</f>
        <v/>
      </c>
      <c r="AA28" s="411"/>
      <c r="AB28" s="427" t="str">
        <f>IF(AND('Riesgos de Gestión'!$O$67="Media",'Riesgos de Gestión'!$S$67="Mayor"),CONCATENATE("R",'Riesgos de Gestión'!$A$67),"")</f>
        <v/>
      </c>
      <c r="AC28" s="428"/>
      <c r="AD28" s="428" t="str">
        <f>IF(AND('Riesgos de Gestión'!$P$73="Media",'Riesgos de Gestión'!$T$73="Mayor"),CONCATENATE("R",'Riesgos de Gestión'!$A$73),"")</f>
        <v/>
      </c>
      <c r="AE28" s="428"/>
      <c r="AF28" s="428" t="str">
        <f>IF(AND('Riesgos de Gestión'!$P$79="Media",'Riesgos de Gestión'!$T$79="Mayor"),CONCATENATE("R",'Riesgos de Gestión'!$A$79),"")</f>
        <v/>
      </c>
      <c r="AG28" s="429"/>
      <c r="AH28" s="418" t="str">
        <f>IF(AND('Riesgos de Gestión'!$O$67="Media",'Riesgos de Gestión'!$S$67="Catastrófico"),CONCATENATE("R",'Riesgos de Gestión'!$A$67),"")</f>
        <v/>
      </c>
      <c r="AI28" s="419"/>
      <c r="AJ28" s="419" t="str">
        <f>IF(AND('Riesgos de Gestión'!$P$73="Media",'Riesgos de Gestión'!$T$73="Catastrófico"),CONCATENATE("R",'Riesgos de Gestión'!$A$73),"")</f>
        <v/>
      </c>
      <c r="AK28" s="419"/>
      <c r="AL28" s="419" t="str">
        <f>IF(AND('Riesgos de Gestión'!$P$79="Media",'Riesgos de Gestión'!$T$79="Catastrófico"),CONCATENATE("R",'Riesgos de Gestión'!$A$79),"")</f>
        <v/>
      </c>
      <c r="AM28" s="420"/>
      <c r="AN28" s="66"/>
      <c r="AO28" s="470"/>
      <c r="AP28" s="471"/>
      <c r="AQ28" s="471"/>
      <c r="AR28" s="471"/>
      <c r="AS28" s="471"/>
      <c r="AT28" s="472"/>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6"/>
      <c r="BW28" s="66"/>
      <c r="BX28" s="66"/>
      <c r="BY28" s="66"/>
      <c r="BZ28" s="66"/>
      <c r="CA28" s="66"/>
      <c r="CB28" s="66"/>
    </row>
    <row r="29" spans="1:80" ht="15.75" thickBot="1" x14ac:dyDescent="0.3">
      <c r="A29" s="66"/>
      <c r="B29" s="447"/>
      <c r="C29" s="447"/>
      <c r="D29" s="448"/>
      <c r="E29" s="443"/>
      <c r="F29" s="444"/>
      <c r="G29" s="444"/>
      <c r="H29" s="444"/>
      <c r="I29" s="445"/>
      <c r="J29" s="409"/>
      <c r="K29" s="410"/>
      <c r="L29" s="410"/>
      <c r="M29" s="410"/>
      <c r="N29" s="410"/>
      <c r="O29" s="411"/>
      <c r="P29" s="412"/>
      <c r="Q29" s="413"/>
      <c r="R29" s="413"/>
      <c r="S29" s="413"/>
      <c r="T29" s="413"/>
      <c r="U29" s="414"/>
      <c r="V29" s="412"/>
      <c r="W29" s="413"/>
      <c r="X29" s="413"/>
      <c r="Y29" s="413"/>
      <c r="Z29" s="413"/>
      <c r="AA29" s="414"/>
      <c r="AB29" s="430"/>
      <c r="AC29" s="431"/>
      <c r="AD29" s="431"/>
      <c r="AE29" s="431"/>
      <c r="AF29" s="431"/>
      <c r="AG29" s="432"/>
      <c r="AH29" s="421"/>
      <c r="AI29" s="422"/>
      <c r="AJ29" s="422"/>
      <c r="AK29" s="422"/>
      <c r="AL29" s="422"/>
      <c r="AM29" s="423"/>
      <c r="AN29" s="66"/>
      <c r="AO29" s="473"/>
      <c r="AP29" s="474"/>
      <c r="AQ29" s="474"/>
      <c r="AR29" s="474"/>
      <c r="AS29" s="474"/>
      <c r="AT29" s="475"/>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6"/>
      <c r="BW29" s="66"/>
      <c r="BX29" s="66"/>
      <c r="BY29" s="66"/>
      <c r="BZ29" s="66"/>
      <c r="CA29" s="66"/>
      <c r="CB29" s="66"/>
    </row>
    <row r="30" spans="1:80" x14ac:dyDescent="0.25">
      <c r="A30" s="66"/>
      <c r="B30" s="447"/>
      <c r="C30" s="447"/>
      <c r="D30" s="448"/>
      <c r="E30" s="437" t="s">
        <v>271</v>
      </c>
      <c r="F30" s="438"/>
      <c r="G30" s="438"/>
      <c r="H30" s="438"/>
      <c r="I30" s="438"/>
      <c r="J30" s="406" t="str">
        <f>IF(AND('Riesgos de Gestión'!$O$13="Baja",'Riesgos de Gestión'!$S$13="Leve"),CONCATENATE("R",'Riesgos de Gestión'!$A$13),"")</f>
        <v>R1</v>
      </c>
      <c r="K30" s="407"/>
      <c r="L30" s="407" t="str">
        <f>IF(AND('Riesgos de Gestión'!$O$19="Baja",'Riesgos de Gestión'!$S$19="Leve"),CONCATENATE("R",'Riesgos de Gestión'!$A$19),"")</f>
        <v/>
      </c>
      <c r="M30" s="407"/>
      <c r="N30" s="407" t="str">
        <f>IF(AND('Riesgos de Gestión'!$O$25="Baja",'Riesgos de Gestión'!$S$25="Leve"),CONCATENATE("R",'Riesgos de Gestión'!$A$25),"")</f>
        <v/>
      </c>
      <c r="O30" s="408"/>
      <c r="P30" s="416" t="str">
        <f>IF(AND('Riesgos de Gestión'!$O$13="Baja",'Riesgos de Gestión'!$S$13="Menor"),CONCATENATE("R",'Riesgos de Gestión'!$A$13),"")</f>
        <v/>
      </c>
      <c r="Q30" s="416"/>
      <c r="R30" s="416" t="str">
        <f>IF(AND('Riesgos de Gestión'!$O$19="Baja",'Riesgos de Gestión'!$S$19="Menor"),CONCATENATE("R",'Riesgos de Gestión'!$A$19),"")</f>
        <v/>
      </c>
      <c r="S30" s="416"/>
      <c r="T30" s="416" t="str">
        <f>IF(AND('Riesgos de Gestión'!$O$25="Baja",'Riesgos de Gestión'!$S$25="Menor"),CONCATENATE("R",'Riesgos de Gestión'!$A$25),"")</f>
        <v/>
      </c>
      <c r="U30" s="417"/>
      <c r="V30" s="415" t="str">
        <f>IF(AND('Riesgos de Gestión'!$O$13="Baja",'Riesgos de Gestión'!$S$13="Moderado"),CONCATENATE("R",'Riesgos de Gestión'!$A$13),"")</f>
        <v/>
      </c>
      <c r="W30" s="416"/>
      <c r="X30" s="416" t="str">
        <f>IF(AND('Riesgos de Gestión'!$O$19="Baja",'Riesgos de Gestión'!$S$19="Moderado"),CONCATENATE("R",'Riesgos de Gestión'!$A$19),"")</f>
        <v/>
      </c>
      <c r="Y30" s="416"/>
      <c r="Z30" s="416" t="str">
        <f>IF(AND('Riesgos de Gestión'!$O$25="Baja",'Riesgos de Gestión'!$S$25="Moderado"),CONCATENATE("R",'Riesgos de Gestión'!$A$25),"")</f>
        <v/>
      </c>
      <c r="AA30" s="417"/>
      <c r="AB30" s="433" t="str">
        <f>IF(AND('Riesgos de Gestión'!$O$13="Baja",'Riesgos de Gestión'!$S$13="Mayor"),CONCATENATE("R",'Riesgos de Gestión'!$A$13),"")</f>
        <v/>
      </c>
      <c r="AC30" s="434"/>
      <c r="AD30" s="434" t="str">
        <f>IF(AND('Riesgos de Gestión'!$O$19="Baja",'Riesgos de Gestión'!$S$19="Mayor"),CONCATENATE("R",'Riesgos de Gestión'!$A$19),"")</f>
        <v/>
      </c>
      <c r="AE30" s="434"/>
      <c r="AF30" s="434" t="str">
        <f>IF(AND('Riesgos de Gestión'!$O$25="Baja",'Riesgos de Gestión'!$S$25="Mayor"),CONCATENATE("R",'Riesgos de Gestión'!$A$25),"")</f>
        <v/>
      </c>
      <c r="AG30" s="435"/>
      <c r="AH30" s="424" t="str">
        <f>IF(AND('Riesgos de Gestión'!$O$13="Baja",'Riesgos de Gestión'!$S$13="Catastrófico"),CONCATENATE("R",'Riesgos de Gestión'!$A$13),"")</f>
        <v/>
      </c>
      <c r="AI30" s="425"/>
      <c r="AJ30" s="425" t="str">
        <f>IF(AND('Riesgos de Gestión'!$O$19="Baja",'Riesgos de Gestión'!$S$19="Catastrófico"),CONCATENATE("R",'Riesgos de Gestión'!$A$19),"")</f>
        <v/>
      </c>
      <c r="AK30" s="425"/>
      <c r="AL30" s="425" t="str">
        <f>IF(AND('Riesgos de Gestión'!$O$25="Baja",'Riesgos de Gestión'!$S$25="Catastrófico"),CONCATENATE("R",'Riesgos de Gestión'!$A$25),"")</f>
        <v/>
      </c>
      <c r="AM30" s="426"/>
      <c r="AN30" s="66"/>
      <c r="AO30" s="476" t="s">
        <v>272</v>
      </c>
      <c r="AP30" s="477"/>
      <c r="AQ30" s="477"/>
      <c r="AR30" s="477"/>
      <c r="AS30" s="477"/>
      <c r="AT30" s="478"/>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row>
    <row r="31" spans="1:80" x14ac:dyDescent="0.25">
      <c r="A31" s="66"/>
      <c r="B31" s="447"/>
      <c r="C31" s="447"/>
      <c r="D31" s="448"/>
      <c r="E31" s="440"/>
      <c r="F31" s="441"/>
      <c r="G31" s="441"/>
      <c r="H31" s="441"/>
      <c r="I31" s="441"/>
      <c r="J31" s="400"/>
      <c r="K31" s="401"/>
      <c r="L31" s="401"/>
      <c r="M31" s="401"/>
      <c r="N31" s="401"/>
      <c r="O31" s="402"/>
      <c r="P31" s="410"/>
      <c r="Q31" s="410"/>
      <c r="R31" s="410"/>
      <c r="S31" s="410"/>
      <c r="T31" s="410"/>
      <c r="U31" s="411"/>
      <c r="V31" s="409"/>
      <c r="W31" s="410"/>
      <c r="X31" s="410"/>
      <c r="Y31" s="410"/>
      <c r="Z31" s="410"/>
      <c r="AA31" s="411"/>
      <c r="AB31" s="427"/>
      <c r="AC31" s="428"/>
      <c r="AD31" s="428"/>
      <c r="AE31" s="428"/>
      <c r="AF31" s="428"/>
      <c r="AG31" s="429"/>
      <c r="AH31" s="418"/>
      <c r="AI31" s="419"/>
      <c r="AJ31" s="419"/>
      <c r="AK31" s="419"/>
      <c r="AL31" s="419"/>
      <c r="AM31" s="420"/>
      <c r="AN31" s="66"/>
      <c r="AO31" s="479"/>
      <c r="AP31" s="480"/>
      <c r="AQ31" s="480"/>
      <c r="AR31" s="480"/>
      <c r="AS31" s="480"/>
      <c r="AT31" s="481"/>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row>
    <row r="32" spans="1:80" x14ac:dyDescent="0.25">
      <c r="A32" s="66"/>
      <c r="B32" s="447"/>
      <c r="C32" s="447"/>
      <c r="D32" s="448"/>
      <c r="E32" s="440"/>
      <c r="F32" s="441"/>
      <c r="G32" s="441"/>
      <c r="H32" s="441"/>
      <c r="I32" s="441"/>
      <c r="J32" s="400" t="str">
        <f>IF(AND('Riesgos de Gestión'!$O$31="Baja",'Riesgos de Gestión'!$S$31="Leve"),CONCATENATE("R",'Riesgos de Gestión'!$A$31),"")</f>
        <v/>
      </c>
      <c r="K32" s="401"/>
      <c r="L32" s="401" t="str">
        <f>IF(AND('Riesgos de Gestión'!$O$37="Baja",'Riesgos de Gestión'!$S$37="Leve"),CONCATENATE("R",'Riesgos de Gestión'!$A$37),"")</f>
        <v/>
      </c>
      <c r="M32" s="401"/>
      <c r="N32" s="401" t="str">
        <f>IF(AND('Riesgos de Gestión'!$O$43="Baja",'Riesgos de Gestión'!$S$43="Leve"),CONCATENATE("R",'Riesgos de Gestión'!$A$43),"")</f>
        <v/>
      </c>
      <c r="O32" s="402"/>
      <c r="P32" s="410" t="str">
        <f>IF(AND('Riesgos de Gestión'!$O$31="Baja",'Riesgos de Gestión'!$S$31="Menor"),CONCATENATE("R",'Riesgos de Gestión'!$A$31),"")</f>
        <v/>
      </c>
      <c r="Q32" s="410"/>
      <c r="R32" s="410" t="str">
        <f>IF(AND('Riesgos de Gestión'!$O$37="Baja",'Riesgos de Gestión'!$S$37="Menor"),CONCATENATE("R",'Riesgos de Gestión'!$A$37),"")</f>
        <v/>
      </c>
      <c r="S32" s="410"/>
      <c r="T32" s="410" t="str">
        <f>IF(AND('Riesgos de Gestión'!$O$43="Baja",'Riesgos de Gestión'!$S$43="Menor"),CONCATENATE("R",'Riesgos de Gestión'!$A$43),"")</f>
        <v/>
      </c>
      <c r="U32" s="411"/>
      <c r="V32" s="409" t="str">
        <f>IF(AND('Riesgos de Gestión'!$O$31="Baja",'Riesgos de Gestión'!$S$31="Moderado"),CONCATENATE("R",'Riesgos de Gestión'!$A$31),"")</f>
        <v/>
      </c>
      <c r="W32" s="410"/>
      <c r="X32" s="410" t="str">
        <f>IF(AND('Riesgos de Gestión'!$O$37="Baja",'Riesgos de Gestión'!$S$37="Moderado"),CONCATENATE("R",'Riesgos de Gestión'!$A$37),"")</f>
        <v/>
      </c>
      <c r="Y32" s="410"/>
      <c r="Z32" s="410" t="str">
        <f>IF(AND('Riesgos de Gestión'!$O$43="Baja",'Riesgos de Gestión'!$S$43="Moderado"),CONCATENATE("R",'Riesgos de Gestión'!$A$43),"")</f>
        <v/>
      </c>
      <c r="AA32" s="411"/>
      <c r="AB32" s="427" t="str">
        <f>IF(AND('Riesgos de Gestión'!$O$31="Baja",'Riesgos de Gestión'!$S$31="Mayor"),CONCATENATE("R",'Riesgos de Gestión'!$A$31),"")</f>
        <v/>
      </c>
      <c r="AC32" s="428"/>
      <c r="AD32" s="428" t="str">
        <f>IF(AND('Riesgos de Gestión'!$O$37="Baja",'Riesgos de Gestión'!$S$37="Mayor"),CONCATENATE("R",'Riesgos de Gestión'!$A$37),"")</f>
        <v/>
      </c>
      <c r="AE32" s="428"/>
      <c r="AF32" s="428" t="str">
        <f>IF(AND('Riesgos de Gestión'!$O$43="Baja",'Riesgos de Gestión'!$S$43="Mayor"),CONCATENATE("R",'Riesgos de Gestión'!$A$43),"")</f>
        <v/>
      </c>
      <c r="AG32" s="429"/>
      <c r="AH32" s="418" t="str">
        <f>IF(AND('Riesgos de Gestión'!$O$31="Baja",'Riesgos de Gestión'!$S$31="Catastrófico"),CONCATENATE("R",'Riesgos de Gestión'!$A$31),"")</f>
        <v/>
      </c>
      <c r="AI32" s="419"/>
      <c r="AJ32" s="419" t="str">
        <f>IF(AND('Riesgos de Gestión'!$O$37="Baja",'Riesgos de Gestión'!$S$37="Catastrófico"),CONCATENATE("R",'Riesgos de Gestión'!$A$37),"")</f>
        <v/>
      </c>
      <c r="AK32" s="419"/>
      <c r="AL32" s="419" t="str">
        <f>IF(AND('Riesgos de Gestión'!$O$43="Baja",'Riesgos de Gestión'!$S$43="Catastrófico"),CONCATENATE("R",'Riesgos de Gestión'!$A$43),"")</f>
        <v/>
      </c>
      <c r="AM32" s="420"/>
      <c r="AN32" s="66"/>
      <c r="AO32" s="479"/>
      <c r="AP32" s="480"/>
      <c r="AQ32" s="480"/>
      <c r="AR32" s="480"/>
      <c r="AS32" s="480"/>
      <c r="AT32" s="481"/>
      <c r="AU32" s="66"/>
      <c r="AV32" s="66"/>
      <c r="AW32" s="66"/>
      <c r="AX32" s="66"/>
      <c r="AY32" s="66"/>
      <c r="AZ32" s="66"/>
      <c r="BA32" s="66"/>
      <c r="BB32" s="66"/>
      <c r="BC32" s="66"/>
      <c r="BD32" s="66"/>
      <c r="BE32" s="66"/>
      <c r="BF32" s="66"/>
      <c r="BG32" s="66"/>
      <c r="BH32" s="66"/>
      <c r="BI32" s="66"/>
      <c r="BJ32" s="66"/>
      <c r="BK32" s="66"/>
      <c r="BL32" s="66"/>
      <c r="BM32" s="66"/>
      <c r="BN32" s="66"/>
      <c r="BO32" s="66"/>
      <c r="BP32" s="66"/>
      <c r="BQ32" s="66"/>
      <c r="BR32" s="66"/>
      <c r="BS32" s="66"/>
      <c r="BT32" s="66"/>
      <c r="BU32" s="66"/>
      <c r="BV32" s="66"/>
      <c r="BW32" s="66"/>
      <c r="BX32" s="66"/>
      <c r="BY32" s="66"/>
      <c r="BZ32" s="66"/>
      <c r="CA32" s="66"/>
      <c r="CB32" s="66"/>
    </row>
    <row r="33" spans="1:80" x14ac:dyDescent="0.25">
      <c r="A33" s="66"/>
      <c r="B33" s="447"/>
      <c r="C33" s="447"/>
      <c r="D33" s="448"/>
      <c r="E33" s="440"/>
      <c r="F33" s="441"/>
      <c r="G33" s="441"/>
      <c r="H33" s="441"/>
      <c r="I33" s="441"/>
      <c r="J33" s="400"/>
      <c r="K33" s="401"/>
      <c r="L33" s="401"/>
      <c r="M33" s="401"/>
      <c r="N33" s="401"/>
      <c r="O33" s="402"/>
      <c r="P33" s="410"/>
      <c r="Q33" s="410"/>
      <c r="R33" s="410"/>
      <c r="S33" s="410"/>
      <c r="T33" s="410"/>
      <c r="U33" s="411"/>
      <c r="V33" s="409"/>
      <c r="W33" s="410"/>
      <c r="X33" s="410"/>
      <c r="Y33" s="410"/>
      <c r="Z33" s="410"/>
      <c r="AA33" s="411"/>
      <c r="AB33" s="427"/>
      <c r="AC33" s="428"/>
      <c r="AD33" s="428"/>
      <c r="AE33" s="428"/>
      <c r="AF33" s="428"/>
      <c r="AG33" s="429"/>
      <c r="AH33" s="418"/>
      <c r="AI33" s="419"/>
      <c r="AJ33" s="419"/>
      <c r="AK33" s="419"/>
      <c r="AL33" s="419"/>
      <c r="AM33" s="420"/>
      <c r="AN33" s="66"/>
      <c r="AO33" s="479"/>
      <c r="AP33" s="480"/>
      <c r="AQ33" s="480"/>
      <c r="AR33" s="480"/>
      <c r="AS33" s="480"/>
      <c r="AT33" s="481"/>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c r="BY33" s="66"/>
      <c r="BZ33" s="66"/>
      <c r="CA33" s="66"/>
      <c r="CB33" s="66"/>
    </row>
    <row r="34" spans="1:80" x14ac:dyDescent="0.25">
      <c r="A34" s="66"/>
      <c r="B34" s="447"/>
      <c r="C34" s="447"/>
      <c r="D34" s="448"/>
      <c r="E34" s="440"/>
      <c r="F34" s="441"/>
      <c r="G34" s="441"/>
      <c r="H34" s="441"/>
      <c r="I34" s="441"/>
      <c r="J34" s="400" t="str">
        <f>IF(AND('Riesgos de Gestión'!$O$49="Baja",'Riesgos de Gestión'!$S$49="Leve"),CONCATENATE("R",'Riesgos de Gestión'!$A$49),"")</f>
        <v/>
      </c>
      <c r="K34" s="401"/>
      <c r="L34" s="401" t="str">
        <f>IF(AND('Riesgos de Gestión'!$O$55="Baja",'Riesgos de Gestión'!$S$55="Leve"),CONCATENATE("R",'Riesgos de Gestión'!$A$55),"")</f>
        <v/>
      </c>
      <c r="M34" s="401"/>
      <c r="N34" s="401" t="str">
        <f>IF(AND('Riesgos de Gestión'!$O$61="Baja",'Riesgos de Gestión'!$S$61="Leve"),CONCATENATE("R",'Riesgos de Gestión'!$A$61),"")</f>
        <v/>
      </c>
      <c r="O34" s="402"/>
      <c r="P34" s="410" t="str">
        <f>IF(AND('Riesgos de Gestión'!$O$49="Baja",'Riesgos de Gestión'!$S$49="Menor"),CONCATENATE("R",'Riesgos de Gestión'!$A$49),"")</f>
        <v/>
      </c>
      <c r="Q34" s="410"/>
      <c r="R34" s="410" t="str">
        <f>IF(AND('Riesgos de Gestión'!$O$55="Baja",'Riesgos de Gestión'!$S$55="Menor"),CONCATENATE("R",'Riesgos de Gestión'!$A$55),"")</f>
        <v/>
      </c>
      <c r="S34" s="410"/>
      <c r="T34" s="410" t="str">
        <f>IF(AND('Riesgos de Gestión'!$O$61="Baja",'Riesgos de Gestión'!$S$61="Menor"),CONCATENATE("R",'Riesgos de Gestión'!$A$61),"")</f>
        <v/>
      </c>
      <c r="U34" s="411"/>
      <c r="V34" s="409" t="str">
        <f>IF(AND('Riesgos de Gestión'!$O$49="Baja",'Riesgos de Gestión'!$S$49="Moderado"),CONCATENATE("R",'Riesgos de Gestión'!$A$49),"")</f>
        <v/>
      </c>
      <c r="W34" s="410"/>
      <c r="X34" s="410" t="str">
        <f>IF(AND('Riesgos de Gestión'!$O$55="Baja",'Riesgos de Gestión'!$S$55="Moderado"),CONCATENATE("R",'Riesgos de Gestión'!$A$55),"")</f>
        <v/>
      </c>
      <c r="Y34" s="410"/>
      <c r="Z34" s="410" t="str">
        <f>IF(AND('Riesgos de Gestión'!$O$61="Baja",'Riesgos de Gestión'!$S$61="Moderado"),CONCATENATE("R",'Riesgos de Gestión'!$A$61),"")</f>
        <v/>
      </c>
      <c r="AA34" s="411"/>
      <c r="AB34" s="427" t="str">
        <f>IF(AND('Riesgos de Gestión'!$O$49="Baja",'Riesgos de Gestión'!$S$49="Mayor"),CONCATENATE("R",'Riesgos de Gestión'!$A$49),"")</f>
        <v/>
      </c>
      <c r="AC34" s="428"/>
      <c r="AD34" s="428" t="str">
        <f>IF(AND('Riesgos de Gestión'!$O$55="Baja",'Riesgos de Gestión'!$S$55="Mayor"),CONCATENATE("R",'Riesgos de Gestión'!$A$55),"")</f>
        <v/>
      </c>
      <c r="AE34" s="428"/>
      <c r="AF34" s="428" t="str">
        <f>IF(AND('Riesgos de Gestión'!$O$61="Baja",'Riesgos de Gestión'!$S$61="Mayor"),CONCATENATE("R",'Riesgos de Gestión'!$A$61),"")</f>
        <v/>
      </c>
      <c r="AG34" s="429"/>
      <c r="AH34" s="418" t="str">
        <f>IF(AND('Riesgos de Gestión'!$O$49="Baja",'Riesgos de Gestión'!$S$49="Catastrófico"),CONCATENATE("R",'Riesgos de Gestión'!$A$49),"")</f>
        <v/>
      </c>
      <c r="AI34" s="419"/>
      <c r="AJ34" s="419" t="str">
        <f>IF(AND('Riesgos de Gestión'!$O$55="Baja",'Riesgos de Gestión'!$S$55="Catastrófico"),CONCATENATE("R",'Riesgos de Gestión'!$A$55),"")</f>
        <v/>
      </c>
      <c r="AK34" s="419"/>
      <c r="AL34" s="419" t="str">
        <f>IF(AND('Riesgos de Gestión'!$O$61="Baja",'Riesgos de Gestión'!$S$61="Catastrófico"),CONCATENATE("R",'Riesgos de Gestión'!$A$61),"")</f>
        <v/>
      </c>
      <c r="AM34" s="420"/>
      <c r="AN34" s="66"/>
      <c r="AO34" s="479"/>
      <c r="AP34" s="480"/>
      <c r="AQ34" s="480"/>
      <c r="AR34" s="480"/>
      <c r="AS34" s="480"/>
      <c r="AT34" s="481"/>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row>
    <row r="35" spans="1:80" x14ac:dyDescent="0.25">
      <c r="A35" s="66"/>
      <c r="B35" s="447"/>
      <c r="C35" s="447"/>
      <c r="D35" s="448"/>
      <c r="E35" s="440"/>
      <c r="F35" s="441"/>
      <c r="G35" s="441"/>
      <c r="H35" s="441"/>
      <c r="I35" s="441"/>
      <c r="J35" s="400"/>
      <c r="K35" s="401"/>
      <c r="L35" s="401"/>
      <c r="M35" s="401"/>
      <c r="N35" s="401"/>
      <c r="O35" s="402"/>
      <c r="P35" s="410"/>
      <c r="Q35" s="410"/>
      <c r="R35" s="410"/>
      <c r="S35" s="410"/>
      <c r="T35" s="410"/>
      <c r="U35" s="411"/>
      <c r="V35" s="409"/>
      <c r="W35" s="410"/>
      <c r="X35" s="410"/>
      <c r="Y35" s="410"/>
      <c r="Z35" s="410"/>
      <c r="AA35" s="411"/>
      <c r="AB35" s="427"/>
      <c r="AC35" s="428"/>
      <c r="AD35" s="428"/>
      <c r="AE35" s="428"/>
      <c r="AF35" s="428"/>
      <c r="AG35" s="429"/>
      <c r="AH35" s="418"/>
      <c r="AI35" s="419"/>
      <c r="AJ35" s="419"/>
      <c r="AK35" s="419"/>
      <c r="AL35" s="419"/>
      <c r="AM35" s="420"/>
      <c r="AN35" s="66"/>
      <c r="AO35" s="479"/>
      <c r="AP35" s="480"/>
      <c r="AQ35" s="480"/>
      <c r="AR35" s="480"/>
      <c r="AS35" s="480"/>
      <c r="AT35" s="481"/>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c r="BY35" s="66"/>
      <c r="BZ35" s="66"/>
      <c r="CA35" s="66"/>
      <c r="CB35" s="66"/>
    </row>
    <row r="36" spans="1:80" x14ac:dyDescent="0.25">
      <c r="A36" s="66"/>
      <c r="B36" s="447"/>
      <c r="C36" s="447"/>
      <c r="D36" s="448"/>
      <c r="E36" s="440"/>
      <c r="F36" s="441"/>
      <c r="G36" s="441"/>
      <c r="H36" s="441"/>
      <c r="I36" s="441"/>
      <c r="J36" s="400" t="str">
        <f>IF(AND('Riesgos de Gestión'!$O$67="Baja",'Riesgos de Gestión'!$S$67="Leve"),CONCATENATE("R",'Riesgos de Gestión'!$A$67),"")</f>
        <v/>
      </c>
      <c r="K36" s="401"/>
      <c r="L36" s="401" t="str">
        <f>IF(AND('Riesgos de Gestión'!$P$73="Baja",'Riesgos de Gestión'!$T$73="Leve"),CONCATENATE("R",'Riesgos de Gestión'!$A$73),"")</f>
        <v/>
      </c>
      <c r="M36" s="401"/>
      <c r="N36" s="401" t="str">
        <f>IF(AND('Riesgos de Gestión'!$P$79="Baja",'Riesgos de Gestión'!$T$79="Leve"),CONCATENATE("R",'Riesgos de Gestión'!$A$79),"")</f>
        <v/>
      </c>
      <c r="O36" s="402"/>
      <c r="P36" s="410" t="str">
        <f>IF(AND('Riesgos de Gestión'!$O$67="Baja",'Riesgos de Gestión'!$S$67="Menor"),CONCATENATE("R",'Riesgos de Gestión'!$A$67),"")</f>
        <v/>
      </c>
      <c r="Q36" s="410"/>
      <c r="R36" s="410" t="str">
        <f>IF(AND('Riesgos de Gestión'!$P$73="Baja",'Riesgos de Gestión'!$T$73="Menor"),CONCATENATE("R",'Riesgos de Gestión'!$A$73),"")</f>
        <v/>
      </c>
      <c r="S36" s="410"/>
      <c r="T36" s="410" t="str">
        <f>IF(AND('Riesgos de Gestión'!$P$79="Baja",'Riesgos de Gestión'!$T$79="Menor"),CONCATENATE("R",'Riesgos de Gestión'!$A$79),"")</f>
        <v/>
      </c>
      <c r="U36" s="411"/>
      <c r="V36" s="409" t="str">
        <f>IF(AND('Riesgos de Gestión'!$O$67="Baja",'Riesgos de Gestión'!$S$67="Moderado"),CONCATENATE("R",'Riesgos de Gestión'!$A$67),"")</f>
        <v/>
      </c>
      <c r="W36" s="410"/>
      <c r="X36" s="410" t="str">
        <f>IF(AND('Riesgos de Gestión'!$P$73="Baja",'Riesgos de Gestión'!$T$73="Moderado"),CONCATENATE("R",'Riesgos de Gestión'!$A$73),"")</f>
        <v/>
      </c>
      <c r="Y36" s="410"/>
      <c r="Z36" s="410" t="str">
        <f>IF(AND('Riesgos de Gestión'!$P$79="Baja",'Riesgos de Gestión'!$T$79="Moderado"),CONCATENATE("R",'Riesgos de Gestión'!$A$79),"")</f>
        <v/>
      </c>
      <c r="AA36" s="411"/>
      <c r="AB36" s="427" t="str">
        <f>IF(AND('Riesgos de Gestión'!$O$67="Baja",'Riesgos de Gestión'!$S$67="Mayor"),CONCATENATE("R",'Riesgos de Gestión'!$A$67),"")</f>
        <v/>
      </c>
      <c r="AC36" s="428"/>
      <c r="AD36" s="428" t="str">
        <f>IF(AND('Riesgos de Gestión'!$P$73="Baja",'Riesgos de Gestión'!$T$73="Mayor"),CONCATENATE("R",'Riesgos de Gestión'!$A$73),"")</f>
        <v/>
      </c>
      <c r="AE36" s="428"/>
      <c r="AF36" s="428" t="str">
        <f>IF(AND('Riesgos de Gestión'!$P$79="Baja",'Riesgos de Gestión'!$T$79="Mayor"),CONCATENATE("R",'Riesgos de Gestión'!$A$79),"")</f>
        <v/>
      </c>
      <c r="AG36" s="429"/>
      <c r="AH36" s="418" t="str">
        <f>IF(AND('Riesgos de Gestión'!$O$67="Baja",'Riesgos de Gestión'!$S$67="Catastrófico"),CONCATENATE("R",'Riesgos de Gestión'!$A$67),"")</f>
        <v/>
      </c>
      <c r="AI36" s="419"/>
      <c r="AJ36" s="419" t="str">
        <f>IF(AND('Riesgos de Gestión'!$P$73="Baja",'Riesgos de Gestión'!$T$73="Catastrófico"),CONCATENATE("R",'Riesgos de Gestión'!$A$73),"")</f>
        <v/>
      </c>
      <c r="AK36" s="419"/>
      <c r="AL36" s="419" t="str">
        <f>IF(AND('Riesgos de Gestión'!$P$79="Baja",'Riesgos de Gestión'!$T$79="Catastrófico"),CONCATENATE("R",'Riesgos de Gestión'!$A$79),"")</f>
        <v/>
      </c>
      <c r="AM36" s="420"/>
      <c r="AN36" s="66"/>
      <c r="AO36" s="479"/>
      <c r="AP36" s="480"/>
      <c r="AQ36" s="480"/>
      <c r="AR36" s="480"/>
      <c r="AS36" s="480"/>
      <c r="AT36" s="481"/>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row>
    <row r="37" spans="1:80" ht="15.75" thickBot="1" x14ac:dyDescent="0.3">
      <c r="A37" s="66"/>
      <c r="B37" s="447"/>
      <c r="C37" s="447"/>
      <c r="D37" s="448"/>
      <c r="E37" s="443"/>
      <c r="F37" s="444"/>
      <c r="G37" s="444"/>
      <c r="H37" s="444"/>
      <c r="I37" s="444"/>
      <c r="J37" s="403"/>
      <c r="K37" s="404"/>
      <c r="L37" s="404"/>
      <c r="M37" s="404"/>
      <c r="N37" s="404"/>
      <c r="O37" s="405"/>
      <c r="P37" s="413"/>
      <c r="Q37" s="413"/>
      <c r="R37" s="413"/>
      <c r="S37" s="413"/>
      <c r="T37" s="413"/>
      <c r="U37" s="414"/>
      <c r="V37" s="412"/>
      <c r="W37" s="413"/>
      <c r="X37" s="413"/>
      <c r="Y37" s="413"/>
      <c r="Z37" s="413"/>
      <c r="AA37" s="414"/>
      <c r="AB37" s="430"/>
      <c r="AC37" s="431"/>
      <c r="AD37" s="431"/>
      <c r="AE37" s="431"/>
      <c r="AF37" s="431"/>
      <c r="AG37" s="432"/>
      <c r="AH37" s="421"/>
      <c r="AI37" s="422"/>
      <c r="AJ37" s="422"/>
      <c r="AK37" s="422"/>
      <c r="AL37" s="422"/>
      <c r="AM37" s="423"/>
      <c r="AN37" s="66"/>
      <c r="AO37" s="482"/>
      <c r="AP37" s="483"/>
      <c r="AQ37" s="483"/>
      <c r="AR37" s="483"/>
      <c r="AS37" s="483"/>
      <c r="AT37" s="484"/>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c r="BY37" s="66"/>
      <c r="BZ37" s="66"/>
      <c r="CA37" s="66"/>
      <c r="CB37" s="66"/>
    </row>
    <row r="38" spans="1:80" x14ac:dyDescent="0.25">
      <c r="A38" s="66"/>
      <c r="B38" s="447"/>
      <c r="C38" s="447"/>
      <c r="D38" s="448"/>
      <c r="E38" s="437" t="s">
        <v>273</v>
      </c>
      <c r="F38" s="438"/>
      <c r="G38" s="438"/>
      <c r="H38" s="438"/>
      <c r="I38" s="439"/>
      <c r="J38" s="406" t="str">
        <f>IF(AND('Riesgos de Gestión'!$O$13="Muy Baja",'Riesgos de Gestión'!$S$13="Leve"),CONCATENATE("R",'Riesgos de Gestión'!$A$13),"")</f>
        <v/>
      </c>
      <c r="K38" s="407"/>
      <c r="L38" s="407" t="str">
        <f>IF(AND('Riesgos de Gestión'!$O$19="Muy Baja",'Riesgos de Gestión'!$S$19="Leve"),CONCATENATE("R",'Riesgos de Gestión'!$A$19),"")</f>
        <v/>
      </c>
      <c r="M38" s="407"/>
      <c r="N38" s="407" t="str">
        <f>IF(AND('Riesgos de Gestión'!$O$25="Muy Baja",'Riesgos de Gestión'!$S$25="Leve"),CONCATENATE("R",'Riesgos de Gestión'!$A$25),"")</f>
        <v/>
      </c>
      <c r="O38" s="408"/>
      <c r="P38" s="406" t="str">
        <f>IF(AND('Riesgos de Gestión'!$O$13="Muy Baja",'Riesgos de Gestión'!$S$13="Menor"),CONCATENATE("R",'Riesgos de Gestión'!$A$13),"")</f>
        <v/>
      </c>
      <c r="Q38" s="407"/>
      <c r="R38" s="407" t="str">
        <f>IF(AND('Riesgos de Gestión'!$O$19="Muy Baja",'Riesgos de Gestión'!$S$19="Menor"),CONCATENATE("R",'Riesgos de Gestión'!$A$19),"")</f>
        <v/>
      </c>
      <c r="S38" s="407"/>
      <c r="T38" s="407" t="str">
        <f>IF(AND('Riesgos de Gestión'!$O$25="Muy Baja",'Riesgos de Gestión'!$S$25="Menor"),CONCATENATE("R",'Riesgos de Gestión'!$A$25),"")</f>
        <v/>
      </c>
      <c r="U38" s="408"/>
      <c r="V38" s="415" t="str">
        <f>IF(AND('Riesgos de Gestión'!$O$13="Muy Baja",'Riesgos de Gestión'!$S$13="Moderado"),CONCATENATE("R",'Riesgos de Gestión'!$A$13),"")</f>
        <v/>
      </c>
      <c r="W38" s="416"/>
      <c r="X38" s="416" t="str">
        <f>IF(AND('Riesgos de Gestión'!$O$19="Muy Baja",'Riesgos de Gestión'!$S$19="Moderado"),CONCATENATE("R",'Riesgos de Gestión'!$A$19),"")</f>
        <v/>
      </c>
      <c r="Y38" s="416"/>
      <c r="Z38" s="416" t="str">
        <f>IF(AND('Riesgos de Gestión'!$O$25="Muy Baja",'Riesgos de Gestión'!$S$25="Moderado"),CONCATENATE("R",'Riesgos de Gestión'!$A$25),"")</f>
        <v/>
      </c>
      <c r="AA38" s="417"/>
      <c r="AB38" s="433" t="str">
        <f>IF(AND('Riesgos de Gestión'!$O$13="Muy Baja",'Riesgos de Gestión'!$S$13="Mayor"),CONCATENATE("R",'Riesgos de Gestión'!$A$13),"")</f>
        <v/>
      </c>
      <c r="AC38" s="434"/>
      <c r="AD38" s="434" t="str">
        <f>IF(AND('Riesgos de Gestión'!$O$19="Muy Baja",'Riesgos de Gestión'!$S$19="Mayor"),CONCATENATE("R",'Riesgos de Gestión'!$A$19),"")</f>
        <v/>
      </c>
      <c r="AE38" s="434"/>
      <c r="AF38" s="434" t="str">
        <f>IF(AND('Riesgos de Gestión'!$O$25="Muy Baja",'Riesgos de Gestión'!$S$25="Mayor"),CONCATENATE("R",'Riesgos de Gestión'!$A$25),"")</f>
        <v/>
      </c>
      <c r="AG38" s="435"/>
      <c r="AH38" s="424" t="str">
        <f>IF(AND('Riesgos de Gestión'!$O$13="Muy Baja",'Riesgos de Gestión'!$S$13="Catastrófico"),CONCATENATE("R",'Riesgos de Gestión'!$A$13),"")</f>
        <v/>
      </c>
      <c r="AI38" s="425"/>
      <c r="AJ38" s="425" t="str">
        <f>IF(AND('Riesgos de Gestión'!$O$19="Muy Baja",'Riesgos de Gestión'!$S$19="Catastrófico"),CONCATENATE("R",'Riesgos de Gestión'!$A$19),"")</f>
        <v/>
      </c>
      <c r="AK38" s="425"/>
      <c r="AL38" s="425" t="str">
        <f>IF(AND('Riesgos de Gestión'!$O$25="Muy Baja",'Riesgos de Gestión'!$S$25="Catastrófico"),CONCATENATE("R",'Riesgos de Gestión'!$A$25),"")</f>
        <v/>
      </c>
      <c r="AM38" s="42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c r="BY38" s="66"/>
      <c r="BZ38" s="66"/>
      <c r="CA38" s="66"/>
      <c r="CB38" s="66"/>
    </row>
    <row r="39" spans="1:80" x14ac:dyDescent="0.25">
      <c r="A39" s="66"/>
      <c r="B39" s="447"/>
      <c r="C39" s="447"/>
      <c r="D39" s="448"/>
      <c r="E39" s="440"/>
      <c r="F39" s="441"/>
      <c r="G39" s="441"/>
      <c r="H39" s="441"/>
      <c r="I39" s="442"/>
      <c r="J39" s="400"/>
      <c r="K39" s="401"/>
      <c r="L39" s="401"/>
      <c r="M39" s="401"/>
      <c r="N39" s="401"/>
      <c r="O39" s="402"/>
      <c r="P39" s="400"/>
      <c r="Q39" s="401"/>
      <c r="R39" s="401"/>
      <c r="S39" s="401"/>
      <c r="T39" s="401"/>
      <c r="U39" s="402"/>
      <c r="V39" s="409"/>
      <c r="W39" s="410"/>
      <c r="X39" s="410"/>
      <c r="Y39" s="410"/>
      <c r="Z39" s="410"/>
      <c r="AA39" s="411"/>
      <c r="AB39" s="427"/>
      <c r="AC39" s="428"/>
      <c r="AD39" s="428"/>
      <c r="AE39" s="428"/>
      <c r="AF39" s="428"/>
      <c r="AG39" s="429"/>
      <c r="AH39" s="418"/>
      <c r="AI39" s="419"/>
      <c r="AJ39" s="419"/>
      <c r="AK39" s="419"/>
      <c r="AL39" s="419"/>
      <c r="AM39" s="420"/>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row>
    <row r="40" spans="1:80" x14ac:dyDescent="0.25">
      <c r="A40" s="66"/>
      <c r="B40" s="447"/>
      <c r="C40" s="447"/>
      <c r="D40" s="448"/>
      <c r="E40" s="440"/>
      <c r="F40" s="441"/>
      <c r="G40" s="441"/>
      <c r="H40" s="441"/>
      <c r="I40" s="442"/>
      <c r="J40" s="400" t="str">
        <f>IF(AND('Riesgos de Gestión'!$O$31="Muy Baja",'Riesgos de Gestión'!$S$31="Leve"),CONCATENATE("R",'Riesgos de Gestión'!$A$31),"")</f>
        <v/>
      </c>
      <c r="K40" s="401"/>
      <c r="L40" s="401" t="str">
        <f>IF(AND('Riesgos de Gestión'!$O$37="Muy Baja",'Riesgos de Gestión'!$S$37="Leve"),CONCATENATE("R",'Riesgos de Gestión'!$A$37),"")</f>
        <v/>
      </c>
      <c r="M40" s="401"/>
      <c r="N40" s="401" t="str">
        <f>IF(AND('Riesgos de Gestión'!$O$43="Muy Baja",'Riesgos de Gestión'!$S$43="Leve"),CONCATENATE("R",'Riesgos de Gestión'!$A$43),"")</f>
        <v/>
      </c>
      <c r="O40" s="402"/>
      <c r="P40" s="400" t="str">
        <f>IF(AND('Riesgos de Gestión'!$O$31="Muy Baja",'Riesgos de Gestión'!$S$31="Menor"),CONCATENATE("R",'Riesgos de Gestión'!$A$31),"")</f>
        <v/>
      </c>
      <c r="Q40" s="401"/>
      <c r="R40" s="401" t="str">
        <f>IF(AND('Riesgos de Gestión'!$O$37="Muy Baja",'Riesgos de Gestión'!$S$37="Menor"),CONCATENATE("R",'Riesgos de Gestión'!$A$37),"")</f>
        <v/>
      </c>
      <c r="S40" s="401"/>
      <c r="T40" s="401" t="str">
        <f>IF(AND('Riesgos de Gestión'!$O$43="Muy Baja",'Riesgos de Gestión'!$S$43="Menor"),CONCATENATE("R",'Riesgos de Gestión'!$A$43),"")</f>
        <v/>
      </c>
      <c r="U40" s="402"/>
      <c r="V40" s="409" t="str">
        <f>IF(AND('Riesgos de Gestión'!$O$31="Muy Baja",'Riesgos de Gestión'!$S$31="Moderado"),CONCATENATE("R",'Riesgos de Gestión'!$A$31),"")</f>
        <v/>
      </c>
      <c r="W40" s="410"/>
      <c r="X40" s="410" t="str">
        <f>IF(AND('Riesgos de Gestión'!$O$37="Muy Baja",'Riesgos de Gestión'!$S$37="Moderado"),CONCATENATE("R",'Riesgos de Gestión'!$A$37),"")</f>
        <v/>
      </c>
      <c r="Y40" s="410"/>
      <c r="Z40" s="410" t="str">
        <f>IF(AND('Riesgos de Gestión'!$O$43="Muy Baja",'Riesgos de Gestión'!$S$43="Moderado"),CONCATENATE("R",'Riesgos de Gestión'!$A$43),"")</f>
        <v/>
      </c>
      <c r="AA40" s="411"/>
      <c r="AB40" s="427" t="str">
        <f>IF(AND('Riesgos de Gestión'!$O$31="Muy Baja",'Riesgos de Gestión'!$S$31="Mayor"),CONCATENATE("R",'Riesgos de Gestión'!$A$31),"")</f>
        <v/>
      </c>
      <c r="AC40" s="428"/>
      <c r="AD40" s="428" t="str">
        <f>IF(AND('Riesgos de Gestión'!$O$37="Muy Baja",'Riesgos de Gestión'!$S$37="Mayor"),CONCATENATE("R",'Riesgos de Gestión'!$A$37),"")</f>
        <v/>
      </c>
      <c r="AE40" s="428"/>
      <c r="AF40" s="428" t="str">
        <f>IF(AND('Riesgos de Gestión'!$O$43="Muy Baja",'Riesgos de Gestión'!$S$43="Mayor"),CONCATENATE("R",'Riesgos de Gestión'!$A$43),"")</f>
        <v/>
      </c>
      <c r="AG40" s="429"/>
      <c r="AH40" s="418" t="str">
        <f>IF(AND('Riesgos de Gestión'!$O$31="Muy Baja",'Riesgos de Gestión'!$S$31="Catastrófico"),CONCATENATE("R",'Riesgos de Gestión'!$A$31),"")</f>
        <v/>
      </c>
      <c r="AI40" s="419"/>
      <c r="AJ40" s="419" t="str">
        <f>IF(AND('Riesgos de Gestión'!$O$37="Muy Baja",'Riesgos de Gestión'!$S$37="Catastrófico"),CONCATENATE("R",'Riesgos de Gestión'!$A$37),"")</f>
        <v/>
      </c>
      <c r="AK40" s="419"/>
      <c r="AL40" s="419" t="str">
        <f>IF(AND('Riesgos de Gestión'!$O$43="Muy Baja",'Riesgos de Gestión'!$S$43="Catastrófico"),CONCATENATE("R",'Riesgos de Gestión'!$A$43),"")</f>
        <v/>
      </c>
      <c r="AM40" s="420"/>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c r="BY40" s="66"/>
      <c r="BZ40" s="66"/>
      <c r="CA40" s="66"/>
      <c r="CB40" s="66"/>
    </row>
    <row r="41" spans="1:80" x14ac:dyDescent="0.25">
      <c r="A41" s="66"/>
      <c r="B41" s="447"/>
      <c r="C41" s="447"/>
      <c r="D41" s="448"/>
      <c r="E41" s="440"/>
      <c r="F41" s="441"/>
      <c r="G41" s="441"/>
      <c r="H41" s="441"/>
      <c r="I41" s="442"/>
      <c r="J41" s="400"/>
      <c r="K41" s="401"/>
      <c r="L41" s="401"/>
      <c r="M41" s="401"/>
      <c r="N41" s="401"/>
      <c r="O41" s="402"/>
      <c r="P41" s="400"/>
      <c r="Q41" s="401"/>
      <c r="R41" s="401"/>
      <c r="S41" s="401"/>
      <c r="T41" s="401"/>
      <c r="U41" s="402"/>
      <c r="V41" s="409"/>
      <c r="W41" s="410"/>
      <c r="X41" s="410"/>
      <c r="Y41" s="410"/>
      <c r="Z41" s="410"/>
      <c r="AA41" s="411"/>
      <c r="AB41" s="427"/>
      <c r="AC41" s="428"/>
      <c r="AD41" s="428"/>
      <c r="AE41" s="428"/>
      <c r="AF41" s="428"/>
      <c r="AG41" s="429"/>
      <c r="AH41" s="418"/>
      <c r="AI41" s="419"/>
      <c r="AJ41" s="419"/>
      <c r="AK41" s="419"/>
      <c r="AL41" s="419"/>
      <c r="AM41" s="420"/>
      <c r="AN41" s="66"/>
      <c r="AO41" s="66"/>
      <c r="AP41" s="66"/>
      <c r="AQ41" s="66"/>
      <c r="AR41" s="66"/>
      <c r="AS41" s="66"/>
      <c r="AT41" s="66"/>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c r="BY41" s="66"/>
      <c r="BZ41" s="66"/>
      <c r="CA41" s="66"/>
      <c r="CB41" s="66"/>
    </row>
    <row r="42" spans="1:80" x14ac:dyDescent="0.25">
      <c r="A42" s="66"/>
      <c r="B42" s="447"/>
      <c r="C42" s="447"/>
      <c r="D42" s="448"/>
      <c r="E42" s="440"/>
      <c r="F42" s="441"/>
      <c r="G42" s="441"/>
      <c r="H42" s="441"/>
      <c r="I42" s="442"/>
      <c r="J42" s="400" t="str">
        <f>IF(AND('Riesgos de Gestión'!$O$49="Muy Baja",'Riesgos de Gestión'!$S$49="Leve"),CONCATENATE("R",'Riesgos de Gestión'!$A$49),"")</f>
        <v/>
      </c>
      <c r="K42" s="401"/>
      <c r="L42" s="401" t="str">
        <f>IF(AND('Riesgos de Gestión'!$O$55="Muy Baja",'Riesgos de Gestión'!$S$55="Leve"),CONCATENATE("R",'Riesgos de Gestión'!$A$55),"")</f>
        <v/>
      </c>
      <c r="M42" s="401"/>
      <c r="N42" s="401" t="str">
        <f>IF(AND('Riesgos de Gestión'!$O$61="Muy Baja",'Riesgos de Gestión'!$S$61="Leve"),CONCATENATE("R",'Riesgos de Gestión'!$A$61),"")</f>
        <v/>
      </c>
      <c r="O42" s="402"/>
      <c r="P42" s="400" t="str">
        <f>IF(AND('Riesgos de Gestión'!$O$49="Muy Baja",'Riesgos de Gestión'!$S$49="Menor"),CONCATENATE("R",'Riesgos de Gestión'!$A$49),"")</f>
        <v/>
      </c>
      <c r="Q42" s="401"/>
      <c r="R42" s="401" t="str">
        <f>IF(AND('Riesgos de Gestión'!$O$55="Muy Baja",'Riesgos de Gestión'!$S$55="Menor"),CONCATENATE("R",'Riesgos de Gestión'!$A$55),"")</f>
        <v/>
      </c>
      <c r="S42" s="401"/>
      <c r="T42" s="401" t="str">
        <f>IF(AND('Riesgos de Gestión'!$O$61="Muy Baja",'Riesgos de Gestión'!$S$61="Menor"),CONCATENATE("R",'Riesgos de Gestión'!$A$61),"")</f>
        <v/>
      </c>
      <c r="U42" s="402"/>
      <c r="V42" s="409" t="str">
        <f>IF(AND('Riesgos de Gestión'!$O$49="Muy Baja",'Riesgos de Gestión'!$S$49="Moderado"),CONCATENATE("R",'Riesgos de Gestión'!$A$49),"")</f>
        <v/>
      </c>
      <c r="W42" s="410"/>
      <c r="X42" s="410" t="str">
        <f>IF(AND('Riesgos de Gestión'!$O$55="Muy Baja",'Riesgos de Gestión'!$S$55="Moderado"),CONCATENATE("R",'Riesgos de Gestión'!$A$55),"")</f>
        <v/>
      </c>
      <c r="Y42" s="410"/>
      <c r="Z42" s="410" t="str">
        <f>IF(AND('Riesgos de Gestión'!$O$61="Muy Baja",'Riesgos de Gestión'!$S$61="Moderado"),CONCATENATE("R",'Riesgos de Gestión'!$A$61),"")</f>
        <v/>
      </c>
      <c r="AA42" s="411"/>
      <c r="AB42" s="427" t="str">
        <f>IF(AND('Riesgos de Gestión'!$O$49="Muy Baja",'Riesgos de Gestión'!$S$49="Mayor"),CONCATENATE("R",'Riesgos de Gestión'!$A$49),"")</f>
        <v/>
      </c>
      <c r="AC42" s="428"/>
      <c r="AD42" s="428" t="str">
        <f>IF(AND('Riesgos de Gestión'!$O$55="Muy Baja",'Riesgos de Gestión'!$S$55="Mayor"),CONCATENATE("R",'Riesgos de Gestión'!$A$55),"")</f>
        <v/>
      </c>
      <c r="AE42" s="428"/>
      <c r="AF42" s="428" t="str">
        <f>IF(AND('Riesgos de Gestión'!$O$61="Muy Baja",'Riesgos de Gestión'!$S$61="Mayor"),CONCATENATE("R",'Riesgos de Gestión'!$A$61),"")</f>
        <v/>
      </c>
      <c r="AG42" s="429"/>
      <c r="AH42" s="418" t="str">
        <f>IF(AND('Riesgos de Gestión'!$O$49="Muy Baja",'Riesgos de Gestión'!$S$49="Catastrófico"),CONCATENATE("R",'Riesgos de Gestión'!$A$49),"")</f>
        <v/>
      </c>
      <c r="AI42" s="419"/>
      <c r="AJ42" s="419" t="str">
        <f>IF(AND('Riesgos de Gestión'!$O$55="Muy Baja",'Riesgos de Gestión'!$S$55="Catastrófico"),CONCATENATE("R",'Riesgos de Gestión'!$A$55),"")</f>
        <v/>
      </c>
      <c r="AK42" s="419"/>
      <c r="AL42" s="419" t="str">
        <f>IF(AND('Riesgos de Gestión'!$O$61="Muy Baja",'Riesgos de Gestión'!$S$61="Catastrófico"),CONCATENATE("R",'Riesgos de Gestión'!$A$61),"")</f>
        <v/>
      </c>
      <c r="AM42" s="420"/>
      <c r="AN42" s="66"/>
      <c r="AO42" s="66"/>
      <c r="AP42" s="66"/>
      <c r="AQ42" s="66"/>
      <c r="AR42" s="66"/>
      <c r="AS42" s="66"/>
      <c r="AT42" s="66"/>
      <c r="AU42" s="66"/>
      <c r="AV42" s="66"/>
      <c r="AW42" s="66"/>
      <c r="AX42" s="66"/>
      <c r="AY42" s="66"/>
      <c r="AZ42" s="66"/>
      <c r="BA42" s="66"/>
      <c r="BB42" s="66"/>
      <c r="BC42" s="66"/>
      <c r="BD42" s="66"/>
      <c r="BE42" s="66"/>
      <c r="BF42" s="66"/>
      <c r="BG42" s="66"/>
      <c r="BH42" s="66"/>
      <c r="BI42" s="66"/>
      <c r="BJ42" s="66"/>
      <c r="BK42" s="66"/>
      <c r="BL42" s="66"/>
      <c r="BM42" s="66"/>
      <c r="BN42" s="66"/>
      <c r="BO42" s="66"/>
      <c r="BP42" s="66"/>
      <c r="BQ42" s="66"/>
      <c r="BR42" s="66"/>
      <c r="BS42" s="66"/>
      <c r="BT42" s="66"/>
      <c r="BU42" s="66"/>
      <c r="BV42" s="66"/>
      <c r="BW42" s="66"/>
      <c r="BX42" s="66"/>
      <c r="BY42" s="66"/>
      <c r="BZ42" s="66"/>
      <c r="CA42" s="66"/>
      <c r="CB42" s="66"/>
    </row>
    <row r="43" spans="1:80" x14ac:dyDescent="0.25">
      <c r="A43" s="66"/>
      <c r="B43" s="447"/>
      <c r="C43" s="447"/>
      <c r="D43" s="448"/>
      <c r="E43" s="440"/>
      <c r="F43" s="441"/>
      <c r="G43" s="441"/>
      <c r="H43" s="441"/>
      <c r="I43" s="442"/>
      <c r="J43" s="400"/>
      <c r="K43" s="401"/>
      <c r="L43" s="401"/>
      <c r="M43" s="401"/>
      <c r="N43" s="401"/>
      <c r="O43" s="402"/>
      <c r="P43" s="400"/>
      <c r="Q43" s="401"/>
      <c r="R43" s="401"/>
      <c r="S43" s="401"/>
      <c r="T43" s="401"/>
      <c r="U43" s="402"/>
      <c r="V43" s="409"/>
      <c r="W43" s="410"/>
      <c r="X43" s="410"/>
      <c r="Y43" s="410"/>
      <c r="Z43" s="410"/>
      <c r="AA43" s="411"/>
      <c r="AB43" s="427"/>
      <c r="AC43" s="428"/>
      <c r="AD43" s="428"/>
      <c r="AE43" s="428"/>
      <c r="AF43" s="428"/>
      <c r="AG43" s="429"/>
      <c r="AH43" s="418"/>
      <c r="AI43" s="419"/>
      <c r="AJ43" s="419"/>
      <c r="AK43" s="419"/>
      <c r="AL43" s="419"/>
      <c r="AM43" s="420"/>
      <c r="AN43" s="66"/>
      <c r="AO43" s="66"/>
      <c r="AP43" s="66"/>
      <c r="AQ43" s="66"/>
      <c r="AR43" s="66"/>
      <c r="AS43" s="66"/>
      <c r="AT43" s="66"/>
      <c r="AU43" s="66"/>
      <c r="AV43" s="66"/>
      <c r="AW43" s="66"/>
      <c r="AX43" s="66"/>
      <c r="AY43" s="66"/>
      <c r="AZ43" s="66"/>
      <c r="BA43" s="66"/>
      <c r="BB43" s="66"/>
      <c r="BC43" s="66"/>
      <c r="BD43" s="66"/>
      <c r="BE43" s="66"/>
      <c r="BF43" s="66"/>
      <c r="BG43" s="66"/>
      <c r="BH43" s="66"/>
      <c r="BI43" s="66"/>
      <c r="BJ43" s="66"/>
      <c r="BK43" s="66"/>
      <c r="BL43" s="66"/>
      <c r="BM43" s="66"/>
      <c r="BN43" s="66"/>
      <c r="BO43" s="66"/>
      <c r="BP43" s="66"/>
      <c r="BQ43" s="66"/>
      <c r="BR43" s="66"/>
      <c r="BS43" s="66"/>
      <c r="BT43" s="66"/>
      <c r="BU43" s="66"/>
      <c r="BV43" s="66"/>
      <c r="BW43" s="66"/>
      <c r="BX43" s="66"/>
      <c r="BY43" s="66"/>
      <c r="BZ43" s="66"/>
      <c r="CA43" s="66"/>
      <c r="CB43" s="66"/>
    </row>
    <row r="44" spans="1:80" x14ac:dyDescent="0.25">
      <c r="A44" s="66"/>
      <c r="B44" s="447"/>
      <c r="C44" s="447"/>
      <c r="D44" s="448"/>
      <c r="E44" s="440"/>
      <c r="F44" s="441"/>
      <c r="G44" s="441"/>
      <c r="H44" s="441"/>
      <c r="I44" s="442"/>
      <c r="J44" s="400" t="str">
        <f>IF(AND('Riesgos de Gestión'!$O$67="Muy Baja",'Riesgos de Gestión'!$S$67="Leve"),CONCATENATE("R",'Riesgos de Gestión'!$A$67),"")</f>
        <v/>
      </c>
      <c r="K44" s="401"/>
      <c r="L44" s="401" t="str">
        <f>IF(AND('Riesgos de Gestión'!$P$73="Muy Baja",'Riesgos de Gestión'!$T$73="Leve"),CONCATENATE("R",'Riesgos de Gestión'!$A$73),"")</f>
        <v/>
      </c>
      <c r="M44" s="401"/>
      <c r="N44" s="401" t="str">
        <f>IF(AND('Riesgos de Gestión'!$P$79="Muy Baja",'Riesgos de Gestión'!$T$79="Leve"),CONCATENATE("R",'Riesgos de Gestión'!$A$79),"")</f>
        <v/>
      </c>
      <c r="O44" s="402"/>
      <c r="P44" s="400" t="str">
        <f>IF(AND('Riesgos de Gestión'!$O$67="Muy Baja",'Riesgos de Gestión'!$S$67="Menor"),CONCATENATE("R",'Riesgos de Gestión'!$A$67),"")</f>
        <v/>
      </c>
      <c r="Q44" s="401"/>
      <c r="R44" s="401" t="str">
        <f>IF(AND('Riesgos de Gestión'!$P$73="Muy Baja",'Riesgos de Gestión'!$T$73="Menor"),CONCATENATE("R",'Riesgos de Gestión'!$A$73),"")</f>
        <v/>
      </c>
      <c r="S44" s="401"/>
      <c r="T44" s="401" t="str">
        <f>IF(AND('Riesgos de Gestión'!$P$79="Muy Baja",'Riesgos de Gestión'!$T$79="Menor"),CONCATENATE("R",'Riesgos de Gestión'!$A$79),"")</f>
        <v/>
      </c>
      <c r="U44" s="402"/>
      <c r="V44" s="409" t="str">
        <f>IF(AND('Riesgos de Gestión'!$O$67="Muy Baja",'Riesgos de Gestión'!$S$67="Moderado"),CONCATENATE("R",'Riesgos de Gestión'!$A$67),"")</f>
        <v/>
      </c>
      <c r="W44" s="410"/>
      <c r="X44" s="410" t="str">
        <f>IF(AND('Riesgos de Gestión'!$P$73="Muy Baja",'Riesgos de Gestión'!$T$73="Moderado"),CONCATENATE("R",'Riesgos de Gestión'!$A$73),"")</f>
        <v/>
      </c>
      <c r="Y44" s="410"/>
      <c r="Z44" s="410" t="str">
        <f>IF(AND('Riesgos de Gestión'!$P$79="Muy Baja",'Riesgos de Gestión'!$T$79="Moderado"),CONCATENATE("R",'Riesgos de Gestión'!$A$79),"")</f>
        <v/>
      </c>
      <c r="AA44" s="411"/>
      <c r="AB44" s="427" t="str">
        <f>IF(AND('Riesgos de Gestión'!$O$67="Muy Baja",'Riesgos de Gestión'!$S$67="Mayor"),CONCATENATE("R",'Riesgos de Gestión'!$A$67),"")</f>
        <v/>
      </c>
      <c r="AC44" s="428"/>
      <c r="AD44" s="428" t="str">
        <f>IF(AND('Riesgos de Gestión'!$P$73="Muy Baja",'Riesgos de Gestión'!$T$73="Mayor"),CONCATENATE("R",'Riesgos de Gestión'!$A$73),"")</f>
        <v/>
      </c>
      <c r="AE44" s="428"/>
      <c r="AF44" s="428" t="str">
        <f>IF(AND('Riesgos de Gestión'!$P$79="Muy Baja",'Riesgos de Gestión'!$T$79="Mayor"),CONCATENATE("R",'Riesgos de Gestión'!$A$79),"")</f>
        <v/>
      </c>
      <c r="AG44" s="429"/>
      <c r="AH44" s="418" t="str">
        <f>IF(AND('Riesgos de Gestión'!$O$67="Muy Baja",'Riesgos de Gestión'!$S$67="Catastrófico"),CONCATENATE("R",'Riesgos de Gestión'!$A$67),"")</f>
        <v/>
      </c>
      <c r="AI44" s="419"/>
      <c r="AJ44" s="419" t="str">
        <f>IF(AND('Riesgos de Gestión'!$P$73="Muy Baja",'Riesgos de Gestión'!$T$73="Catastrófico"),CONCATENATE("R",'Riesgos de Gestión'!$A$73),"")</f>
        <v/>
      </c>
      <c r="AK44" s="419"/>
      <c r="AL44" s="419" t="str">
        <f>IF(AND('Riesgos de Gestión'!$P$79="Muy Baja",'Riesgos de Gestión'!$T$79="Catastrófico"),CONCATENATE("R",'Riesgos de Gestión'!$A$79),"")</f>
        <v/>
      </c>
      <c r="AM44" s="420"/>
      <c r="AN44" s="66"/>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row>
    <row r="45" spans="1:80" ht="15.75" thickBot="1" x14ac:dyDescent="0.3">
      <c r="A45" s="66"/>
      <c r="B45" s="447"/>
      <c r="C45" s="447"/>
      <c r="D45" s="448"/>
      <c r="E45" s="443"/>
      <c r="F45" s="444"/>
      <c r="G45" s="444"/>
      <c r="H45" s="444"/>
      <c r="I45" s="445"/>
      <c r="J45" s="403"/>
      <c r="K45" s="404"/>
      <c r="L45" s="404"/>
      <c r="M45" s="404"/>
      <c r="N45" s="404"/>
      <c r="O45" s="405"/>
      <c r="P45" s="403"/>
      <c r="Q45" s="404"/>
      <c r="R45" s="404"/>
      <c r="S45" s="404"/>
      <c r="T45" s="404"/>
      <c r="U45" s="405"/>
      <c r="V45" s="412"/>
      <c r="W45" s="413"/>
      <c r="X45" s="413"/>
      <c r="Y45" s="413"/>
      <c r="Z45" s="413"/>
      <c r="AA45" s="414"/>
      <c r="AB45" s="430"/>
      <c r="AC45" s="431"/>
      <c r="AD45" s="431"/>
      <c r="AE45" s="431"/>
      <c r="AF45" s="431"/>
      <c r="AG45" s="432"/>
      <c r="AH45" s="421"/>
      <c r="AI45" s="422"/>
      <c r="AJ45" s="422"/>
      <c r="AK45" s="422"/>
      <c r="AL45" s="422"/>
      <c r="AM45" s="423"/>
      <c r="AN45" s="66"/>
      <c r="AO45" s="66"/>
      <c r="AP45" s="66"/>
      <c r="AQ45" s="66"/>
      <c r="AR45" s="66"/>
      <c r="AS45" s="66"/>
      <c r="AT45" s="66"/>
      <c r="AU45" s="66"/>
      <c r="AV45" s="66"/>
      <c r="AW45" s="66"/>
      <c r="AX45" s="66"/>
      <c r="AY45" s="66"/>
      <c r="AZ45" s="66"/>
      <c r="BA45" s="66"/>
      <c r="BB45" s="66"/>
      <c r="BC45" s="66"/>
      <c r="BD45" s="66"/>
      <c r="BE45" s="66"/>
      <c r="BF45" s="66"/>
      <c r="BG45" s="66"/>
      <c r="BH45" s="66"/>
      <c r="BI45" s="66"/>
      <c r="BJ45" s="66"/>
      <c r="BK45" s="66"/>
      <c r="BL45" s="66"/>
      <c r="BM45" s="66"/>
      <c r="BN45" s="66"/>
      <c r="BO45" s="66"/>
      <c r="BP45" s="66"/>
      <c r="BQ45" s="66"/>
      <c r="BR45" s="66"/>
      <c r="BS45" s="66"/>
      <c r="BT45" s="66"/>
      <c r="BU45" s="66"/>
      <c r="BV45" s="66"/>
      <c r="BW45" s="66"/>
      <c r="BX45" s="66"/>
      <c r="BY45" s="66"/>
      <c r="BZ45" s="66"/>
      <c r="CA45" s="66"/>
      <c r="CB45" s="66"/>
    </row>
    <row r="46" spans="1:80" x14ac:dyDescent="0.25">
      <c r="A46" s="66"/>
      <c r="B46" s="66"/>
      <c r="C46" s="66"/>
      <c r="D46" s="66"/>
      <c r="E46" s="66"/>
      <c r="F46" s="66"/>
      <c r="G46" s="66"/>
      <c r="H46" s="66"/>
      <c r="I46" s="66"/>
      <c r="J46" s="437" t="s">
        <v>274</v>
      </c>
      <c r="K46" s="438"/>
      <c r="L46" s="438"/>
      <c r="M46" s="438"/>
      <c r="N46" s="438"/>
      <c r="O46" s="439"/>
      <c r="P46" s="437" t="s">
        <v>275</v>
      </c>
      <c r="Q46" s="438"/>
      <c r="R46" s="438"/>
      <c r="S46" s="438"/>
      <c r="T46" s="438"/>
      <c r="U46" s="439"/>
      <c r="V46" s="437" t="s">
        <v>276</v>
      </c>
      <c r="W46" s="438"/>
      <c r="X46" s="438"/>
      <c r="Y46" s="438"/>
      <c r="Z46" s="438"/>
      <c r="AA46" s="439"/>
      <c r="AB46" s="437" t="s">
        <v>277</v>
      </c>
      <c r="AC46" s="446"/>
      <c r="AD46" s="438"/>
      <c r="AE46" s="438"/>
      <c r="AF46" s="438"/>
      <c r="AG46" s="439"/>
      <c r="AH46" s="437" t="s">
        <v>278</v>
      </c>
      <c r="AI46" s="438"/>
      <c r="AJ46" s="438"/>
      <c r="AK46" s="438"/>
      <c r="AL46" s="438"/>
      <c r="AM46" s="439"/>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row>
    <row r="47" spans="1:80" x14ac:dyDescent="0.25">
      <c r="A47" s="66"/>
      <c r="B47" s="66"/>
      <c r="C47" s="66"/>
      <c r="D47" s="66"/>
      <c r="E47" s="66"/>
      <c r="F47" s="66"/>
      <c r="G47" s="66"/>
      <c r="H47" s="66"/>
      <c r="I47" s="66"/>
      <c r="J47" s="440"/>
      <c r="K47" s="441"/>
      <c r="L47" s="441"/>
      <c r="M47" s="441"/>
      <c r="N47" s="441"/>
      <c r="O47" s="442"/>
      <c r="P47" s="440"/>
      <c r="Q47" s="441"/>
      <c r="R47" s="441"/>
      <c r="S47" s="441"/>
      <c r="T47" s="441"/>
      <c r="U47" s="442"/>
      <c r="V47" s="440"/>
      <c r="W47" s="441"/>
      <c r="X47" s="441"/>
      <c r="Y47" s="441"/>
      <c r="Z47" s="441"/>
      <c r="AA47" s="442"/>
      <c r="AB47" s="440"/>
      <c r="AC47" s="441"/>
      <c r="AD47" s="441"/>
      <c r="AE47" s="441"/>
      <c r="AF47" s="441"/>
      <c r="AG47" s="442"/>
      <c r="AH47" s="440"/>
      <c r="AI47" s="441"/>
      <c r="AJ47" s="441"/>
      <c r="AK47" s="441"/>
      <c r="AL47" s="441"/>
      <c r="AM47" s="442"/>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row>
    <row r="48" spans="1:80" x14ac:dyDescent="0.25">
      <c r="A48" s="66"/>
      <c r="B48" s="66"/>
      <c r="C48" s="66"/>
      <c r="D48" s="66"/>
      <c r="E48" s="66"/>
      <c r="F48" s="66"/>
      <c r="G48" s="66"/>
      <c r="H48" s="66"/>
      <c r="I48" s="66"/>
      <c r="J48" s="440"/>
      <c r="K48" s="441"/>
      <c r="L48" s="441"/>
      <c r="M48" s="441"/>
      <c r="N48" s="441"/>
      <c r="O48" s="442"/>
      <c r="P48" s="440"/>
      <c r="Q48" s="441"/>
      <c r="R48" s="441"/>
      <c r="S48" s="441"/>
      <c r="T48" s="441"/>
      <c r="U48" s="442"/>
      <c r="V48" s="440"/>
      <c r="W48" s="441"/>
      <c r="X48" s="441"/>
      <c r="Y48" s="441"/>
      <c r="Z48" s="441"/>
      <c r="AA48" s="442"/>
      <c r="AB48" s="440"/>
      <c r="AC48" s="441"/>
      <c r="AD48" s="441"/>
      <c r="AE48" s="441"/>
      <c r="AF48" s="441"/>
      <c r="AG48" s="442"/>
      <c r="AH48" s="440"/>
      <c r="AI48" s="441"/>
      <c r="AJ48" s="441"/>
      <c r="AK48" s="441"/>
      <c r="AL48" s="441"/>
      <c r="AM48" s="442"/>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row>
    <row r="49" spans="1:80" x14ac:dyDescent="0.25">
      <c r="A49" s="66"/>
      <c r="B49" s="66"/>
      <c r="C49" s="66"/>
      <c r="D49" s="66"/>
      <c r="E49" s="66"/>
      <c r="F49" s="66"/>
      <c r="G49" s="66"/>
      <c r="H49" s="66"/>
      <c r="I49" s="66"/>
      <c r="J49" s="440"/>
      <c r="K49" s="441"/>
      <c r="L49" s="441"/>
      <c r="M49" s="441"/>
      <c r="N49" s="441"/>
      <c r="O49" s="442"/>
      <c r="P49" s="440"/>
      <c r="Q49" s="441"/>
      <c r="R49" s="441"/>
      <c r="S49" s="441"/>
      <c r="T49" s="441"/>
      <c r="U49" s="442"/>
      <c r="V49" s="440"/>
      <c r="W49" s="441"/>
      <c r="X49" s="441"/>
      <c r="Y49" s="441"/>
      <c r="Z49" s="441"/>
      <c r="AA49" s="442"/>
      <c r="AB49" s="440"/>
      <c r="AC49" s="441"/>
      <c r="AD49" s="441"/>
      <c r="AE49" s="441"/>
      <c r="AF49" s="441"/>
      <c r="AG49" s="442"/>
      <c r="AH49" s="440"/>
      <c r="AI49" s="441"/>
      <c r="AJ49" s="441"/>
      <c r="AK49" s="441"/>
      <c r="AL49" s="441"/>
      <c r="AM49" s="442"/>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row>
    <row r="50" spans="1:80" x14ac:dyDescent="0.25">
      <c r="A50" s="66"/>
      <c r="B50" s="66"/>
      <c r="C50" s="66"/>
      <c r="D50" s="66"/>
      <c r="E50" s="66"/>
      <c r="F50" s="66"/>
      <c r="G50" s="66"/>
      <c r="H50" s="66"/>
      <c r="I50" s="66"/>
      <c r="J50" s="440"/>
      <c r="K50" s="441"/>
      <c r="L50" s="441"/>
      <c r="M50" s="441"/>
      <c r="N50" s="441"/>
      <c r="O50" s="442"/>
      <c r="P50" s="440"/>
      <c r="Q50" s="441"/>
      <c r="R50" s="441"/>
      <c r="S50" s="441"/>
      <c r="T50" s="441"/>
      <c r="U50" s="442"/>
      <c r="V50" s="440"/>
      <c r="W50" s="441"/>
      <c r="X50" s="441"/>
      <c r="Y50" s="441"/>
      <c r="Z50" s="441"/>
      <c r="AA50" s="442"/>
      <c r="AB50" s="440"/>
      <c r="AC50" s="441"/>
      <c r="AD50" s="441"/>
      <c r="AE50" s="441"/>
      <c r="AF50" s="441"/>
      <c r="AG50" s="442"/>
      <c r="AH50" s="440"/>
      <c r="AI50" s="441"/>
      <c r="AJ50" s="441"/>
      <c r="AK50" s="441"/>
      <c r="AL50" s="441"/>
      <c r="AM50" s="442"/>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row>
    <row r="51" spans="1:80" ht="15.75" thickBot="1" x14ac:dyDescent="0.3">
      <c r="A51" s="66"/>
      <c r="B51" s="66"/>
      <c r="C51" s="66"/>
      <c r="D51" s="66"/>
      <c r="E51" s="66"/>
      <c r="F51" s="66"/>
      <c r="G51" s="66"/>
      <c r="H51" s="66"/>
      <c r="I51" s="66"/>
      <c r="J51" s="443"/>
      <c r="K51" s="444"/>
      <c r="L51" s="444"/>
      <c r="M51" s="444"/>
      <c r="N51" s="444"/>
      <c r="O51" s="445"/>
      <c r="P51" s="443"/>
      <c r="Q51" s="444"/>
      <c r="R51" s="444"/>
      <c r="S51" s="444"/>
      <c r="T51" s="444"/>
      <c r="U51" s="445"/>
      <c r="V51" s="443"/>
      <c r="W51" s="444"/>
      <c r="X51" s="444"/>
      <c r="Y51" s="444"/>
      <c r="Z51" s="444"/>
      <c r="AA51" s="445"/>
      <c r="AB51" s="443"/>
      <c r="AC51" s="444"/>
      <c r="AD51" s="444"/>
      <c r="AE51" s="444"/>
      <c r="AF51" s="444"/>
      <c r="AG51" s="445"/>
      <c r="AH51" s="443"/>
      <c r="AI51" s="444"/>
      <c r="AJ51" s="444"/>
      <c r="AK51" s="444"/>
      <c r="AL51" s="444"/>
      <c r="AM51" s="445"/>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row>
    <row r="52" spans="1:80" x14ac:dyDescent="0.25">
      <c r="A52" s="66"/>
      <c r="B52" s="66"/>
      <c r="C52" s="66"/>
      <c r="D52" s="66"/>
      <c r="E52" s="66"/>
      <c r="F52" s="66"/>
      <c r="G52" s="66"/>
      <c r="H52" s="66"/>
      <c r="I52" s="66"/>
      <c r="J52" s="66"/>
      <c r="K52" s="66"/>
      <c r="L52" s="66"/>
      <c r="M52" s="66"/>
      <c r="N52" s="66"/>
      <c r="O52" s="66"/>
      <c r="P52" s="66"/>
      <c r="Q52" s="66"/>
      <c r="R52" s="66"/>
      <c r="S52" s="66"/>
      <c r="T52" s="66"/>
      <c r="U52" s="66"/>
      <c r="V52" s="66"/>
      <c r="W52" s="66"/>
      <c r="X52" s="66"/>
      <c r="Y52" s="66"/>
      <c r="Z52" s="66"/>
      <c r="AA52" s="66"/>
      <c r="AB52" s="66"/>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row>
    <row r="53" spans="1:80" ht="15" customHeight="1" x14ac:dyDescent="0.25">
      <c r="A53" s="66"/>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row>
    <row r="54" spans="1:80" ht="15" customHeight="1" x14ac:dyDescent="0.25">
      <c r="A54" s="66"/>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row>
    <row r="55" spans="1:80" x14ac:dyDescent="0.25">
      <c r="A55" s="66"/>
      <c r="B55" s="66"/>
      <c r="C55" s="66"/>
      <c r="D55" s="66"/>
      <c r="E55" s="66"/>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row>
    <row r="56" spans="1:80" x14ac:dyDescent="0.25">
      <c r="A56" s="66"/>
      <c r="B56" s="66"/>
      <c r="C56" s="66"/>
      <c r="D56" s="66"/>
      <c r="E56" s="66"/>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row>
    <row r="57" spans="1:80" x14ac:dyDescent="0.25">
      <c r="A57" s="66"/>
      <c r="B57" s="66"/>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row>
    <row r="58" spans="1:80" x14ac:dyDescent="0.25">
      <c r="A58" s="66"/>
      <c r="B58" s="66"/>
      <c r="C58" s="66"/>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row>
    <row r="59" spans="1:80" x14ac:dyDescent="0.25">
      <c r="A59" s="66"/>
      <c r="B59" s="66"/>
      <c r="C59" s="66"/>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row>
    <row r="60" spans="1:80" x14ac:dyDescent="0.25">
      <c r="A60" s="66"/>
      <c r="B60" s="66"/>
      <c r="C60" s="66"/>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row>
    <row r="61" spans="1:80" x14ac:dyDescent="0.25">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row>
    <row r="62" spans="1:80" x14ac:dyDescent="0.25">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row>
    <row r="63" spans="1:80" x14ac:dyDescent="0.25">
      <c r="A63" s="66"/>
      <c r="B63" s="66"/>
      <c r="C63" s="66"/>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row>
    <row r="64" spans="1:80" x14ac:dyDescent="0.25">
      <c r="A64" s="66"/>
      <c r="B64" s="66"/>
      <c r="C64" s="66"/>
      <c r="D64" s="66"/>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row>
    <row r="65" spans="1:80" x14ac:dyDescent="0.25">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row>
    <row r="66" spans="1:80" x14ac:dyDescent="0.25">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row>
    <row r="67" spans="1:80" x14ac:dyDescent="0.25">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row>
    <row r="68" spans="1:80" x14ac:dyDescent="0.25">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row>
    <row r="69" spans="1:80" x14ac:dyDescent="0.25">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row>
    <row r="70" spans="1:80" x14ac:dyDescent="0.25">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c r="BI70" s="66"/>
      <c r="BJ70" s="66"/>
      <c r="BK70" s="66"/>
      <c r="BL70" s="66"/>
      <c r="BM70" s="66"/>
      <c r="BN70" s="66"/>
      <c r="BO70" s="66"/>
      <c r="BP70" s="66"/>
      <c r="BQ70" s="66"/>
      <c r="BR70" s="66"/>
      <c r="BS70" s="66"/>
      <c r="BT70" s="66"/>
      <c r="BU70" s="66"/>
      <c r="BV70" s="66"/>
      <c r="BW70" s="66"/>
      <c r="BX70" s="66"/>
      <c r="BY70" s="66"/>
      <c r="BZ70" s="66"/>
      <c r="CA70" s="66"/>
      <c r="CB70" s="66"/>
    </row>
    <row r="71" spans="1:80" x14ac:dyDescent="0.25">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c r="BI71" s="66"/>
      <c r="BJ71" s="66"/>
      <c r="BK71" s="66"/>
      <c r="BL71" s="66"/>
      <c r="BM71" s="66"/>
      <c r="BN71" s="66"/>
      <c r="BO71" s="66"/>
      <c r="BP71" s="66"/>
      <c r="BQ71" s="66"/>
      <c r="BR71" s="66"/>
      <c r="BS71" s="66"/>
      <c r="BT71" s="66"/>
      <c r="BU71" s="66"/>
      <c r="BV71" s="66"/>
      <c r="BW71" s="66"/>
      <c r="BX71" s="66"/>
      <c r="BY71" s="66"/>
      <c r="BZ71" s="66"/>
      <c r="CA71" s="66"/>
      <c r="CB71" s="66"/>
    </row>
    <row r="72" spans="1:80" x14ac:dyDescent="0.25">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row>
    <row r="73" spans="1:80" x14ac:dyDescent="0.25">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c r="BI73" s="66"/>
      <c r="BJ73" s="66"/>
      <c r="BK73" s="66"/>
      <c r="BL73" s="66"/>
      <c r="BM73" s="66"/>
      <c r="BN73" s="66"/>
      <c r="BO73" s="66"/>
      <c r="BP73" s="66"/>
      <c r="BQ73" s="66"/>
      <c r="BR73" s="66"/>
      <c r="BS73" s="66"/>
      <c r="BT73" s="66"/>
      <c r="BU73" s="66"/>
      <c r="BV73" s="66"/>
      <c r="BW73" s="66"/>
      <c r="BX73" s="66"/>
      <c r="BY73" s="66"/>
      <c r="BZ73" s="66"/>
      <c r="CA73" s="66"/>
      <c r="CB73" s="66"/>
    </row>
    <row r="74" spans="1:80" x14ac:dyDescent="0.25">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c r="BI74" s="66"/>
      <c r="BJ74" s="66"/>
      <c r="BK74" s="66"/>
      <c r="BL74" s="66"/>
      <c r="BM74" s="66"/>
      <c r="BN74" s="66"/>
      <c r="BO74" s="66"/>
      <c r="BP74" s="66"/>
      <c r="BQ74" s="66"/>
      <c r="BR74" s="66"/>
      <c r="BS74" s="66"/>
      <c r="BT74" s="66"/>
      <c r="BU74" s="66"/>
      <c r="BV74" s="66"/>
      <c r="BW74" s="66"/>
      <c r="BX74" s="66"/>
      <c r="BY74" s="66"/>
      <c r="BZ74" s="66"/>
      <c r="CA74" s="66"/>
      <c r="CB74" s="66"/>
    </row>
    <row r="75" spans="1:80" x14ac:dyDescent="0.25">
      <c r="A75" s="66"/>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c r="BI75" s="66"/>
      <c r="BJ75" s="66"/>
      <c r="BK75" s="66"/>
      <c r="BL75" s="66"/>
      <c r="BM75" s="66"/>
      <c r="BN75" s="66"/>
      <c r="BO75" s="66"/>
      <c r="BP75" s="66"/>
      <c r="BQ75" s="66"/>
      <c r="BR75" s="66"/>
      <c r="BS75" s="66"/>
      <c r="BT75" s="66"/>
      <c r="BU75" s="66"/>
      <c r="BV75" s="66"/>
      <c r="BW75" s="66"/>
      <c r="BX75" s="66"/>
      <c r="BY75" s="66"/>
      <c r="BZ75" s="66"/>
      <c r="CA75" s="66"/>
      <c r="CB75" s="66"/>
    </row>
    <row r="76" spans="1:80" x14ac:dyDescent="0.25">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c r="BO76" s="66"/>
      <c r="BP76" s="66"/>
      <c r="BQ76" s="66"/>
      <c r="BR76" s="66"/>
      <c r="BS76" s="66"/>
      <c r="BT76" s="66"/>
      <c r="BU76" s="66"/>
      <c r="BV76" s="66"/>
      <c r="BW76" s="66"/>
      <c r="BX76" s="66"/>
      <c r="BY76" s="66"/>
      <c r="BZ76" s="66"/>
      <c r="CA76" s="66"/>
      <c r="CB76" s="66"/>
    </row>
    <row r="77" spans="1:80" x14ac:dyDescent="0.25">
      <c r="A77" s="66"/>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c r="BI77" s="66"/>
      <c r="BJ77" s="66"/>
      <c r="BK77" s="66"/>
      <c r="BL77" s="66"/>
      <c r="BM77" s="66"/>
      <c r="BN77" s="66"/>
      <c r="BO77" s="66"/>
      <c r="BP77" s="66"/>
      <c r="BQ77" s="66"/>
      <c r="BR77" s="66"/>
      <c r="BS77" s="66"/>
      <c r="BT77" s="66"/>
      <c r="BU77" s="66"/>
      <c r="BV77" s="66"/>
      <c r="BW77" s="66"/>
      <c r="BX77" s="66"/>
      <c r="BY77" s="66"/>
      <c r="BZ77" s="66"/>
      <c r="CA77" s="66"/>
      <c r="CB77" s="66"/>
    </row>
    <row r="78" spans="1:80" x14ac:dyDescent="0.25">
      <c r="A78" s="66"/>
      <c r="B78" s="66"/>
      <c r="C78" s="66"/>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c r="BI78" s="66"/>
      <c r="BJ78" s="66"/>
      <c r="BK78" s="66"/>
      <c r="BL78" s="66"/>
      <c r="BM78" s="66"/>
      <c r="BN78" s="66"/>
      <c r="BO78" s="66"/>
      <c r="BP78" s="66"/>
      <c r="BQ78" s="66"/>
      <c r="BR78" s="66"/>
      <c r="BS78" s="66"/>
      <c r="BT78" s="66"/>
      <c r="BU78" s="66"/>
      <c r="BV78" s="66"/>
      <c r="BW78" s="66"/>
      <c r="BX78" s="66"/>
      <c r="BY78" s="66"/>
      <c r="BZ78" s="66"/>
      <c r="CA78" s="66"/>
      <c r="CB78" s="66"/>
    </row>
    <row r="79" spans="1:80" x14ac:dyDescent="0.25">
      <c r="A79" s="66"/>
      <c r="B79" s="66"/>
      <c r="C79" s="66"/>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c r="BC79" s="66"/>
      <c r="BD79" s="66"/>
      <c r="BE79" s="66"/>
      <c r="BF79" s="66"/>
      <c r="BG79" s="66"/>
      <c r="BH79" s="66"/>
      <c r="BI79" s="66"/>
      <c r="BJ79" s="66"/>
      <c r="BK79" s="66"/>
    </row>
    <row r="80" spans="1:80" x14ac:dyDescent="0.25">
      <c r="A80" s="66"/>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c r="BI80" s="66"/>
      <c r="BJ80" s="66"/>
      <c r="BK80" s="66"/>
    </row>
    <row r="81" spans="1:63" x14ac:dyDescent="0.25">
      <c r="A81" s="66"/>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c r="BC81" s="66"/>
      <c r="BD81" s="66"/>
      <c r="BE81" s="66"/>
      <c r="BF81" s="66"/>
      <c r="BG81" s="66"/>
      <c r="BH81" s="66"/>
      <c r="BI81" s="66"/>
      <c r="BJ81" s="66"/>
      <c r="BK81" s="66"/>
    </row>
    <row r="82" spans="1:63" x14ac:dyDescent="0.25">
      <c r="A82" s="66"/>
      <c r="B82" s="66"/>
      <c r="C82" s="66"/>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c r="BC82" s="66"/>
      <c r="BD82" s="66"/>
      <c r="BE82" s="66"/>
      <c r="BF82" s="66"/>
      <c r="BG82" s="66"/>
      <c r="BH82" s="66"/>
      <c r="BI82" s="66"/>
      <c r="BJ82" s="66"/>
      <c r="BK82" s="66"/>
    </row>
    <row r="83" spans="1:63" x14ac:dyDescent="0.25">
      <c r="A83" s="66"/>
      <c r="B83" s="66"/>
      <c r="C83" s="66"/>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c r="BI83" s="66"/>
      <c r="BJ83" s="66"/>
      <c r="BK83" s="66"/>
    </row>
    <row r="84" spans="1:63" x14ac:dyDescent="0.25">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c r="BI84" s="66"/>
      <c r="BJ84" s="66"/>
      <c r="BK84" s="66"/>
    </row>
    <row r="85" spans="1:63" x14ac:dyDescent="0.25">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c r="BC85" s="66"/>
      <c r="BD85" s="66"/>
      <c r="BE85" s="66"/>
      <c r="BF85" s="66"/>
      <c r="BG85" s="66"/>
      <c r="BH85" s="66"/>
      <c r="BI85" s="66"/>
      <c r="BJ85" s="66"/>
      <c r="BK85" s="66"/>
    </row>
    <row r="86" spans="1:63" x14ac:dyDescent="0.25">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c r="BC86" s="66"/>
      <c r="BD86" s="66"/>
      <c r="BE86" s="66"/>
      <c r="BF86" s="66"/>
      <c r="BG86" s="66"/>
      <c r="BH86" s="66"/>
      <c r="BI86" s="66"/>
      <c r="BJ86" s="66"/>
      <c r="BK86" s="66"/>
    </row>
    <row r="87" spans="1:63" x14ac:dyDescent="0.25">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c r="BC87" s="66"/>
      <c r="BD87" s="66"/>
      <c r="BE87" s="66"/>
      <c r="BF87" s="66"/>
      <c r="BG87" s="66"/>
      <c r="BH87" s="66"/>
      <c r="BI87" s="66"/>
      <c r="BJ87" s="66"/>
      <c r="BK87" s="66"/>
    </row>
    <row r="88" spans="1:63" x14ac:dyDescent="0.25">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c r="BI88" s="66"/>
      <c r="BJ88" s="66"/>
      <c r="BK88" s="66"/>
    </row>
    <row r="89" spans="1:63" x14ac:dyDescent="0.25">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c r="BC89" s="66"/>
      <c r="BD89" s="66"/>
      <c r="BE89" s="66"/>
      <c r="BF89" s="66"/>
      <c r="BG89" s="66"/>
      <c r="BH89" s="66"/>
      <c r="BI89" s="66"/>
      <c r="BJ89" s="66"/>
      <c r="BK89" s="66"/>
    </row>
    <row r="90" spans="1:63" x14ac:dyDescent="0.25">
      <c r="A90" s="66"/>
      <c r="B90" s="66"/>
      <c r="C90" s="66"/>
      <c r="D90" s="66"/>
      <c r="E90" s="66"/>
      <c r="F90" s="66"/>
      <c r="G90" s="66"/>
      <c r="H90" s="66"/>
      <c r="I90" s="66"/>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c r="BC90" s="66"/>
      <c r="BD90" s="66"/>
      <c r="BE90" s="66"/>
      <c r="BF90" s="66"/>
      <c r="BG90" s="66"/>
      <c r="BH90" s="66"/>
      <c r="BI90" s="66"/>
      <c r="BJ90" s="66"/>
      <c r="BK90" s="66"/>
    </row>
    <row r="91" spans="1:63" x14ac:dyDescent="0.25">
      <c r="A91" s="66"/>
      <c r="B91" s="66"/>
      <c r="C91" s="66"/>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row>
    <row r="92" spans="1:63" x14ac:dyDescent="0.25">
      <c r="A92" s="66"/>
      <c r="B92" s="66"/>
      <c r="C92" s="66"/>
      <c r="D92" s="66"/>
      <c r="E92" s="66"/>
      <c r="F92" s="66"/>
      <c r="G92" s="66"/>
      <c r="H92" s="66"/>
      <c r="I92" s="66"/>
      <c r="J92" s="66"/>
      <c r="K92" s="66"/>
      <c r="L92" s="66"/>
      <c r="M92" s="66"/>
      <c r="N92" s="66"/>
      <c r="O92" s="66"/>
      <c r="P92" s="66"/>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c r="BI92" s="66"/>
      <c r="BJ92" s="66"/>
      <c r="BK92" s="66"/>
    </row>
    <row r="93" spans="1:63" x14ac:dyDescent="0.25">
      <c r="A93" s="66"/>
      <c r="B93" s="66"/>
      <c r="C93" s="66"/>
      <c r="D93" s="66"/>
      <c r="E93" s="66"/>
      <c r="F93" s="66"/>
      <c r="G93" s="66"/>
      <c r="H93" s="66"/>
      <c r="I93" s="66"/>
      <c r="J93" s="66"/>
      <c r="K93" s="66"/>
      <c r="L93" s="66"/>
      <c r="M93" s="66"/>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c r="BB93" s="66"/>
      <c r="BC93" s="66"/>
      <c r="BD93" s="66"/>
      <c r="BE93" s="66"/>
      <c r="BF93" s="66"/>
      <c r="BG93" s="66"/>
      <c r="BH93" s="66"/>
      <c r="BI93" s="66"/>
      <c r="BJ93" s="66"/>
      <c r="BK93" s="66"/>
    </row>
    <row r="94" spans="1:63" x14ac:dyDescent="0.25">
      <c r="A94" s="66"/>
      <c r="B94" s="66"/>
      <c r="C94" s="66"/>
      <c r="D94" s="66"/>
      <c r="E94" s="66"/>
      <c r="F94" s="66"/>
      <c r="G94" s="6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c r="BB94" s="66"/>
      <c r="BC94" s="66"/>
      <c r="BD94" s="66"/>
      <c r="BE94" s="66"/>
      <c r="BF94" s="66"/>
      <c r="BG94" s="66"/>
      <c r="BH94" s="66"/>
      <c r="BI94" s="66"/>
      <c r="BJ94" s="66"/>
      <c r="BK94" s="66"/>
    </row>
    <row r="95" spans="1:63" x14ac:dyDescent="0.25">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66"/>
      <c r="BA95" s="66"/>
      <c r="BB95" s="66"/>
      <c r="BC95" s="66"/>
      <c r="BD95" s="66"/>
      <c r="BE95" s="66"/>
      <c r="BF95" s="66"/>
      <c r="BG95" s="66"/>
      <c r="BH95" s="66"/>
      <c r="BI95" s="66"/>
      <c r="BJ95" s="66"/>
      <c r="BK95" s="66"/>
    </row>
    <row r="96" spans="1:63" x14ac:dyDescent="0.25">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6"/>
      <c r="BK96" s="66"/>
    </row>
    <row r="97" spans="1:63" x14ac:dyDescent="0.25">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c r="BC97" s="66"/>
      <c r="BD97" s="66"/>
      <c r="BE97" s="66"/>
      <c r="BF97" s="66"/>
      <c r="BG97" s="66"/>
      <c r="BH97" s="66"/>
      <c r="BI97" s="66"/>
      <c r="BJ97" s="66"/>
      <c r="BK97" s="66"/>
    </row>
    <row r="98" spans="1:63" x14ac:dyDescent="0.25">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c r="BI98" s="66"/>
      <c r="BJ98" s="66"/>
      <c r="BK98" s="66"/>
    </row>
    <row r="99" spans="1:63" x14ac:dyDescent="0.25">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c r="BI99" s="66"/>
      <c r="BJ99" s="66"/>
      <c r="BK99" s="66"/>
    </row>
    <row r="100" spans="1:63" x14ac:dyDescent="0.25">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c r="BC100" s="66"/>
      <c r="BD100" s="66"/>
      <c r="BE100" s="66"/>
      <c r="BF100" s="66"/>
      <c r="BG100" s="66"/>
      <c r="BH100" s="66"/>
      <c r="BI100" s="66"/>
      <c r="BJ100" s="66"/>
      <c r="BK100" s="66"/>
    </row>
    <row r="101" spans="1:63" x14ac:dyDescent="0.25">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c r="BC101" s="66"/>
      <c r="BD101" s="66"/>
      <c r="BE101" s="66"/>
      <c r="BF101" s="66"/>
      <c r="BG101" s="66"/>
      <c r="BH101" s="66"/>
      <c r="BI101" s="66"/>
      <c r="BJ101" s="66"/>
      <c r="BK101" s="66"/>
    </row>
    <row r="102" spans="1:63" x14ac:dyDescent="0.25">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c r="BC102" s="66"/>
      <c r="BD102" s="66"/>
      <c r="BE102" s="66"/>
      <c r="BF102" s="66"/>
      <c r="BG102" s="66"/>
      <c r="BH102" s="66"/>
      <c r="BI102" s="66"/>
      <c r="BJ102" s="66"/>
      <c r="BK102" s="66"/>
    </row>
    <row r="103" spans="1:63" x14ac:dyDescent="0.25">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c r="BC103" s="66"/>
      <c r="BD103" s="66"/>
      <c r="BE103" s="66"/>
      <c r="BF103" s="66"/>
      <c r="BG103" s="66"/>
      <c r="BH103" s="66"/>
      <c r="BI103" s="66"/>
      <c r="BJ103" s="66"/>
      <c r="BK103" s="66"/>
    </row>
    <row r="104" spans="1:63" x14ac:dyDescent="0.25">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c r="BC104" s="66"/>
      <c r="BD104" s="66"/>
      <c r="BE104" s="66"/>
      <c r="BF104" s="66"/>
      <c r="BG104" s="66"/>
      <c r="BH104" s="66"/>
      <c r="BI104" s="66"/>
      <c r="BJ104" s="66"/>
      <c r="BK104" s="66"/>
    </row>
    <row r="105" spans="1:63" x14ac:dyDescent="0.25">
      <c r="A105" s="66"/>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c r="BI105" s="66"/>
      <c r="BJ105" s="66"/>
      <c r="BK105" s="66"/>
    </row>
    <row r="106" spans="1:63" x14ac:dyDescent="0.2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row>
    <row r="107" spans="1:63" x14ac:dyDescent="0.25">
      <c r="A107" s="66"/>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c r="BI107" s="66"/>
      <c r="BJ107" s="66"/>
      <c r="BK107" s="66"/>
    </row>
    <row r="108" spans="1:63" x14ac:dyDescent="0.25">
      <c r="A108" s="66"/>
      <c r="B108" s="66"/>
      <c r="C108" s="66"/>
      <c r="D108" s="66"/>
      <c r="E108" s="66"/>
      <c r="F108" s="66"/>
      <c r="G108" s="66"/>
      <c r="H108" s="66"/>
      <c r="I108" s="66"/>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c r="BI108" s="66"/>
      <c r="BJ108" s="66"/>
      <c r="BK108" s="66"/>
    </row>
    <row r="109" spans="1:63" x14ac:dyDescent="0.25">
      <c r="A109" s="66"/>
      <c r="B109" s="66"/>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c r="BI109" s="66"/>
      <c r="BJ109" s="66"/>
      <c r="BK109" s="66"/>
    </row>
    <row r="110" spans="1:63" x14ac:dyDescent="0.25">
      <c r="A110" s="66"/>
      <c r="B110" s="66"/>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row>
    <row r="111" spans="1:63" x14ac:dyDescent="0.25">
      <c r="A111" s="66"/>
      <c r="B111" s="66"/>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row>
    <row r="112" spans="1:63" x14ac:dyDescent="0.25">
      <c r="A112" s="66"/>
      <c r="B112" s="66"/>
      <c r="C112" s="66"/>
      <c r="D112" s="66"/>
      <c r="E112" s="66"/>
      <c r="F112" s="66"/>
      <c r="G112" s="66"/>
      <c r="H112" s="66"/>
      <c r="I112" s="66"/>
      <c r="J112" s="66"/>
      <c r="K112" s="66"/>
      <c r="L112" s="66"/>
      <c r="M112" s="66"/>
      <c r="N112" s="66"/>
      <c r="O112" s="66"/>
      <c r="P112" s="66"/>
      <c r="Q112" s="66"/>
      <c r="R112" s="66"/>
      <c r="S112" s="66"/>
      <c r="T112" s="66"/>
      <c r="U112" s="66"/>
      <c r="V112" s="66"/>
      <c r="W112" s="66"/>
      <c r="X112" s="66"/>
      <c r="Y112" s="66"/>
      <c r="Z112" s="66"/>
      <c r="AA112" s="66"/>
      <c r="AB112" s="66"/>
      <c r="AC112" s="66"/>
      <c r="AD112" s="66"/>
      <c r="AE112" s="66"/>
      <c r="AF112" s="66"/>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c r="BI112" s="66"/>
      <c r="BJ112" s="66"/>
      <c r="BK112" s="66"/>
    </row>
    <row r="113" spans="1:63" x14ac:dyDescent="0.25">
      <c r="A113" s="66"/>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c r="AA113" s="66"/>
      <c r="AB113" s="66"/>
      <c r="AC113" s="66"/>
      <c r="AD113" s="66"/>
      <c r="AE113" s="66"/>
      <c r="AF113" s="66"/>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c r="BI113" s="66"/>
      <c r="BJ113" s="66"/>
      <c r="BK113" s="66"/>
    </row>
    <row r="114" spans="1:63" x14ac:dyDescent="0.25">
      <c r="A114" s="66"/>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c r="AA114" s="66"/>
      <c r="AB114" s="66"/>
      <c r="AC114" s="66"/>
      <c r="AD114" s="66"/>
      <c r="AE114" s="66"/>
      <c r="AF114" s="66"/>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c r="BI114" s="66"/>
      <c r="BJ114" s="66"/>
      <c r="BK114" s="66"/>
    </row>
    <row r="115" spans="1:63" x14ac:dyDescent="0.25">
      <c r="A115" s="66"/>
      <c r="B115" s="66"/>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c r="BI115" s="66"/>
      <c r="BJ115" s="66"/>
      <c r="BK115" s="66"/>
    </row>
    <row r="116" spans="1:63" x14ac:dyDescent="0.25">
      <c r="A116" s="66"/>
      <c r="B116" s="66"/>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c r="AA116" s="66"/>
      <c r="AB116" s="66"/>
      <c r="AC116" s="66"/>
      <c r="AD116" s="66"/>
      <c r="AE116" s="66"/>
      <c r="AF116" s="66"/>
      <c r="AG116" s="66"/>
      <c r="AH116" s="66"/>
      <c r="AI116" s="66"/>
      <c r="AJ116" s="66"/>
      <c r="AK116" s="66"/>
      <c r="AL116" s="66"/>
      <c r="AM116" s="66"/>
      <c r="AN116" s="66"/>
      <c r="AO116" s="66"/>
      <c r="AP116" s="66"/>
      <c r="AQ116" s="66"/>
      <c r="AR116" s="66"/>
      <c r="AS116" s="66"/>
      <c r="AT116" s="66"/>
      <c r="AU116" s="66"/>
      <c r="AV116" s="66"/>
      <c r="AW116" s="66"/>
      <c r="AX116" s="66"/>
      <c r="AY116" s="66"/>
      <c r="AZ116" s="66"/>
      <c r="BA116" s="66"/>
      <c r="BB116" s="66"/>
      <c r="BC116" s="66"/>
      <c r="BD116" s="66"/>
      <c r="BE116" s="66"/>
      <c r="BF116" s="66"/>
      <c r="BG116" s="66"/>
      <c r="BH116" s="66"/>
      <c r="BI116" s="66"/>
      <c r="BJ116" s="66"/>
      <c r="BK116" s="66"/>
    </row>
    <row r="117" spans="1:63" x14ac:dyDescent="0.25">
      <c r="A117" s="66"/>
      <c r="B117" s="66"/>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c r="AQ117" s="66"/>
      <c r="AR117" s="66"/>
      <c r="AS117" s="66"/>
      <c r="AT117" s="66"/>
      <c r="AU117" s="66"/>
      <c r="AV117" s="66"/>
      <c r="AW117" s="66"/>
      <c r="AX117" s="66"/>
      <c r="AY117" s="66"/>
      <c r="AZ117" s="66"/>
      <c r="BA117" s="66"/>
      <c r="BB117" s="66"/>
      <c r="BC117" s="66"/>
      <c r="BD117" s="66"/>
      <c r="BE117" s="66"/>
      <c r="BF117" s="66"/>
      <c r="BG117" s="66"/>
      <c r="BH117" s="66"/>
      <c r="BI117" s="66"/>
      <c r="BJ117" s="66"/>
      <c r="BK117" s="66"/>
    </row>
    <row r="118" spans="1:63" x14ac:dyDescent="0.25">
      <c r="A118" s="66"/>
      <c r="B118" s="66"/>
      <c r="C118" s="66"/>
      <c r="D118" s="66"/>
      <c r="E118" s="66"/>
      <c r="F118" s="66"/>
      <c r="G118" s="66"/>
      <c r="H118" s="66"/>
      <c r="I118" s="66"/>
      <c r="J118" s="66"/>
      <c r="K118" s="66"/>
      <c r="L118" s="66"/>
      <c r="M118" s="66"/>
      <c r="N118" s="66"/>
      <c r="O118" s="66"/>
      <c r="P118" s="66"/>
      <c r="Q118" s="66"/>
      <c r="R118" s="66"/>
      <c r="S118" s="66"/>
      <c r="T118" s="66"/>
      <c r="U118" s="66"/>
      <c r="V118" s="66"/>
      <c r="W118" s="66"/>
      <c r="X118" s="66"/>
      <c r="Y118" s="66"/>
      <c r="Z118" s="66"/>
      <c r="AA118" s="66"/>
      <c r="AB118" s="66"/>
      <c r="AC118" s="66"/>
      <c r="AD118" s="66"/>
      <c r="AE118" s="66"/>
      <c r="AF118" s="66"/>
      <c r="AG118" s="66"/>
      <c r="AH118" s="66"/>
      <c r="AI118" s="66"/>
      <c r="AJ118" s="66"/>
      <c r="AK118" s="66"/>
      <c r="AL118" s="66"/>
      <c r="AM118" s="66"/>
      <c r="AN118" s="66"/>
      <c r="AO118" s="66"/>
      <c r="AP118" s="66"/>
      <c r="AQ118" s="66"/>
      <c r="AR118" s="66"/>
      <c r="AS118" s="66"/>
      <c r="AT118" s="66"/>
      <c r="AU118" s="66"/>
      <c r="AV118" s="66"/>
      <c r="AW118" s="66"/>
      <c r="AX118" s="66"/>
      <c r="AY118" s="66"/>
      <c r="AZ118" s="66"/>
      <c r="BA118" s="66"/>
      <c r="BB118" s="66"/>
      <c r="BC118" s="66"/>
      <c r="BD118" s="66"/>
      <c r="BE118" s="66"/>
      <c r="BF118" s="66"/>
      <c r="BG118" s="66"/>
      <c r="BH118" s="66"/>
      <c r="BI118" s="66"/>
      <c r="BJ118" s="66"/>
      <c r="BK118" s="66"/>
    </row>
    <row r="119" spans="1:63" x14ac:dyDescent="0.25">
      <c r="A119" s="66"/>
      <c r="B119" s="66"/>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c r="AZ119" s="66"/>
      <c r="BA119" s="66"/>
      <c r="BB119" s="66"/>
      <c r="BC119" s="66"/>
      <c r="BD119" s="66"/>
      <c r="BE119" s="66"/>
      <c r="BF119" s="66"/>
      <c r="BG119" s="66"/>
      <c r="BH119" s="66"/>
      <c r="BI119" s="66"/>
      <c r="BJ119" s="66"/>
      <c r="BK119" s="66"/>
    </row>
    <row r="120" spans="1:63" x14ac:dyDescent="0.25">
      <c r="A120" s="66"/>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c r="AA120" s="66"/>
      <c r="AB120" s="66"/>
      <c r="AC120" s="66"/>
      <c r="AD120" s="66"/>
      <c r="AE120" s="66"/>
      <c r="AF120" s="66"/>
      <c r="AG120" s="66"/>
      <c r="AH120" s="66"/>
      <c r="AI120" s="66"/>
      <c r="AJ120" s="66"/>
      <c r="AK120" s="66"/>
      <c r="AL120" s="66"/>
      <c r="AM120" s="66"/>
      <c r="AN120" s="66"/>
      <c r="AO120" s="66"/>
      <c r="AP120" s="66"/>
      <c r="AQ120" s="66"/>
      <c r="AR120" s="66"/>
      <c r="AS120" s="66"/>
      <c r="AT120" s="66"/>
      <c r="AU120" s="66"/>
      <c r="AV120" s="66"/>
      <c r="AW120" s="66"/>
      <c r="AX120" s="66"/>
      <c r="AY120" s="66"/>
      <c r="AZ120" s="66"/>
      <c r="BA120" s="66"/>
      <c r="BB120" s="66"/>
      <c r="BC120" s="66"/>
      <c r="BD120" s="66"/>
      <c r="BE120" s="66"/>
      <c r="BF120" s="66"/>
      <c r="BG120" s="66"/>
      <c r="BH120" s="66"/>
      <c r="BI120" s="66"/>
      <c r="BJ120" s="66"/>
      <c r="BK120" s="66"/>
    </row>
    <row r="121" spans="1:63" x14ac:dyDescent="0.25">
      <c r="A121" s="66"/>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row>
    <row r="122" spans="1:63" x14ac:dyDescent="0.25">
      <c r="B122" s="66"/>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c r="AA122" s="66"/>
      <c r="AB122" s="66"/>
      <c r="AC122" s="66"/>
      <c r="AD122" s="66"/>
      <c r="AE122" s="66"/>
      <c r="AF122" s="66"/>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c r="BI122" s="66"/>
      <c r="BJ122" s="66"/>
      <c r="BK122" s="66"/>
    </row>
    <row r="123" spans="1:63" x14ac:dyDescent="0.25">
      <c r="B123" s="66"/>
      <c r="C123" s="66"/>
      <c r="D123" s="66"/>
      <c r="E123" s="66"/>
      <c r="F123" s="66"/>
      <c r="G123" s="66"/>
      <c r="H123" s="66"/>
      <c r="I123" s="66"/>
      <c r="J123" s="66"/>
      <c r="K123" s="66"/>
      <c r="L123" s="66"/>
      <c r="M123" s="66"/>
      <c r="N123" s="66"/>
      <c r="O123" s="66"/>
      <c r="P123" s="66"/>
      <c r="Q123" s="66"/>
      <c r="R123" s="66"/>
      <c r="S123" s="66"/>
      <c r="T123" s="66"/>
      <c r="U123" s="66"/>
      <c r="V123" s="66"/>
      <c r="W123" s="66"/>
      <c r="X123" s="66"/>
      <c r="Y123" s="66"/>
      <c r="Z123" s="66"/>
      <c r="AA123" s="66"/>
      <c r="AB123" s="66"/>
      <c r="AC123" s="66"/>
      <c r="AD123" s="66"/>
      <c r="AE123" s="66"/>
      <c r="AF123" s="66"/>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c r="BI123" s="66"/>
      <c r="BJ123" s="66"/>
      <c r="BK123" s="66"/>
    </row>
    <row r="124" spans="1:63" x14ac:dyDescent="0.25">
      <c r="B124" s="66"/>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c r="AA124" s="66"/>
      <c r="AB124" s="66"/>
      <c r="AC124" s="66"/>
      <c r="AD124" s="66"/>
      <c r="AE124" s="66"/>
      <c r="AF124" s="66"/>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c r="BI124" s="66"/>
      <c r="BJ124" s="66"/>
      <c r="BK124" s="66"/>
    </row>
    <row r="125" spans="1:63" x14ac:dyDescent="0.25">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66"/>
      <c r="AB125" s="66"/>
      <c r="AC125" s="66"/>
      <c r="AD125" s="66"/>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c r="BI125" s="66"/>
      <c r="BJ125" s="66"/>
      <c r="BK125" s="66"/>
    </row>
    <row r="126" spans="1:63" x14ac:dyDescent="0.25">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c r="AA126" s="66"/>
      <c r="AB126" s="66"/>
      <c r="AC126" s="66"/>
      <c r="AD126" s="66"/>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c r="BI126" s="66"/>
      <c r="BJ126" s="66"/>
      <c r="BK126" s="66"/>
    </row>
    <row r="127" spans="1:63" x14ac:dyDescent="0.25">
      <c r="B127" s="66"/>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c r="AA127" s="66"/>
      <c r="AB127" s="66"/>
      <c r="AC127" s="66"/>
      <c r="AD127" s="66"/>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c r="BI127" s="66"/>
      <c r="BJ127" s="66"/>
      <c r="BK127" s="66"/>
    </row>
    <row r="128" spans="1:63" x14ac:dyDescent="0.25">
      <c r="B128" s="66"/>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c r="AA128" s="66"/>
      <c r="AB128" s="66"/>
      <c r="AC128" s="66"/>
      <c r="AD128" s="66"/>
      <c r="AE128" s="66"/>
      <c r="AF128" s="66"/>
      <c r="AG128" s="66"/>
      <c r="AH128" s="66"/>
      <c r="AI128" s="66"/>
      <c r="AJ128" s="66"/>
      <c r="AK128" s="66"/>
      <c r="AL128" s="66"/>
      <c r="AM128" s="66"/>
      <c r="AN128" s="66"/>
      <c r="AO128" s="66"/>
      <c r="AP128" s="66"/>
      <c r="AQ128" s="66"/>
      <c r="AR128" s="66"/>
      <c r="AS128" s="66"/>
      <c r="AT128" s="66"/>
      <c r="AU128" s="66"/>
      <c r="AV128" s="66"/>
      <c r="AW128" s="66"/>
      <c r="AX128" s="66"/>
      <c r="AY128" s="66"/>
      <c r="AZ128" s="66"/>
      <c r="BA128" s="66"/>
      <c r="BB128" s="66"/>
      <c r="BC128" s="66"/>
      <c r="BD128" s="66"/>
      <c r="BE128" s="66"/>
      <c r="BF128" s="66"/>
      <c r="BG128" s="66"/>
      <c r="BH128" s="66"/>
      <c r="BI128" s="66"/>
      <c r="BJ128" s="66"/>
      <c r="BK128" s="66"/>
    </row>
    <row r="129" spans="2:63" x14ac:dyDescent="0.25">
      <c r="B129" s="66"/>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row>
    <row r="130" spans="2:63" x14ac:dyDescent="0.25">
      <c r="B130" s="66"/>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c r="BB130" s="66"/>
      <c r="BC130" s="66"/>
      <c r="BD130" s="66"/>
      <c r="BE130" s="66"/>
      <c r="BF130" s="66"/>
      <c r="BG130" s="66"/>
      <c r="BH130" s="66"/>
      <c r="BI130" s="66"/>
      <c r="BJ130" s="66"/>
      <c r="BK130" s="66"/>
    </row>
    <row r="131" spans="2:63" x14ac:dyDescent="0.25">
      <c r="B131" s="66"/>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66"/>
      <c r="AO131" s="66"/>
      <c r="AP131" s="66"/>
      <c r="AQ131" s="66"/>
      <c r="AR131" s="66"/>
      <c r="AS131" s="66"/>
      <c r="AT131" s="66"/>
      <c r="AU131" s="66"/>
      <c r="AV131" s="66"/>
      <c r="AW131" s="66"/>
      <c r="AX131" s="66"/>
      <c r="AY131" s="66"/>
      <c r="AZ131" s="66"/>
      <c r="BA131" s="66"/>
      <c r="BB131" s="66"/>
      <c r="BC131" s="66"/>
      <c r="BD131" s="66"/>
      <c r="BE131" s="66"/>
      <c r="BF131" s="66"/>
      <c r="BG131" s="66"/>
      <c r="BH131" s="66"/>
      <c r="BI131" s="66"/>
      <c r="BJ131" s="66"/>
      <c r="BK131" s="66"/>
    </row>
    <row r="132" spans="2:63" x14ac:dyDescent="0.25">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66"/>
      <c r="AB132" s="66"/>
      <c r="AC132" s="66"/>
      <c r="AD132" s="66"/>
      <c r="AE132" s="66"/>
      <c r="AF132" s="66"/>
      <c r="AG132" s="66"/>
      <c r="AH132" s="66"/>
      <c r="AI132" s="66"/>
      <c r="AJ132" s="66"/>
      <c r="AK132" s="66"/>
      <c r="AL132" s="66"/>
      <c r="AM132" s="66"/>
      <c r="AN132" s="66"/>
      <c r="AO132" s="66"/>
      <c r="AP132" s="66"/>
      <c r="AQ132" s="66"/>
      <c r="AR132" s="66"/>
      <c r="AS132" s="66"/>
      <c r="AT132" s="66"/>
      <c r="AU132" s="66"/>
      <c r="AV132" s="66"/>
      <c r="AW132" s="66"/>
      <c r="AX132" s="66"/>
      <c r="AY132" s="66"/>
      <c r="AZ132" s="66"/>
      <c r="BA132" s="66"/>
      <c r="BB132" s="66"/>
      <c r="BC132" s="66"/>
      <c r="BD132" s="66"/>
      <c r="BE132" s="66"/>
      <c r="BF132" s="66"/>
      <c r="BG132" s="66"/>
      <c r="BH132" s="66"/>
      <c r="BI132" s="66"/>
      <c r="BJ132" s="66"/>
      <c r="BK132" s="66"/>
    </row>
    <row r="133" spans="2:63" x14ac:dyDescent="0.25">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c r="AA133" s="66"/>
      <c r="AB133" s="66"/>
      <c r="AC133" s="66"/>
      <c r="AD133" s="66"/>
      <c r="AE133" s="66"/>
      <c r="AF133" s="66"/>
      <c r="AG133" s="66"/>
      <c r="AH133" s="66"/>
      <c r="AI133" s="66"/>
      <c r="AJ133" s="66"/>
      <c r="AK133" s="66"/>
      <c r="AL133" s="66"/>
      <c r="AM133" s="66"/>
      <c r="AN133" s="66"/>
      <c r="AO133" s="66"/>
      <c r="AP133" s="66"/>
      <c r="AQ133" s="66"/>
      <c r="AR133" s="66"/>
      <c r="AS133" s="66"/>
      <c r="AT133" s="66"/>
      <c r="AU133" s="66"/>
      <c r="AV133" s="66"/>
      <c r="AW133" s="66"/>
      <c r="AX133" s="66"/>
      <c r="AY133" s="66"/>
      <c r="AZ133" s="66"/>
      <c r="BA133" s="66"/>
      <c r="BB133" s="66"/>
      <c r="BC133" s="66"/>
      <c r="BD133" s="66"/>
      <c r="BE133" s="66"/>
      <c r="BF133" s="66"/>
      <c r="BG133" s="66"/>
      <c r="BH133" s="66"/>
      <c r="BI133" s="66"/>
      <c r="BJ133" s="66"/>
      <c r="BK133" s="66"/>
    </row>
    <row r="134" spans="2:63" x14ac:dyDescent="0.25">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6"/>
      <c r="AY134" s="66"/>
      <c r="AZ134" s="66"/>
      <c r="BA134" s="66"/>
      <c r="BB134" s="66"/>
      <c r="BC134" s="66"/>
      <c r="BD134" s="66"/>
      <c r="BE134" s="66"/>
      <c r="BF134" s="66"/>
      <c r="BG134" s="66"/>
      <c r="BH134" s="66"/>
      <c r="BI134" s="66"/>
      <c r="BJ134" s="66"/>
      <c r="BK134" s="66"/>
    </row>
    <row r="135" spans="2:63" x14ac:dyDescent="0.25">
      <c r="B135" s="66"/>
      <c r="C135" s="66"/>
      <c r="D135" s="66"/>
      <c r="E135" s="66"/>
      <c r="F135" s="66"/>
      <c r="G135" s="66"/>
      <c r="H135" s="66"/>
      <c r="I135" s="66"/>
      <c r="J135" s="66"/>
      <c r="K135" s="66"/>
      <c r="L135" s="66"/>
      <c r="M135" s="66"/>
      <c r="N135" s="66"/>
      <c r="O135" s="66"/>
      <c r="P135" s="66"/>
      <c r="Q135" s="66"/>
      <c r="R135" s="66"/>
      <c r="S135" s="66"/>
      <c r="T135" s="66"/>
      <c r="U135" s="66"/>
      <c r="V135" s="66"/>
      <c r="W135" s="66"/>
      <c r="X135" s="66"/>
      <c r="Y135" s="66"/>
      <c r="Z135" s="66"/>
      <c r="AA135" s="66"/>
      <c r="AB135" s="66"/>
      <c r="AC135" s="66"/>
      <c r="AD135" s="66"/>
      <c r="AE135" s="66"/>
      <c r="AF135" s="66"/>
      <c r="AG135" s="66"/>
      <c r="AH135" s="66"/>
      <c r="AI135" s="66"/>
      <c r="AJ135" s="66"/>
      <c r="AK135" s="66"/>
      <c r="AL135" s="66"/>
      <c r="AM135" s="66"/>
      <c r="AN135" s="66"/>
      <c r="AO135" s="66"/>
      <c r="AP135" s="66"/>
      <c r="AQ135" s="66"/>
      <c r="AR135" s="66"/>
      <c r="AS135" s="66"/>
      <c r="AT135" s="66"/>
      <c r="AU135" s="66"/>
      <c r="AV135" s="66"/>
      <c r="AW135" s="66"/>
      <c r="AX135" s="66"/>
      <c r="AY135" s="66"/>
      <c r="AZ135" s="66"/>
      <c r="BA135" s="66"/>
      <c r="BB135" s="66"/>
      <c r="BC135" s="66"/>
      <c r="BD135" s="66"/>
      <c r="BE135" s="66"/>
      <c r="BF135" s="66"/>
      <c r="BG135" s="66"/>
      <c r="BH135" s="66"/>
      <c r="BI135" s="66"/>
      <c r="BJ135" s="66"/>
      <c r="BK135" s="66"/>
    </row>
    <row r="136" spans="2:63" x14ac:dyDescent="0.25">
      <c r="B136" s="66"/>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c r="BB136" s="66"/>
      <c r="BC136" s="66"/>
      <c r="BD136" s="66"/>
      <c r="BE136" s="66"/>
      <c r="BF136" s="66"/>
      <c r="BG136" s="66"/>
      <c r="BH136" s="66"/>
      <c r="BI136" s="66"/>
      <c r="BJ136" s="66"/>
      <c r="BK136" s="66"/>
    </row>
    <row r="137" spans="2:63" x14ac:dyDescent="0.25">
      <c r="B137" s="66"/>
      <c r="C137" s="66"/>
      <c r="D137" s="66"/>
      <c r="E137" s="66"/>
      <c r="F137" s="66"/>
      <c r="G137" s="66"/>
      <c r="H137" s="66"/>
      <c r="I137" s="66"/>
    </row>
    <row r="138" spans="2:63" x14ac:dyDescent="0.25">
      <c r="B138" s="66"/>
      <c r="C138" s="66"/>
      <c r="D138" s="66"/>
      <c r="E138" s="66"/>
      <c r="F138" s="66"/>
      <c r="G138" s="66"/>
      <c r="H138" s="66"/>
      <c r="I138" s="66"/>
    </row>
    <row r="139" spans="2:63" x14ac:dyDescent="0.25">
      <c r="B139" s="66"/>
      <c r="C139" s="66"/>
      <c r="D139" s="66"/>
      <c r="E139" s="66"/>
      <c r="F139" s="66"/>
      <c r="G139" s="66"/>
      <c r="H139" s="66"/>
      <c r="I139" s="66"/>
    </row>
    <row r="140" spans="2:63" x14ac:dyDescent="0.25">
      <c r="B140" s="66"/>
      <c r="C140" s="66"/>
      <c r="D140" s="66"/>
      <c r="E140" s="66"/>
      <c r="F140" s="66"/>
      <c r="G140" s="66"/>
      <c r="H140" s="66"/>
      <c r="I140" s="66"/>
    </row>
  </sheetData>
  <mergeCells count="317">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42:AC43"/>
    <mergeCell ref="AD42:AE43"/>
    <mergeCell ref="AF42:AG43"/>
    <mergeCell ref="AB44:AC45"/>
    <mergeCell ref="AD44:AE45"/>
    <mergeCell ref="AF44:AG45"/>
    <mergeCell ref="AB38:AC39"/>
    <mergeCell ref="AD38:AE39"/>
    <mergeCell ref="AF38:AG39"/>
    <mergeCell ref="AB40:AC41"/>
    <mergeCell ref="AD40:AE41"/>
    <mergeCell ref="AF40:AG41"/>
    <mergeCell ref="AH10:AI11"/>
    <mergeCell ref="AJ10:AK11"/>
    <mergeCell ref="AL10:AM11"/>
    <mergeCell ref="AH12:AI13"/>
    <mergeCell ref="AJ12:AK13"/>
    <mergeCell ref="AL12:AM13"/>
    <mergeCell ref="AH6:AI7"/>
    <mergeCell ref="AJ6:AK7"/>
    <mergeCell ref="AL6:AM7"/>
    <mergeCell ref="AH8:AI9"/>
    <mergeCell ref="AJ8:AK9"/>
    <mergeCell ref="AL8:AM9"/>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42:AI43"/>
    <mergeCell ref="AJ42:AK43"/>
    <mergeCell ref="AL42:AM43"/>
    <mergeCell ref="AH44:AI45"/>
    <mergeCell ref="AJ44:AK45"/>
    <mergeCell ref="AL44:AM45"/>
    <mergeCell ref="AH38:AI39"/>
    <mergeCell ref="AJ38:AK39"/>
    <mergeCell ref="AL38:AM39"/>
    <mergeCell ref="AH40:AI41"/>
    <mergeCell ref="AJ40:AK41"/>
    <mergeCell ref="AL40:AM41"/>
    <mergeCell ref="J18:K19"/>
    <mergeCell ref="L18:M19"/>
    <mergeCell ref="N18:O19"/>
    <mergeCell ref="J20:K21"/>
    <mergeCell ref="L20:M21"/>
    <mergeCell ref="N20:O21"/>
    <mergeCell ref="J14:K15"/>
    <mergeCell ref="L14:M15"/>
    <mergeCell ref="N14:O15"/>
    <mergeCell ref="J16:K17"/>
    <mergeCell ref="L16:M17"/>
    <mergeCell ref="N16:O17"/>
    <mergeCell ref="P18:Q19"/>
    <mergeCell ref="R18:S19"/>
    <mergeCell ref="T18:U19"/>
    <mergeCell ref="P20:Q21"/>
    <mergeCell ref="R20:S21"/>
    <mergeCell ref="T20:U21"/>
    <mergeCell ref="P14:Q15"/>
    <mergeCell ref="R14:S15"/>
    <mergeCell ref="T14:U15"/>
    <mergeCell ref="P16:Q17"/>
    <mergeCell ref="R16:S17"/>
    <mergeCell ref="T16:U17"/>
    <mergeCell ref="J26:K27"/>
    <mergeCell ref="L26:M27"/>
    <mergeCell ref="N26:O27"/>
    <mergeCell ref="J28:K29"/>
    <mergeCell ref="L28:M29"/>
    <mergeCell ref="N28:O29"/>
    <mergeCell ref="J22:K23"/>
    <mergeCell ref="L22:M23"/>
    <mergeCell ref="N22:O23"/>
    <mergeCell ref="J24:K25"/>
    <mergeCell ref="L24:M25"/>
    <mergeCell ref="N24:O25"/>
    <mergeCell ref="P26:Q27"/>
    <mergeCell ref="R26:S27"/>
    <mergeCell ref="T26:U27"/>
    <mergeCell ref="P28:Q29"/>
    <mergeCell ref="R28:S29"/>
    <mergeCell ref="T28:U29"/>
    <mergeCell ref="P22:Q23"/>
    <mergeCell ref="R22:S23"/>
    <mergeCell ref="T22:U23"/>
    <mergeCell ref="P24:Q25"/>
    <mergeCell ref="R24:S25"/>
    <mergeCell ref="T24:U25"/>
    <mergeCell ref="V26:W27"/>
    <mergeCell ref="X26:Y27"/>
    <mergeCell ref="Z26:AA27"/>
    <mergeCell ref="V28:W29"/>
    <mergeCell ref="X28:Y29"/>
    <mergeCell ref="Z28:AA29"/>
    <mergeCell ref="V22:W23"/>
    <mergeCell ref="X22:Y23"/>
    <mergeCell ref="Z22:AA23"/>
    <mergeCell ref="V24:W25"/>
    <mergeCell ref="X24:Y25"/>
    <mergeCell ref="Z24:AA25"/>
    <mergeCell ref="V34:W35"/>
    <mergeCell ref="X34:Y35"/>
    <mergeCell ref="Z34:AA35"/>
    <mergeCell ref="V36:W37"/>
    <mergeCell ref="X36:Y37"/>
    <mergeCell ref="Z36:AA37"/>
    <mergeCell ref="V30:W31"/>
    <mergeCell ref="X30:Y31"/>
    <mergeCell ref="Z30:AA31"/>
    <mergeCell ref="V32:W33"/>
    <mergeCell ref="X32:Y33"/>
    <mergeCell ref="Z32:AA33"/>
    <mergeCell ref="P34:Q35"/>
    <mergeCell ref="R34:S35"/>
    <mergeCell ref="T34:U35"/>
    <mergeCell ref="P36:Q37"/>
    <mergeCell ref="R36:S37"/>
    <mergeCell ref="T36:U37"/>
    <mergeCell ref="P30:Q31"/>
    <mergeCell ref="R30:S31"/>
    <mergeCell ref="T30:U31"/>
    <mergeCell ref="P32:Q33"/>
    <mergeCell ref="R32:S33"/>
    <mergeCell ref="T32:U33"/>
    <mergeCell ref="V42:W43"/>
    <mergeCell ref="X42:Y43"/>
    <mergeCell ref="Z42:AA43"/>
    <mergeCell ref="V44:W45"/>
    <mergeCell ref="X44:Y45"/>
    <mergeCell ref="Z44:AA45"/>
    <mergeCell ref="V38:W39"/>
    <mergeCell ref="X38:Y39"/>
    <mergeCell ref="Z38:AA39"/>
    <mergeCell ref="V40:W41"/>
    <mergeCell ref="X40:Y41"/>
    <mergeCell ref="Z40:AA41"/>
    <mergeCell ref="N40:O41"/>
    <mergeCell ref="J34:K35"/>
    <mergeCell ref="L34:M35"/>
    <mergeCell ref="N34:O35"/>
    <mergeCell ref="J36:K37"/>
    <mergeCell ref="L36:M37"/>
    <mergeCell ref="N36:O37"/>
    <mergeCell ref="J30:K31"/>
    <mergeCell ref="L30:M31"/>
    <mergeCell ref="N30:O31"/>
    <mergeCell ref="J32:K33"/>
    <mergeCell ref="L32:M33"/>
    <mergeCell ref="N32:O33"/>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M248"/>
  <sheetViews>
    <sheetView zoomScale="40" zoomScaleNormal="40" workbookViewId="0">
      <selection activeCell="V27" sqref="V27:AA35"/>
    </sheetView>
  </sheetViews>
  <sheetFormatPr baseColWidth="10" defaultColWidth="11.42578125"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row>
    <row r="2" spans="1:91" ht="18" customHeight="1" x14ac:dyDescent="0.25">
      <c r="A2" s="66"/>
      <c r="B2" s="514" t="s">
        <v>279</v>
      </c>
      <c r="C2" s="515"/>
      <c r="D2" s="515"/>
      <c r="E2" s="515"/>
      <c r="F2" s="515"/>
      <c r="G2" s="515"/>
      <c r="H2" s="515"/>
      <c r="I2" s="515"/>
      <c r="J2" s="436" t="s">
        <v>15</v>
      </c>
      <c r="K2" s="436"/>
      <c r="L2" s="436"/>
      <c r="M2" s="436"/>
      <c r="N2" s="436"/>
      <c r="O2" s="436"/>
      <c r="P2" s="436"/>
      <c r="Q2" s="436"/>
      <c r="R2" s="436"/>
      <c r="S2" s="436"/>
      <c r="T2" s="436"/>
      <c r="U2" s="436"/>
      <c r="V2" s="436"/>
      <c r="W2" s="436"/>
      <c r="X2" s="436"/>
      <c r="Y2" s="436"/>
      <c r="Z2" s="436"/>
      <c r="AA2" s="436"/>
      <c r="AB2" s="436"/>
      <c r="AC2" s="436"/>
      <c r="AD2" s="436"/>
      <c r="AE2" s="436"/>
      <c r="AF2" s="436"/>
      <c r="AG2" s="436"/>
      <c r="AH2" s="436"/>
      <c r="AI2" s="436"/>
      <c r="AJ2" s="436"/>
      <c r="AK2" s="436"/>
      <c r="AL2" s="436"/>
      <c r="AM2" s="43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row>
    <row r="3" spans="1:91" ht="18.75" customHeight="1" x14ac:dyDescent="0.25">
      <c r="A3" s="66"/>
      <c r="B3" s="515"/>
      <c r="C3" s="515"/>
      <c r="D3" s="515"/>
      <c r="E3" s="515"/>
      <c r="F3" s="515"/>
      <c r="G3" s="515"/>
      <c r="H3" s="515"/>
      <c r="I3" s="515"/>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436"/>
      <c r="AJ3" s="436"/>
      <c r="AK3" s="436"/>
      <c r="AL3" s="436"/>
      <c r="AM3" s="43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row>
    <row r="4" spans="1:91" ht="15" customHeight="1" x14ac:dyDescent="0.25">
      <c r="A4" s="66"/>
      <c r="B4" s="515"/>
      <c r="C4" s="515"/>
      <c r="D4" s="515"/>
      <c r="E4" s="515"/>
      <c r="F4" s="515"/>
      <c r="G4" s="515"/>
      <c r="H4" s="515"/>
      <c r="I4" s="515"/>
      <c r="J4" s="436"/>
      <c r="K4" s="436"/>
      <c r="L4" s="436"/>
      <c r="M4" s="436"/>
      <c r="N4" s="436"/>
      <c r="O4" s="436"/>
      <c r="P4" s="436"/>
      <c r="Q4" s="436"/>
      <c r="R4" s="436"/>
      <c r="S4" s="436"/>
      <c r="T4" s="436"/>
      <c r="U4" s="436"/>
      <c r="V4" s="436"/>
      <c r="W4" s="436"/>
      <c r="X4" s="436"/>
      <c r="Y4" s="436"/>
      <c r="Z4" s="436"/>
      <c r="AA4" s="436"/>
      <c r="AB4" s="436"/>
      <c r="AC4" s="436"/>
      <c r="AD4" s="436"/>
      <c r="AE4" s="436"/>
      <c r="AF4" s="436"/>
      <c r="AG4" s="436"/>
      <c r="AH4" s="436"/>
      <c r="AI4" s="436"/>
      <c r="AJ4" s="436"/>
      <c r="AK4" s="436"/>
      <c r="AL4" s="436"/>
      <c r="AM4" s="43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row>
    <row r="5" spans="1:91" ht="15.75" thickBot="1" x14ac:dyDescent="0.3">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row>
    <row r="6" spans="1:91" ht="15" customHeight="1" x14ac:dyDescent="0.25">
      <c r="A6" s="66"/>
      <c r="B6" s="447" t="s">
        <v>264</v>
      </c>
      <c r="C6" s="447"/>
      <c r="D6" s="448"/>
      <c r="E6" s="485" t="s">
        <v>265</v>
      </c>
      <c r="F6" s="486"/>
      <c r="G6" s="486"/>
      <c r="H6" s="486"/>
      <c r="I6" s="487"/>
      <c r="J6" s="29" t="str">
        <f>IF(AND('Riesgos de Gestión'!$AF$13="Muy Alta",'Riesgos de Gestión'!$AH$13="Leve"),CONCATENATE("R1C",'Riesgos de Gestión'!$V$13),"")</f>
        <v/>
      </c>
      <c r="K6" s="30" t="str">
        <f>IF(AND('Riesgos de Gestión'!$AF$14="Muy Alta",'Riesgos de Gestión'!$AH$14="Leve"),CONCATENATE("R1C",'Riesgos de Gestión'!$V$14),"")</f>
        <v/>
      </c>
      <c r="L6" s="30" t="str">
        <f>IF(AND('Riesgos de Gestión'!$AF$15="Muy Alta",'Riesgos de Gestión'!$AH$15="Leve"),CONCATENATE("R1C",'Riesgos de Gestión'!$V$15),"")</f>
        <v/>
      </c>
      <c r="M6" s="30" t="str">
        <f>IF(AND('Riesgos de Gestión'!$AF$16="Muy Alta",'Riesgos de Gestión'!$AH$16="Leve"),CONCATENATE("R1C",'Riesgos de Gestión'!$V$16),"")</f>
        <v/>
      </c>
      <c r="N6" s="30" t="str">
        <f>IF(AND('Riesgos de Gestión'!$AF$17="Muy Alta",'Riesgos de Gestión'!$AH$17="Leve"),CONCATENATE("R1C",'Riesgos de Gestión'!$V$17),"")</f>
        <v/>
      </c>
      <c r="O6" s="31" t="str">
        <f>IF(AND('Riesgos de Gestión'!$AF$18="Muy Alta",'Riesgos de Gestión'!$AH$18="Leve"),CONCATENATE("R1C",'Riesgos de Gestión'!$V$18),"")</f>
        <v/>
      </c>
      <c r="P6" s="29" t="str">
        <f>IF(AND('Riesgos de Gestión'!$AF$13="Muy Alta",'Riesgos de Gestión'!$AH$13="Menor"),CONCATENATE("R1C",'Riesgos de Gestión'!$V$13),"")</f>
        <v/>
      </c>
      <c r="Q6" s="30" t="str">
        <f>IF(AND('Riesgos de Gestión'!$AF$14="Muy Alta",'Riesgos de Gestión'!$AH$14="Menor"),CONCATENATE("R1C",'Riesgos de Gestión'!$V$14),"")</f>
        <v/>
      </c>
      <c r="R6" s="30" t="str">
        <f>IF(AND('Riesgos de Gestión'!$AF$15="Muy Alta",'Riesgos de Gestión'!$AH$15="Menor"),CONCATENATE("R1C",'Riesgos de Gestión'!$V$15),"")</f>
        <v/>
      </c>
      <c r="S6" s="30" t="str">
        <f>IF(AND('Riesgos de Gestión'!$AF$16="Muy Alta",'Riesgos de Gestión'!$AH$16="Menor"),CONCATENATE("R1C",'Riesgos de Gestión'!$V$16),"")</f>
        <v/>
      </c>
      <c r="T6" s="30" t="str">
        <f>IF(AND('Riesgos de Gestión'!$AF$17="Muy Alta",'Riesgos de Gestión'!$AH$17="Menor"),CONCATENATE("R1C",'Riesgos de Gestión'!$V$17),"")</f>
        <v/>
      </c>
      <c r="U6" s="31" t="str">
        <f>IF(AND('Riesgos de Gestión'!$AF$18="Muy Alta",'Riesgos de Gestión'!$AH$18="Menor"),CONCATENATE("R1C",'Riesgos de Gestión'!$V$18),"")</f>
        <v/>
      </c>
      <c r="V6" s="29" t="str">
        <f>IF(AND('Riesgos de Gestión'!$AF$13="Muy Alta",'Riesgos de Gestión'!$AH$13="Moderado"),CONCATENATE("R1C",'Riesgos de Gestión'!$V$13),"")</f>
        <v/>
      </c>
      <c r="W6" s="30" t="str">
        <f>IF(AND('Riesgos de Gestión'!$AF$14="Muy Alta",'Riesgos de Gestión'!$AH$14="Moderado"),CONCATENATE("R1C",'Riesgos de Gestión'!$V$14),"")</f>
        <v/>
      </c>
      <c r="X6" s="30" t="str">
        <f>IF(AND('Riesgos de Gestión'!$AF$15="Muy Alta",'Riesgos de Gestión'!$AH$15="Moderado"),CONCATENATE("R1C",'Riesgos de Gestión'!$V$15),"")</f>
        <v/>
      </c>
      <c r="Y6" s="30" t="str">
        <f>IF(AND('Riesgos de Gestión'!$AF$16="Muy Alta",'Riesgos de Gestión'!$AH$16="Moderado"),CONCATENATE("R1C",'Riesgos de Gestión'!$V$16),"")</f>
        <v/>
      </c>
      <c r="Z6" s="30" t="str">
        <f>IF(AND('Riesgos de Gestión'!$AF$17="Muy Alta",'Riesgos de Gestión'!$AH$17="Moderado"),CONCATENATE("R1C",'Riesgos de Gestión'!$V$17),"")</f>
        <v/>
      </c>
      <c r="AA6" s="31" t="str">
        <f>IF(AND('Riesgos de Gestión'!$AF$18="Muy Alta",'Riesgos de Gestión'!$AH$18="Moderado"),CONCATENATE("R1C",'Riesgos de Gestión'!$V$18),"")</f>
        <v/>
      </c>
      <c r="AB6" s="29" t="str">
        <f>IF(AND('Riesgos de Gestión'!$AF$13="Muy Alta",'Riesgos de Gestión'!$AH$13="Mayor"),CONCATENATE("R1C",'Riesgos de Gestión'!$V$13),"")</f>
        <v/>
      </c>
      <c r="AC6" s="30" t="str">
        <f>IF(AND('Riesgos de Gestión'!$AF$14="Muy Alta",'Riesgos de Gestión'!$AH$14="Mayor"),CONCATENATE("R1C",'Riesgos de Gestión'!$V$14),"")</f>
        <v/>
      </c>
      <c r="AD6" s="30" t="str">
        <f>IF(AND('Riesgos de Gestión'!$AF$15="Muy Alta",'Riesgos de Gestión'!$AH$15="Mayor"),CONCATENATE("R1C",'Riesgos de Gestión'!$V$15),"")</f>
        <v/>
      </c>
      <c r="AE6" s="30" t="str">
        <f>IF(AND('Riesgos de Gestión'!$AF$16="Muy Alta",'Riesgos de Gestión'!$AH$16="Mayor"),CONCATENATE("R1C",'Riesgos de Gestión'!$V$16),"")</f>
        <v/>
      </c>
      <c r="AF6" s="30" t="str">
        <f>IF(AND('Riesgos de Gestión'!$AF$17="Muy Alta",'Riesgos de Gestión'!$AH$17="Mayor"),CONCATENATE("R1C",'Riesgos de Gestión'!$V$17),"")</f>
        <v/>
      </c>
      <c r="AG6" s="31" t="str">
        <f>IF(AND('Riesgos de Gestión'!$AF$18="Muy Alta",'Riesgos de Gestión'!$AH$18="Mayor"),CONCATENATE("R1C",'Riesgos de Gestión'!$V$18),"")</f>
        <v/>
      </c>
      <c r="AH6" s="32" t="str">
        <f>IF(AND('Riesgos de Gestión'!$AF$13="Muy Alta",'Riesgos de Gestión'!$AH$13="Catastrófico"),CONCATENATE("R1C",'Riesgos de Gestión'!$V$13),"")</f>
        <v/>
      </c>
      <c r="AI6" s="33" t="str">
        <f>IF(AND('Riesgos de Gestión'!$AF$14="Muy Alta",'Riesgos de Gestión'!$AH$14="Catastrófico"),CONCATENATE("R1C",'Riesgos de Gestión'!$V$14),"")</f>
        <v/>
      </c>
      <c r="AJ6" s="33" t="str">
        <f>IF(AND('Riesgos de Gestión'!$AF$15="Muy Alta",'Riesgos de Gestión'!$AH$15="Catastrófico"),CONCATENATE("R1C",'Riesgos de Gestión'!$V$15),"")</f>
        <v/>
      </c>
      <c r="AK6" s="33" t="str">
        <f>IF(AND('Riesgos de Gestión'!$AF$16="Muy Alta",'Riesgos de Gestión'!$AH$16="Catastrófico"),CONCATENATE("R1C",'Riesgos de Gestión'!$V$16),"")</f>
        <v/>
      </c>
      <c r="AL6" s="33" t="str">
        <f>IF(AND('Riesgos de Gestión'!$AF$17="Muy Alta",'Riesgos de Gestión'!$AH$17="Catastrófico"),CONCATENATE("R1C",'Riesgos de Gestión'!$V$17),"")</f>
        <v/>
      </c>
      <c r="AM6" s="34" t="str">
        <f>IF(AND('Riesgos de Gestión'!$AF$18="Muy Alta",'Riesgos de Gestión'!$AH$18="Catastrófico"),CONCATENATE("R1C",'Riesgos de Gestión'!$V$18),"")</f>
        <v/>
      </c>
      <c r="AN6" s="66"/>
      <c r="AO6" s="505" t="s">
        <v>266</v>
      </c>
      <c r="AP6" s="506"/>
      <c r="AQ6" s="506"/>
      <c r="AR6" s="506"/>
      <c r="AS6" s="506"/>
      <c r="AT6" s="507"/>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row>
    <row r="7" spans="1:91" ht="15" customHeight="1" x14ac:dyDescent="0.25">
      <c r="A7" s="66"/>
      <c r="B7" s="447"/>
      <c r="C7" s="447"/>
      <c r="D7" s="448"/>
      <c r="E7" s="488"/>
      <c r="F7" s="489"/>
      <c r="G7" s="489"/>
      <c r="H7" s="489"/>
      <c r="I7" s="490"/>
      <c r="J7" s="35" t="str">
        <f>IF(AND('Riesgos de Gestión'!$AF$19="Muy Alta",'Riesgos de Gestión'!$AH$19="Leve"),CONCATENATE("R2C",'Riesgos de Gestión'!$V$19),"")</f>
        <v/>
      </c>
      <c r="K7" s="36" t="str">
        <f>IF(AND('Riesgos de Gestión'!$AF$20="Muy Alta",'Riesgos de Gestión'!$AH$20="Leve"),CONCATENATE("R2C",'Riesgos de Gestión'!$V$20),"")</f>
        <v/>
      </c>
      <c r="L7" s="36" t="str">
        <f>IF(AND('Riesgos de Gestión'!$AF$21="Muy Alta",'Riesgos de Gestión'!$AH$21="Leve"),CONCATENATE("R2C",'Riesgos de Gestión'!$V$21),"")</f>
        <v/>
      </c>
      <c r="M7" s="36" t="str">
        <f>IF(AND('Riesgos de Gestión'!$AF$22="Muy Alta",'Riesgos de Gestión'!$AH$22="Leve"),CONCATENATE("R2C",'Riesgos de Gestión'!$V$22),"")</f>
        <v/>
      </c>
      <c r="N7" s="36" t="str">
        <f>IF(AND('Riesgos de Gestión'!$AF$23="Muy Alta",'Riesgos de Gestión'!$AH$23="Leve"),CONCATENATE("R2C",'Riesgos de Gestión'!$V$23),"")</f>
        <v/>
      </c>
      <c r="O7" s="37" t="str">
        <f>IF(AND('Riesgos de Gestión'!$AF$24="Muy Alta",'Riesgos de Gestión'!$AH$24="Leve"),CONCATENATE("R2C",'Riesgos de Gestión'!$V$24),"")</f>
        <v/>
      </c>
      <c r="P7" s="35" t="str">
        <f>IF(AND('Riesgos de Gestión'!$AF$19="Muy Alta",'Riesgos de Gestión'!$AH$19="Menor"),CONCATENATE("R2C",'Riesgos de Gestión'!$V$19),"")</f>
        <v/>
      </c>
      <c r="Q7" s="36" t="str">
        <f>IF(AND('Riesgos de Gestión'!$AF$20="Muy Alta",'Riesgos de Gestión'!$AH$20="Menor"),CONCATENATE("R2C",'Riesgos de Gestión'!$V$20),"")</f>
        <v/>
      </c>
      <c r="R7" s="36" t="str">
        <f>IF(AND('Riesgos de Gestión'!$AF$21="Muy Alta",'Riesgos de Gestión'!$AH$21="Menor"),CONCATENATE("R2C",'Riesgos de Gestión'!$V$21),"")</f>
        <v/>
      </c>
      <c r="S7" s="36" t="str">
        <f>IF(AND('Riesgos de Gestión'!$AF$22="Muy Alta",'Riesgos de Gestión'!$AH$22="Menor"),CONCATENATE("R2C",'Riesgos de Gestión'!$V$22),"")</f>
        <v/>
      </c>
      <c r="T7" s="36" t="str">
        <f>IF(AND('Riesgos de Gestión'!$AF$23="Muy Alta",'Riesgos de Gestión'!$AH$23="Menor"),CONCATENATE("R2C",'Riesgos de Gestión'!$V$23),"")</f>
        <v/>
      </c>
      <c r="U7" s="37" t="str">
        <f>IF(AND('Riesgos de Gestión'!$AF$24="Muy Alta",'Riesgos de Gestión'!$AH$24="Menor"),CONCATENATE("R2C",'Riesgos de Gestión'!$V$24),"")</f>
        <v/>
      </c>
      <c r="V7" s="35" t="str">
        <f>IF(AND('Riesgos de Gestión'!$AF$19="Muy Alta",'Riesgos de Gestión'!$AH$19="Moderado"),CONCATENATE("R2C",'Riesgos de Gestión'!$V$19),"")</f>
        <v/>
      </c>
      <c r="W7" s="36" t="str">
        <f>IF(AND('Riesgos de Gestión'!$AF$20="Muy Alta",'Riesgos de Gestión'!$AH$20="Moderado"),CONCATENATE("R2C",'Riesgos de Gestión'!$V$20),"")</f>
        <v/>
      </c>
      <c r="X7" s="36" t="str">
        <f>IF(AND('Riesgos de Gestión'!$AF$21="Muy Alta",'Riesgos de Gestión'!$AH$21="Moderado"),CONCATENATE("R2C",'Riesgos de Gestión'!$V$21),"")</f>
        <v/>
      </c>
      <c r="Y7" s="36" t="str">
        <f>IF(AND('Riesgos de Gestión'!$AF$22="Muy Alta",'Riesgos de Gestión'!$AH$22="Moderado"),CONCATENATE("R2C",'Riesgos de Gestión'!$V$22),"")</f>
        <v/>
      </c>
      <c r="Z7" s="36" t="str">
        <f>IF(AND('Riesgos de Gestión'!$AF$23="Muy Alta",'Riesgos de Gestión'!$AH$23="Moderado"),CONCATENATE("R2C",'Riesgos de Gestión'!$V$23),"")</f>
        <v/>
      </c>
      <c r="AA7" s="37" t="str">
        <f>IF(AND('Riesgos de Gestión'!$AF$24="Muy Alta",'Riesgos de Gestión'!$AH$24="Moderado"),CONCATENATE("R2C",'Riesgos de Gestión'!$V$24),"")</f>
        <v/>
      </c>
      <c r="AB7" s="35" t="str">
        <f>IF(AND('Riesgos de Gestión'!$AF$19="Muy Alta",'Riesgos de Gestión'!$AH$19="Mayor"),CONCATENATE("R2C",'Riesgos de Gestión'!$V$19),"")</f>
        <v/>
      </c>
      <c r="AC7" s="36" t="str">
        <f>IF(AND('Riesgos de Gestión'!$AF$20="Muy Alta",'Riesgos de Gestión'!$AH$20="Mayor"),CONCATENATE("R2C",'Riesgos de Gestión'!$V$20),"")</f>
        <v/>
      </c>
      <c r="AD7" s="36" t="str">
        <f>IF(AND('Riesgos de Gestión'!$AF$21="Muy Alta",'Riesgos de Gestión'!$AH$21="Mayor"),CONCATENATE("R2C",'Riesgos de Gestión'!$V$21),"")</f>
        <v/>
      </c>
      <c r="AE7" s="36" t="str">
        <f>IF(AND('Riesgos de Gestión'!$AF$22="Muy Alta",'Riesgos de Gestión'!$AH$22="Mayor"),CONCATENATE("R2C",'Riesgos de Gestión'!$V$22),"")</f>
        <v/>
      </c>
      <c r="AF7" s="36" t="str">
        <f>IF(AND('Riesgos de Gestión'!$AF$23="Muy Alta",'Riesgos de Gestión'!$AH$23="Mayor"),CONCATENATE("R2C",'Riesgos de Gestión'!$V$23),"")</f>
        <v/>
      </c>
      <c r="AG7" s="37" t="str">
        <f>IF(AND('Riesgos de Gestión'!$AF$24="Muy Alta",'Riesgos de Gestión'!$AH$24="Mayor"),CONCATENATE("R2C",'Riesgos de Gestión'!$V$24),"")</f>
        <v/>
      </c>
      <c r="AH7" s="38" t="str">
        <f>IF(AND('Riesgos de Gestión'!$AF$19="Muy Alta",'Riesgos de Gestión'!$AH$19="Catastrófico"),CONCATENATE("R2C",'Riesgos de Gestión'!$V$19),"")</f>
        <v/>
      </c>
      <c r="AI7" s="39" t="str">
        <f>IF(AND('Riesgos de Gestión'!$AF$20="Muy Alta",'Riesgos de Gestión'!$AH$20="Catastrófico"),CONCATENATE("R2C",'Riesgos de Gestión'!$V$20),"")</f>
        <v/>
      </c>
      <c r="AJ7" s="39" t="str">
        <f>IF(AND('Riesgos de Gestión'!$AF$21="Muy Alta",'Riesgos de Gestión'!$AH$21="Catastrófico"),CONCATENATE("R2C",'Riesgos de Gestión'!$V$21),"")</f>
        <v/>
      </c>
      <c r="AK7" s="39" t="str">
        <f>IF(AND('Riesgos de Gestión'!$AF$22="Muy Alta",'Riesgos de Gestión'!$AH$22="Catastrófico"),CONCATENATE("R2C",'Riesgos de Gestión'!$V$22),"")</f>
        <v/>
      </c>
      <c r="AL7" s="39" t="str">
        <f>IF(AND('Riesgos de Gestión'!$AF$23="Muy Alta",'Riesgos de Gestión'!$AH$23="Catastrófico"),CONCATENATE("R2C",'Riesgos de Gestión'!$V$23),"")</f>
        <v/>
      </c>
      <c r="AM7" s="40" t="str">
        <f>IF(AND('Riesgos de Gestión'!$AF$24="Muy Alta",'Riesgos de Gestión'!$AH$24="Catastrófico"),CONCATENATE("R2C",'Riesgos de Gestión'!$V$24),"")</f>
        <v/>
      </c>
      <c r="AN7" s="66"/>
      <c r="AO7" s="508"/>
      <c r="AP7" s="509"/>
      <c r="AQ7" s="509"/>
      <c r="AR7" s="509"/>
      <c r="AS7" s="509"/>
      <c r="AT7" s="510"/>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c r="BX7" s="66"/>
    </row>
    <row r="8" spans="1:91" ht="15" customHeight="1" x14ac:dyDescent="0.25">
      <c r="A8" s="66"/>
      <c r="B8" s="447"/>
      <c r="C8" s="447"/>
      <c r="D8" s="448"/>
      <c r="E8" s="488"/>
      <c r="F8" s="489"/>
      <c r="G8" s="489"/>
      <c r="H8" s="489"/>
      <c r="I8" s="490"/>
      <c r="J8" s="35" t="str">
        <f>IF(AND('Riesgos de Gestión'!$AF$25="Muy Alta",'Riesgos de Gestión'!$AH$25="Leve"),CONCATENATE("R3C",'Riesgos de Gestión'!$V$25),"")</f>
        <v/>
      </c>
      <c r="K8" s="36" t="str">
        <f>IF(AND('Riesgos de Gestión'!$AF$26="Muy Alta",'Riesgos de Gestión'!$AH$26="Leve"),CONCATENATE("R3C",'Riesgos de Gestión'!$V$26),"")</f>
        <v/>
      </c>
      <c r="L8" s="36" t="str">
        <f>IF(AND('Riesgos de Gestión'!$AF$27="Muy Alta",'Riesgos de Gestión'!$AH$27="Leve"),CONCATENATE("R3C",'Riesgos de Gestión'!$V$27),"")</f>
        <v/>
      </c>
      <c r="M8" s="36" t="str">
        <f>IF(AND('Riesgos de Gestión'!$AF$28="Muy Alta",'Riesgos de Gestión'!$AH$28="Leve"),CONCATENATE("R3C",'Riesgos de Gestión'!$V$28),"")</f>
        <v/>
      </c>
      <c r="N8" s="36" t="str">
        <f>IF(AND('Riesgos de Gestión'!$AF$29="Muy Alta",'Riesgos de Gestión'!$AH$29="Leve"),CONCATENATE("R3C",'Riesgos de Gestión'!$V$29),"")</f>
        <v/>
      </c>
      <c r="O8" s="37" t="str">
        <f>IF(AND('Riesgos de Gestión'!$AF$30="Muy Alta",'Riesgos de Gestión'!$AH$30="Leve"),CONCATENATE("R3C",'Riesgos de Gestión'!$V$30),"")</f>
        <v/>
      </c>
      <c r="P8" s="35" t="str">
        <f>IF(AND('Riesgos de Gestión'!$AF$25="Muy Alta",'Riesgos de Gestión'!$AH$25="Menor"),CONCATENATE("R3C",'Riesgos de Gestión'!$V$25),"")</f>
        <v/>
      </c>
      <c r="Q8" s="36" t="str">
        <f>IF(AND('Riesgos de Gestión'!$AF$26="Muy Alta",'Riesgos de Gestión'!$AH$26="Menor"),CONCATENATE("R3C",'Riesgos de Gestión'!$V$26),"")</f>
        <v/>
      </c>
      <c r="R8" s="36" t="str">
        <f>IF(AND('Riesgos de Gestión'!$AF$27="Muy Alta",'Riesgos de Gestión'!$AH$27="Menor"),CONCATENATE("R3C",'Riesgos de Gestión'!$V$27),"")</f>
        <v/>
      </c>
      <c r="S8" s="36" t="str">
        <f>IF(AND('Riesgos de Gestión'!$AF$28="Muy Alta",'Riesgos de Gestión'!$AH$28="Menor"),CONCATENATE("R3C",'Riesgos de Gestión'!$V$28),"")</f>
        <v/>
      </c>
      <c r="T8" s="36" t="str">
        <f>IF(AND('Riesgos de Gestión'!$AF$29="Muy Alta",'Riesgos de Gestión'!$AH$29="Menor"),CONCATENATE("R3C",'Riesgos de Gestión'!$V$29),"")</f>
        <v/>
      </c>
      <c r="U8" s="37" t="str">
        <f>IF(AND('Riesgos de Gestión'!$AF$30="Muy Alta",'Riesgos de Gestión'!$AH$30="Menor"),CONCATENATE("R3C",'Riesgos de Gestión'!$V$30),"")</f>
        <v/>
      </c>
      <c r="V8" s="35" t="str">
        <f>IF(AND('Riesgos de Gestión'!$AF$25="Muy Alta",'Riesgos de Gestión'!$AH$25="Moderado"),CONCATENATE("R3C",'Riesgos de Gestión'!$V$25),"")</f>
        <v/>
      </c>
      <c r="W8" s="36" t="str">
        <f>IF(AND('Riesgos de Gestión'!$AF$26="Muy Alta",'Riesgos de Gestión'!$AH$26="Moderado"),CONCATENATE("R3C",'Riesgos de Gestión'!$V$26),"")</f>
        <v/>
      </c>
      <c r="X8" s="36" t="str">
        <f>IF(AND('Riesgos de Gestión'!$AF$27="Muy Alta",'Riesgos de Gestión'!$AH$27="Moderado"),CONCATENATE("R3C",'Riesgos de Gestión'!$V$27),"")</f>
        <v/>
      </c>
      <c r="Y8" s="36" t="str">
        <f>IF(AND('Riesgos de Gestión'!$AF$28="Muy Alta",'Riesgos de Gestión'!$AH$28="Moderado"),CONCATENATE("R3C",'Riesgos de Gestión'!$V$28),"")</f>
        <v/>
      </c>
      <c r="Z8" s="36" t="str">
        <f>IF(AND('Riesgos de Gestión'!$AF$29="Muy Alta",'Riesgos de Gestión'!$AH$29="Moderado"),CONCATENATE("R3C",'Riesgos de Gestión'!$V$29),"")</f>
        <v/>
      </c>
      <c r="AA8" s="37" t="str">
        <f>IF(AND('Riesgos de Gestión'!$AF$30="Muy Alta",'Riesgos de Gestión'!$AH$30="Moderado"),CONCATENATE("R3C",'Riesgos de Gestión'!$V$30),"")</f>
        <v/>
      </c>
      <c r="AB8" s="35" t="str">
        <f>IF(AND('Riesgos de Gestión'!$AF$25="Muy Alta",'Riesgos de Gestión'!$AH$25="Mayor"),CONCATENATE("R3C",'Riesgos de Gestión'!$V$25),"")</f>
        <v/>
      </c>
      <c r="AC8" s="36" t="str">
        <f>IF(AND('Riesgos de Gestión'!$AF$26="Muy Alta",'Riesgos de Gestión'!$AH$26="Mayor"),CONCATENATE("R3C",'Riesgos de Gestión'!$V$26),"")</f>
        <v/>
      </c>
      <c r="AD8" s="36" t="str">
        <f>IF(AND('Riesgos de Gestión'!$AF$27="Muy Alta",'Riesgos de Gestión'!$AH$27="Mayor"),CONCATENATE("R3C",'Riesgos de Gestión'!$V$27),"")</f>
        <v/>
      </c>
      <c r="AE8" s="36" t="str">
        <f>IF(AND('Riesgos de Gestión'!$AF$28="Muy Alta",'Riesgos de Gestión'!$AH$28="Mayor"),CONCATENATE("R3C",'Riesgos de Gestión'!$V$28),"")</f>
        <v/>
      </c>
      <c r="AF8" s="36" t="str">
        <f>IF(AND('Riesgos de Gestión'!$AF$29="Muy Alta",'Riesgos de Gestión'!$AH$29="Mayor"),CONCATENATE("R3C",'Riesgos de Gestión'!$V$29),"")</f>
        <v/>
      </c>
      <c r="AG8" s="37" t="str">
        <f>IF(AND('Riesgos de Gestión'!$AF$30="Muy Alta",'Riesgos de Gestión'!$AH$30="Mayor"),CONCATENATE("R3C",'Riesgos de Gestión'!$V$30),"")</f>
        <v/>
      </c>
      <c r="AH8" s="38" t="str">
        <f>IF(AND('Riesgos de Gestión'!$AF$25="Muy Alta",'Riesgos de Gestión'!$AH$25="Catastrófico"),CONCATENATE("R3C",'Riesgos de Gestión'!$V$25),"")</f>
        <v/>
      </c>
      <c r="AI8" s="39" t="str">
        <f>IF(AND('Riesgos de Gestión'!$AF$26="Muy Alta",'Riesgos de Gestión'!$AH$26="Catastrófico"),CONCATENATE("R3C",'Riesgos de Gestión'!$V$26),"")</f>
        <v/>
      </c>
      <c r="AJ8" s="39" t="str">
        <f>IF(AND('Riesgos de Gestión'!$AF$27="Muy Alta",'Riesgos de Gestión'!$AH$27="Catastrófico"),CONCATENATE("R3C",'Riesgos de Gestión'!$V$27),"")</f>
        <v/>
      </c>
      <c r="AK8" s="39" t="str">
        <f>IF(AND('Riesgos de Gestión'!$AF$28="Muy Alta",'Riesgos de Gestión'!$AH$28="Catastrófico"),CONCATENATE("R3C",'Riesgos de Gestión'!$V$28),"")</f>
        <v/>
      </c>
      <c r="AL8" s="39" t="str">
        <f>IF(AND('Riesgos de Gestión'!$AF$29="Muy Alta",'Riesgos de Gestión'!$AH$29="Catastrófico"),CONCATENATE("R3C",'Riesgos de Gestión'!$V$29),"")</f>
        <v/>
      </c>
      <c r="AM8" s="40" t="str">
        <f>IF(AND('Riesgos de Gestión'!$AF$30="Muy Alta",'Riesgos de Gestión'!$AH$30="Catastrófico"),CONCATENATE("R3C",'Riesgos de Gestión'!$V$30),"")</f>
        <v/>
      </c>
      <c r="AN8" s="66"/>
      <c r="AO8" s="508"/>
      <c r="AP8" s="509"/>
      <c r="AQ8" s="509"/>
      <c r="AR8" s="509"/>
      <c r="AS8" s="509"/>
      <c r="AT8" s="510"/>
      <c r="AU8" s="66"/>
      <c r="AV8" s="66"/>
      <c r="AW8" s="66"/>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c r="BX8" s="66"/>
    </row>
    <row r="9" spans="1:91" ht="15" customHeight="1" x14ac:dyDescent="0.25">
      <c r="A9" s="66"/>
      <c r="B9" s="447"/>
      <c r="C9" s="447"/>
      <c r="D9" s="448"/>
      <c r="E9" s="488"/>
      <c r="F9" s="489"/>
      <c r="G9" s="489"/>
      <c r="H9" s="489"/>
      <c r="I9" s="490"/>
      <c r="J9" s="35" t="str">
        <f>IF(AND('Riesgos de Gestión'!$AF$31="Muy Alta",'Riesgos de Gestión'!$AH$31="Leve"),CONCATENATE("R4C",'Riesgos de Gestión'!$V$31),"")</f>
        <v/>
      </c>
      <c r="K9" s="36" t="str">
        <f>IF(AND('Riesgos de Gestión'!$AF$32="Muy Alta",'Riesgos de Gestión'!$AH$32="Leve"),CONCATENATE("R4C",'Riesgos de Gestión'!$V$32),"")</f>
        <v/>
      </c>
      <c r="L9" s="36" t="str">
        <f>IF(AND('Riesgos de Gestión'!$AF$33="Muy Alta",'Riesgos de Gestión'!$AH$33="Leve"),CONCATENATE("R4C",'Riesgos de Gestión'!$V$33),"")</f>
        <v/>
      </c>
      <c r="M9" s="36" t="str">
        <f>IF(AND('Riesgos de Gestión'!$AF$34="Muy Alta",'Riesgos de Gestión'!$AH$34="Leve"),CONCATENATE("R4C",'Riesgos de Gestión'!$V$34),"")</f>
        <v/>
      </c>
      <c r="N9" s="36" t="str">
        <f>IF(AND('Riesgos de Gestión'!$AF$35="Muy Alta",'Riesgos de Gestión'!$AH$35="Leve"),CONCATENATE("R4C",'Riesgos de Gestión'!$V$35),"")</f>
        <v/>
      </c>
      <c r="O9" s="37" t="str">
        <f>IF(AND('Riesgos de Gestión'!$AF$36="Muy Alta",'Riesgos de Gestión'!$AH$36="Leve"),CONCATENATE("R4C",'Riesgos de Gestión'!$V$36),"")</f>
        <v/>
      </c>
      <c r="P9" s="35" t="str">
        <f>IF(AND('Riesgos de Gestión'!$AF$31="Muy Alta",'Riesgos de Gestión'!$AH$31="Menor"),CONCATENATE("R4C",'Riesgos de Gestión'!$V$31),"")</f>
        <v/>
      </c>
      <c r="Q9" s="36" t="str">
        <f>IF(AND('Riesgos de Gestión'!$AF$32="Muy Alta",'Riesgos de Gestión'!$AH$32="Menor"),CONCATENATE("R4C",'Riesgos de Gestión'!$V$32),"")</f>
        <v/>
      </c>
      <c r="R9" s="36" t="str">
        <f>IF(AND('Riesgos de Gestión'!$AF$33="Muy Alta",'Riesgos de Gestión'!$AH$33="Menor"),CONCATENATE("R4C",'Riesgos de Gestión'!$V$33),"")</f>
        <v/>
      </c>
      <c r="S9" s="36" t="str">
        <f>IF(AND('Riesgos de Gestión'!$AF$34="Muy Alta",'Riesgos de Gestión'!$AH$34="Menor"),CONCATENATE("R4C",'Riesgos de Gestión'!$V$34),"")</f>
        <v/>
      </c>
      <c r="T9" s="36" t="str">
        <f>IF(AND('Riesgos de Gestión'!$AF$35="Muy Alta",'Riesgos de Gestión'!$AH$35="Menor"),CONCATENATE("R4C",'Riesgos de Gestión'!$V$35),"")</f>
        <v/>
      </c>
      <c r="U9" s="37" t="str">
        <f>IF(AND('Riesgos de Gestión'!$AF$36="Muy Alta",'Riesgos de Gestión'!$AH$36="Menor"),CONCATENATE("R4C",'Riesgos de Gestión'!$V$36),"")</f>
        <v/>
      </c>
      <c r="V9" s="35" t="str">
        <f>IF(AND('Riesgos de Gestión'!$AF$31="Muy Alta",'Riesgos de Gestión'!$AH$31="Moderado"),CONCATENATE("R4C",'Riesgos de Gestión'!$V$31),"")</f>
        <v/>
      </c>
      <c r="W9" s="36" t="str">
        <f>IF(AND('Riesgos de Gestión'!$AF$32="Muy Alta",'Riesgos de Gestión'!$AH$32="Moderado"),CONCATENATE("R4C",'Riesgos de Gestión'!$V$32),"")</f>
        <v/>
      </c>
      <c r="X9" s="36" t="str">
        <f>IF(AND('Riesgos de Gestión'!$AF$33="Muy Alta",'Riesgos de Gestión'!$AH$33="Moderado"),CONCATENATE("R4C",'Riesgos de Gestión'!$V$33),"")</f>
        <v/>
      </c>
      <c r="Y9" s="36" t="str">
        <f>IF(AND('Riesgos de Gestión'!$AF$34="Muy Alta",'Riesgos de Gestión'!$AH$34="Moderado"),CONCATENATE("R4C",'Riesgos de Gestión'!$V$34),"")</f>
        <v/>
      </c>
      <c r="Z9" s="36" t="str">
        <f>IF(AND('Riesgos de Gestión'!$AF$35="Muy Alta",'Riesgos de Gestión'!$AH$35="Moderado"),CONCATENATE("R4C",'Riesgos de Gestión'!$V$35),"")</f>
        <v/>
      </c>
      <c r="AA9" s="37" t="str">
        <f>IF(AND('Riesgos de Gestión'!$AF$36="Muy Alta",'Riesgos de Gestión'!$AH$36="Moderado"),CONCATENATE("R4C",'Riesgos de Gestión'!$V$36),"")</f>
        <v/>
      </c>
      <c r="AB9" s="35" t="str">
        <f>IF(AND('Riesgos de Gestión'!$AF$31="Muy Alta",'Riesgos de Gestión'!$AH$31="Mayor"),CONCATENATE("R4C",'Riesgos de Gestión'!$V$31),"")</f>
        <v/>
      </c>
      <c r="AC9" s="36" t="str">
        <f>IF(AND('Riesgos de Gestión'!$AF$32="Muy Alta",'Riesgos de Gestión'!$AH$32="Mayor"),CONCATENATE("R4C",'Riesgos de Gestión'!$V$32),"")</f>
        <v/>
      </c>
      <c r="AD9" s="36" t="str">
        <f>IF(AND('Riesgos de Gestión'!$AF$33="Muy Alta",'Riesgos de Gestión'!$AH$33="Mayor"),CONCATENATE("R4C",'Riesgos de Gestión'!$V$33),"")</f>
        <v/>
      </c>
      <c r="AE9" s="36" t="str">
        <f>IF(AND('Riesgos de Gestión'!$AF$34="Muy Alta",'Riesgos de Gestión'!$AH$34="Mayor"),CONCATENATE("R4C",'Riesgos de Gestión'!$V$34),"")</f>
        <v/>
      </c>
      <c r="AF9" s="36" t="str">
        <f>IF(AND('Riesgos de Gestión'!$AF$35="Muy Alta",'Riesgos de Gestión'!$AH$35="Mayor"),CONCATENATE("R4C",'Riesgos de Gestión'!$V$35),"")</f>
        <v/>
      </c>
      <c r="AG9" s="37" t="str">
        <f>IF(AND('Riesgos de Gestión'!$AF$36="Muy Alta",'Riesgos de Gestión'!$AH$36="Mayor"),CONCATENATE("R4C",'Riesgos de Gestión'!$V$36),"")</f>
        <v/>
      </c>
      <c r="AH9" s="38" t="str">
        <f>IF(AND('Riesgos de Gestión'!$AF$31="Muy Alta",'Riesgos de Gestión'!$AH$31="Catastrófico"),CONCATENATE("R4C",'Riesgos de Gestión'!$V$31),"")</f>
        <v/>
      </c>
      <c r="AI9" s="39" t="str">
        <f>IF(AND('Riesgos de Gestión'!$AF$32="Muy Alta",'Riesgos de Gestión'!$AH$32="Catastrófico"),CONCATENATE("R4C",'Riesgos de Gestión'!$V$32),"")</f>
        <v/>
      </c>
      <c r="AJ9" s="39" t="str">
        <f>IF(AND('Riesgos de Gestión'!$AF$33="Muy Alta",'Riesgos de Gestión'!$AH$33="Catastrófico"),CONCATENATE("R4C",'Riesgos de Gestión'!$V$33),"")</f>
        <v/>
      </c>
      <c r="AK9" s="39" t="str">
        <f>IF(AND('Riesgos de Gestión'!$AF$34="Muy Alta",'Riesgos de Gestión'!$AH$34="Catastrófico"),CONCATENATE("R4C",'Riesgos de Gestión'!$V$34),"")</f>
        <v/>
      </c>
      <c r="AL9" s="39" t="str">
        <f>IF(AND('Riesgos de Gestión'!$AF$35="Muy Alta",'Riesgos de Gestión'!$AH$35="Catastrófico"),CONCATENATE("R4C",'Riesgos de Gestión'!$V$35),"")</f>
        <v/>
      </c>
      <c r="AM9" s="40" t="str">
        <f>IF(AND('Riesgos de Gestión'!$AF$36="Muy Alta",'Riesgos de Gestión'!$AH$36="Catastrófico"),CONCATENATE("R4C",'Riesgos de Gestión'!$V$36),"")</f>
        <v/>
      </c>
      <c r="AN9" s="66"/>
      <c r="AO9" s="508"/>
      <c r="AP9" s="509"/>
      <c r="AQ9" s="509"/>
      <c r="AR9" s="509"/>
      <c r="AS9" s="509"/>
      <c r="AT9" s="510"/>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row>
    <row r="10" spans="1:91" ht="15" customHeight="1" x14ac:dyDescent="0.25">
      <c r="A10" s="66"/>
      <c r="B10" s="447"/>
      <c r="C10" s="447"/>
      <c r="D10" s="448"/>
      <c r="E10" s="488"/>
      <c r="F10" s="489"/>
      <c r="G10" s="489"/>
      <c r="H10" s="489"/>
      <c r="I10" s="490"/>
      <c r="J10" s="35" t="str">
        <f>IF(AND('Riesgos de Gestión'!$AF$37="Muy Alta",'Riesgos de Gestión'!$AH$37="Leve"),CONCATENATE("R5C",'Riesgos de Gestión'!$V$37),"")</f>
        <v/>
      </c>
      <c r="K10" s="36" t="str">
        <f>IF(AND('Riesgos de Gestión'!$AF$38="Muy Alta",'Riesgos de Gestión'!$AH$38="Leve"),CONCATENATE("R5C",'Riesgos de Gestión'!$V$38),"")</f>
        <v/>
      </c>
      <c r="L10" s="36" t="str">
        <f>IF(AND('Riesgos de Gestión'!$AF$39="Muy Alta",'Riesgos de Gestión'!$AH$39="Leve"),CONCATENATE("R5C",'Riesgos de Gestión'!$V$39),"")</f>
        <v/>
      </c>
      <c r="M10" s="36" t="str">
        <f>IF(AND('Riesgos de Gestión'!$AF$40="Muy Alta",'Riesgos de Gestión'!$AH$40="Leve"),CONCATENATE("R5C",'Riesgos de Gestión'!$V$40),"")</f>
        <v/>
      </c>
      <c r="N10" s="36" t="str">
        <f>IF(AND('Riesgos de Gestión'!$AF$41="Muy Alta",'Riesgos de Gestión'!$AH$41="Leve"),CONCATENATE("R5C",'Riesgos de Gestión'!$V$41),"")</f>
        <v/>
      </c>
      <c r="O10" s="37" t="str">
        <f>IF(AND('Riesgos de Gestión'!$AF$42="Muy Alta",'Riesgos de Gestión'!$AH$42="Leve"),CONCATENATE("R5C",'Riesgos de Gestión'!$V$42),"")</f>
        <v/>
      </c>
      <c r="P10" s="35" t="str">
        <f>IF(AND('Riesgos de Gestión'!$AF$37="Muy Alta",'Riesgos de Gestión'!$AH$37="Menor"),CONCATENATE("R5C",'Riesgos de Gestión'!$V$37),"")</f>
        <v/>
      </c>
      <c r="Q10" s="36" t="str">
        <f>IF(AND('Riesgos de Gestión'!$AF$38="Muy Alta",'Riesgos de Gestión'!$AH$38="Menor"),CONCATENATE("R5C",'Riesgos de Gestión'!$V$38),"")</f>
        <v/>
      </c>
      <c r="R10" s="36" t="str">
        <f>IF(AND('Riesgos de Gestión'!$AF$39="Muy Alta",'Riesgos de Gestión'!$AH$39="Menor"),CONCATENATE("R5C",'Riesgos de Gestión'!$V$39),"")</f>
        <v/>
      </c>
      <c r="S10" s="36" t="str">
        <f>IF(AND('Riesgos de Gestión'!$AF$40="Muy Alta",'Riesgos de Gestión'!$AH$40="Menor"),CONCATENATE("R5C",'Riesgos de Gestión'!$V$40),"")</f>
        <v/>
      </c>
      <c r="T10" s="36" t="str">
        <f>IF(AND('Riesgos de Gestión'!$AF$41="Muy Alta",'Riesgos de Gestión'!$AH$41="Menor"),CONCATENATE("R5C",'Riesgos de Gestión'!$V$41),"")</f>
        <v/>
      </c>
      <c r="U10" s="37" t="str">
        <f>IF(AND('Riesgos de Gestión'!$AF$42="Muy Alta",'Riesgos de Gestión'!$AH$42="Menor"),CONCATENATE("R5C",'Riesgos de Gestión'!$V$42),"")</f>
        <v/>
      </c>
      <c r="V10" s="35" t="str">
        <f>IF(AND('Riesgos de Gestión'!$AF$37="Muy Alta",'Riesgos de Gestión'!$AH$37="Moderado"),CONCATENATE("R5C",'Riesgos de Gestión'!$V$37),"")</f>
        <v/>
      </c>
      <c r="W10" s="36" t="str">
        <f>IF(AND('Riesgos de Gestión'!$AF$38="Muy Alta",'Riesgos de Gestión'!$AH$38="Moderado"),CONCATENATE("R5C",'Riesgos de Gestión'!$V$38),"")</f>
        <v/>
      </c>
      <c r="X10" s="36" t="str">
        <f>IF(AND('Riesgos de Gestión'!$AF$39="Muy Alta",'Riesgos de Gestión'!$AH$39="Moderado"),CONCATENATE("R5C",'Riesgos de Gestión'!$V$39),"")</f>
        <v/>
      </c>
      <c r="Y10" s="36" t="str">
        <f>IF(AND('Riesgos de Gestión'!$AF$40="Muy Alta",'Riesgos de Gestión'!$AH$40="Moderado"),CONCATENATE("R5C",'Riesgos de Gestión'!$V$40),"")</f>
        <v/>
      </c>
      <c r="Z10" s="36" t="str">
        <f>IF(AND('Riesgos de Gestión'!$AF$41="Muy Alta",'Riesgos de Gestión'!$AH$41="Moderado"),CONCATENATE("R5C",'Riesgos de Gestión'!$V$41),"")</f>
        <v/>
      </c>
      <c r="AA10" s="37" t="str">
        <f>IF(AND('Riesgos de Gestión'!$AF$42="Muy Alta",'Riesgos de Gestión'!$AH$42="Moderado"),CONCATENATE("R5C",'Riesgos de Gestión'!$V$42),"")</f>
        <v/>
      </c>
      <c r="AB10" s="35" t="str">
        <f>IF(AND('Riesgos de Gestión'!$AF$37="Muy Alta",'Riesgos de Gestión'!$AH$37="Mayor"),CONCATENATE("R5C",'Riesgos de Gestión'!$V$37),"")</f>
        <v/>
      </c>
      <c r="AC10" s="36" t="str">
        <f>IF(AND('Riesgos de Gestión'!$AF$38="Muy Alta",'Riesgos de Gestión'!$AH$38="Mayor"),CONCATENATE("R5C",'Riesgos de Gestión'!$V$38),"")</f>
        <v/>
      </c>
      <c r="AD10" s="36" t="str">
        <f>IF(AND('Riesgos de Gestión'!$AF$39="Muy Alta",'Riesgos de Gestión'!$AH$39="Mayor"),CONCATENATE("R5C",'Riesgos de Gestión'!$V$39),"")</f>
        <v/>
      </c>
      <c r="AE10" s="36" t="str">
        <f>IF(AND('Riesgos de Gestión'!$AF$40="Muy Alta",'Riesgos de Gestión'!$AH$40="Mayor"),CONCATENATE("R5C",'Riesgos de Gestión'!$V$40),"")</f>
        <v/>
      </c>
      <c r="AF10" s="36" t="str">
        <f>IF(AND('Riesgos de Gestión'!$AF$41="Muy Alta",'Riesgos de Gestión'!$AH$41="Mayor"),CONCATENATE("R5C",'Riesgos de Gestión'!$V$41),"")</f>
        <v/>
      </c>
      <c r="AG10" s="37" t="str">
        <f>IF(AND('Riesgos de Gestión'!$AF$42="Muy Alta",'Riesgos de Gestión'!$AH$42="Mayor"),CONCATENATE("R5C",'Riesgos de Gestión'!$V$42),"")</f>
        <v/>
      </c>
      <c r="AH10" s="38" t="str">
        <f>IF(AND('Riesgos de Gestión'!$AF$37="Muy Alta",'Riesgos de Gestión'!$AH$37="Catastrófico"),CONCATENATE("R5C",'Riesgos de Gestión'!$V$37),"")</f>
        <v/>
      </c>
      <c r="AI10" s="39" t="str">
        <f>IF(AND('Riesgos de Gestión'!$AF$38="Muy Alta",'Riesgos de Gestión'!$AH$38="Catastrófico"),CONCATENATE("R5C",'Riesgos de Gestión'!$V$38),"")</f>
        <v/>
      </c>
      <c r="AJ10" s="39" t="str">
        <f>IF(AND('Riesgos de Gestión'!$AF$39="Muy Alta",'Riesgos de Gestión'!$AH$39="Catastrófico"),CONCATENATE("R5C",'Riesgos de Gestión'!$V$39),"")</f>
        <v/>
      </c>
      <c r="AK10" s="39" t="str">
        <f>IF(AND('Riesgos de Gestión'!$AF$40="Muy Alta",'Riesgos de Gestión'!$AH$40="Catastrófico"),CONCATENATE("R5C",'Riesgos de Gestión'!$V$40),"")</f>
        <v/>
      </c>
      <c r="AL10" s="39" t="str">
        <f>IF(AND('Riesgos de Gestión'!$AF$41="Muy Alta",'Riesgos de Gestión'!$AH$41="Catastrófico"),CONCATENATE("R5C",'Riesgos de Gestión'!$V$41),"")</f>
        <v/>
      </c>
      <c r="AM10" s="40" t="str">
        <f>IF(AND('Riesgos de Gestión'!$AF$42="Muy Alta",'Riesgos de Gestión'!$AH$42="Catastrófico"),CONCATENATE("R5C",'Riesgos de Gestión'!$V$42),"")</f>
        <v/>
      </c>
      <c r="AN10" s="66"/>
      <c r="AO10" s="508"/>
      <c r="AP10" s="509"/>
      <c r="AQ10" s="509"/>
      <c r="AR10" s="509"/>
      <c r="AS10" s="509"/>
      <c r="AT10" s="510"/>
      <c r="AU10" s="66"/>
      <c r="AV10" s="66"/>
      <c r="AW10" s="66"/>
      <c r="AX10" s="66"/>
      <c r="AY10" s="66"/>
      <c r="AZ10" s="66"/>
      <c r="BA10" s="66"/>
      <c r="BB10" s="66"/>
      <c r="BC10" s="66"/>
      <c r="BD10" s="66"/>
      <c r="BE10" s="66"/>
      <c r="BF10" s="66"/>
      <c r="BG10" s="66"/>
      <c r="BH10" s="66"/>
      <c r="BI10" s="66"/>
      <c r="BJ10" s="66"/>
      <c r="BK10" s="66"/>
      <c r="BL10" s="66"/>
      <c r="BM10" s="66"/>
      <c r="BN10" s="66"/>
      <c r="BO10" s="66"/>
      <c r="BP10" s="66"/>
      <c r="BQ10" s="66"/>
      <c r="BR10" s="66"/>
      <c r="BS10" s="66"/>
      <c r="BT10" s="66"/>
      <c r="BU10" s="66"/>
      <c r="BV10" s="66"/>
      <c r="BW10" s="66"/>
      <c r="BX10" s="66"/>
    </row>
    <row r="11" spans="1:91" ht="15" customHeight="1" x14ac:dyDescent="0.25">
      <c r="A11" s="66"/>
      <c r="B11" s="447"/>
      <c r="C11" s="447"/>
      <c r="D11" s="448"/>
      <c r="E11" s="488"/>
      <c r="F11" s="489"/>
      <c r="G11" s="489"/>
      <c r="H11" s="489"/>
      <c r="I11" s="490"/>
      <c r="J11" s="35" t="str">
        <f>IF(AND('Riesgos de Gestión'!$AF$43="Muy Alta",'Riesgos de Gestión'!$AH$43="Leve"),CONCATENATE("R6C",'Riesgos de Gestión'!$V$43),"")</f>
        <v/>
      </c>
      <c r="K11" s="36" t="str">
        <f>IF(AND('Riesgos de Gestión'!$AF$44="Muy Alta",'Riesgos de Gestión'!$AH$44="Leve"),CONCATENATE("R6C",'Riesgos de Gestión'!$V$44),"")</f>
        <v/>
      </c>
      <c r="L11" s="36" t="str">
        <f>IF(AND('Riesgos de Gestión'!$AF$45="Muy Alta",'Riesgos de Gestión'!$AH$45="Leve"),CONCATENATE("R6C",'Riesgos de Gestión'!$V$45),"")</f>
        <v/>
      </c>
      <c r="M11" s="36" t="str">
        <f>IF(AND('Riesgos de Gestión'!$AF$46="Muy Alta",'Riesgos de Gestión'!$AH$46="Leve"),CONCATENATE("R6C",'Riesgos de Gestión'!$V$46),"")</f>
        <v/>
      </c>
      <c r="N11" s="36" t="str">
        <f>IF(AND('Riesgos de Gestión'!$AF$47="Muy Alta",'Riesgos de Gestión'!$AH$47="Leve"),CONCATENATE("R6C",'Riesgos de Gestión'!$V$47),"")</f>
        <v/>
      </c>
      <c r="O11" s="37" t="str">
        <f>IF(AND('Riesgos de Gestión'!$AF$48="Muy Alta",'Riesgos de Gestión'!$AH$48="Leve"),CONCATENATE("R6C",'Riesgos de Gestión'!$V$48),"")</f>
        <v/>
      </c>
      <c r="P11" s="35" t="str">
        <f>IF(AND('Riesgos de Gestión'!$AF$43="Muy Alta",'Riesgos de Gestión'!$AH$43="Menor"),CONCATENATE("R6C",'Riesgos de Gestión'!$V$43),"")</f>
        <v/>
      </c>
      <c r="Q11" s="36" t="str">
        <f>IF(AND('Riesgos de Gestión'!$AF$44="Muy Alta",'Riesgos de Gestión'!$AH$44="Menor"),CONCATENATE("R6C",'Riesgos de Gestión'!$V$44),"")</f>
        <v/>
      </c>
      <c r="R11" s="36" t="str">
        <f>IF(AND('Riesgos de Gestión'!$AF$45="Muy Alta",'Riesgos de Gestión'!$AH$45="Menor"),CONCATENATE("R6C",'Riesgos de Gestión'!$V$45),"")</f>
        <v/>
      </c>
      <c r="S11" s="36" t="str">
        <f>IF(AND('Riesgos de Gestión'!$AF$46="Muy Alta",'Riesgos de Gestión'!$AH$46="Menor"),CONCATENATE("R6C",'Riesgos de Gestión'!$V$46),"")</f>
        <v/>
      </c>
      <c r="T11" s="36" t="str">
        <f>IF(AND('Riesgos de Gestión'!$AF$47="Muy Alta",'Riesgos de Gestión'!$AH$47="Menor"),CONCATENATE("R6C",'Riesgos de Gestión'!$V$47),"")</f>
        <v/>
      </c>
      <c r="U11" s="37" t="str">
        <f>IF(AND('Riesgos de Gestión'!$AF$48="Muy Alta",'Riesgos de Gestión'!$AH$48="Menor"),CONCATENATE("R6C",'Riesgos de Gestión'!$V$48),"")</f>
        <v/>
      </c>
      <c r="V11" s="35" t="str">
        <f>IF(AND('Riesgos de Gestión'!$AF$43="Muy Alta",'Riesgos de Gestión'!$AH$43="Moderado"),CONCATENATE("R6C",'Riesgos de Gestión'!$V$43),"")</f>
        <v/>
      </c>
      <c r="W11" s="36" t="str">
        <f>IF(AND('Riesgos de Gestión'!$AF$44="Muy Alta",'Riesgos de Gestión'!$AH$44="Moderado"),CONCATENATE("R6C",'Riesgos de Gestión'!$V$44),"")</f>
        <v/>
      </c>
      <c r="X11" s="36" t="str">
        <f>IF(AND('Riesgos de Gestión'!$AF$45="Muy Alta",'Riesgos de Gestión'!$AH$45="Moderado"),CONCATENATE("R6C",'Riesgos de Gestión'!$V$45),"")</f>
        <v/>
      </c>
      <c r="Y11" s="36" t="str">
        <f>IF(AND('Riesgos de Gestión'!$AF$46="Muy Alta",'Riesgos de Gestión'!$AH$46="Moderado"),CONCATENATE("R6C",'Riesgos de Gestión'!$V$46),"")</f>
        <v/>
      </c>
      <c r="Z11" s="36" t="str">
        <f>IF(AND('Riesgos de Gestión'!$AF$47="Muy Alta",'Riesgos de Gestión'!$AH$47="Moderado"),CONCATENATE("R6C",'Riesgos de Gestión'!$V$47),"")</f>
        <v/>
      </c>
      <c r="AA11" s="37" t="str">
        <f>IF(AND('Riesgos de Gestión'!$AF$48="Muy Alta",'Riesgos de Gestión'!$AH$48="Moderado"),CONCATENATE("R6C",'Riesgos de Gestión'!$V$48),"")</f>
        <v/>
      </c>
      <c r="AB11" s="35" t="str">
        <f>IF(AND('Riesgos de Gestión'!$AF$43="Muy Alta",'Riesgos de Gestión'!$AH$43="Mayor"),CONCATENATE("R6C",'Riesgos de Gestión'!$V$43),"")</f>
        <v/>
      </c>
      <c r="AC11" s="36" t="str">
        <f>IF(AND('Riesgos de Gestión'!$AF$44="Muy Alta",'Riesgos de Gestión'!$AH$44="Mayor"),CONCATENATE("R6C",'Riesgos de Gestión'!$V$44),"")</f>
        <v/>
      </c>
      <c r="AD11" s="36" t="str">
        <f>IF(AND('Riesgos de Gestión'!$AF$45="Muy Alta",'Riesgos de Gestión'!$AH$45="Mayor"),CONCATENATE("R6C",'Riesgos de Gestión'!$V$45),"")</f>
        <v/>
      </c>
      <c r="AE11" s="36" t="str">
        <f>IF(AND('Riesgos de Gestión'!$AF$46="Muy Alta",'Riesgos de Gestión'!$AH$46="Mayor"),CONCATENATE("R6C",'Riesgos de Gestión'!$V$46),"")</f>
        <v/>
      </c>
      <c r="AF11" s="36" t="str">
        <f>IF(AND('Riesgos de Gestión'!$AF$47="Muy Alta",'Riesgos de Gestión'!$AH$47="Mayor"),CONCATENATE("R6C",'Riesgos de Gestión'!$V$47),"")</f>
        <v/>
      </c>
      <c r="AG11" s="37" t="str">
        <f>IF(AND('Riesgos de Gestión'!$AF$48="Muy Alta",'Riesgos de Gestión'!$AH$48="Mayor"),CONCATENATE("R6C",'Riesgos de Gestión'!$V$48),"")</f>
        <v/>
      </c>
      <c r="AH11" s="38" t="str">
        <f>IF(AND('Riesgos de Gestión'!$AF$43="Muy Alta",'Riesgos de Gestión'!$AH$43="Catastrófico"),CONCATENATE("R6C",'Riesgos de Gestión'!$V$43),"")</f>
        <v/>
      </c>
      <c r="AI11" s="39" t="str">
        <f>IF(AND('Riesgos de Gestión'!$AF$44="Muy Alta",'Riesgos de Gestión'!$AH$44="Catastrófico"),CONCATENATE("R6C",'Riesgos de Gestión'!$V$44),"")</f>
        <v/>
      </c>
      <c r="AJ11" s="39" t="str">
        <f>IF(AND('Riesgos de Gestión'!$AF$45="Muy Alta",'Riesgos de Gestión'!$AH$45="Catastrófico"),CONCATENATE("R6C",'Riesgos de Gestión'!$V$45),"")</f>
        <v/>
      </c>
      <c r="AK11" s="39" t="str">
        <f>IF(AND('Riesgos de Gestión'!$AF$46="Muy Alta",'Riesgos de Gestión'!$AH$46="Catastrófico"),CONCATENATE("R6C",'Riesgos de Gestión'!$V$46),"")</f>
        <v/>
      </c>
      <c r="AL11" s="39" t="str">
        <f>IF(AND('Riesgos de Gestión'!$AF$47="Muy Alta",'Riesgos de Gestión'!$AH$47="Catastrófico"),CONCATENATE("R6C",'Riesgos de Gestión'!$V$47),"")</f>
        <v/>
      </c>
      <c r="AM11" s="40" t="str">
        <f>IF(AND('Riesgos de Gestión'!$AF$48="Muy Alta",'Riesgos de Gestión'!$AH$48="Catastrófico"),CONCATENATE("R6C",'Riesgos de Gestión'!$V$48),"")</f>
        <v/>
      </c>
      <c r="AN11" s="66"/>
      <c r="AO11" s="508"/>
      <c r="AP11" s="509"/>
      <c r="AQ11" s="509"/>
      <c r="AR11" s="509"/>
      <c r="AS11" s="509"/>
      <c r="AT11" s="510"/>
      <c r="AU11" s="66"/>
      <c r="AV11" s="66"/>
      <c r="AW11" s="66"/>
      <c r="AX11" s="66"/>
      <c r="AY11" s="66"/>
      <c r="AZ11" s="66"/>
      <c r="BA11" s="66"/>
      <c r="BB11" s="66"/>
      <c r="BC11" s="66"/>
      <c r="BD11" s="66"/>
      <c r="BE11" s="66"/>
      <c r="BF11" s="66"/>
      <c r="BG11" s="66"/>
      <c r="BH11" s="66"/>
      <c r="BI11" s="66"/>
      <c r="BJ11" s="66"/>
      <c r="BK11" s="66"/>
      <c r="BL11" s="66"/>
      <c r="BM11" s="66"/>
      <c r="BN11" s="66"/>
      <c r="BO11" s="66"/>
      <c r="BP11" s="66"/>
      <c r="BQ11" s="66"/>
      <c r="BR11" s="66"/>
      <c r="BS11" s="66"/>
      <c r="BT11" s="66"/>
      <c r="BU11" s="66"/>
      <c r="BV11" s="66"/>
      <c r="BW11" s="66"/>
      <c r="BX11" s="66"/>
    </row>
    <row r="12" spans="1:91" ht="15" customHeight="1" x14ac:dyDescent="0.25">
      <c r="A12" s="66"/>
      <c r="B12" s="447"/>
      <c r="C12" s="447"/>
      <c r="D12" s="448"/>
      <c r="E12" s="488"/>
      <c r="F12" s="489"/>
      <c r="G12" s="489"/>
      <c r="H12" s="489"/>
      <c r="I12" s="490"/>
      <c r="J12" s="35" t="str">
        <f>IF(AND('Riesgos de Gestión'!$AF$49="Muy Alta",'Riesgos de Gestión'!$AH$49="Leve"),CONCATENATE("R7C",'Riesgos de Gestión'!$V$49),"")</f>
        <v/>
      </c>
      <c r="K12" s="36" t="str">
        <f>IF(AND('Riesgos de Gestión'!$AF$50="Muy Alta",'Riesgos de Gestión'!$AH$50="Leve"),CONCATENATE("R7C",'Riesgos de Gestión'!$V$50),"")</f>
        <v/>
      </c>
      <c r="L12" s="36" t="str">
        <f>IF(AND('Riesgos de Gestión'!$AF$51="Muy Alta",'Riesgos de Gestión'!$AH$51="Leve"),CONCATENATE("R7C",'Riesgos de Gestión'!$V$51),"")</f>
        <v/>
      </c>
      <c r="M12" s="36" t="str">
        <f>IF(AND('Riesgos de Gestión'!$AF$52="Muy Alta",'Riesgos de Gestión'!$AH$52="Leve"),CONCATENATE("R7C",'Riesgos de Gestión'!$V$52),"")</f>
        <v/>
      </c>
      <c r="N12" s="36" t="str">
        <f>IF(AND('Riesgos de Gestión'!$AF$53="Muy Alta",'Riesgos de Gestión'!$AH$53="Leve"),CONCATENATE("R7C",'Riesgos de Gestión'!$V$53),"")</f>
        <v/>
      </c>
      <c r="O12" s="37" t="str">
        <f>IF(AND('Riesgos de Gestión'!$AF$54="Muy Alta",'Riesgos de Gestión'!$AH$54="Leve"),CONCATENATE("R7C",'Riesgos de Gestión'!$V$54),"")</f>
        <v/>
      </c>
      <c r="P12" s="35" t="str">
        <f>IF(AND('Riesgos de Gestión'!$AF$49="Muy Alta",'Riesgos de Gestión'!$AH$49="Menor"),CONCATENATE("R7C",'Riesgos de Gestión'!$V$49),"")</f>
        <v/>
      </c>
      <c r="Q12" s="36" t="str">
        <f>IF(AND('Riesgos de Gestión'!$AF$50="Muy Alta",'Riesgos de Gestión'!$AH$50="Menor"),CONCATENATE("R7C",'Riesgos de Gestión'!$V$50),"")</f>
        <v/>
      </c>
      <c r="R12" s="36" t="str">
        <f>IF(AND('Riesgos de Gestión'!$AF$51="Muy Alta",'Riesgos de Gestión'!$AH$51="Menor"),CONCATENATE("R7C",'Riesgos de Gestión'!$V$51),"")</f>
        <v/>
      </c>
      <c r="S12" s="36" t="str">
        <f>IF(AND('Riesgos de Gestión'!$AF$52="Muy Alta",'Riesgos de Gestión'!$AH$52="Menor"),CONCATENATE("R7C",'Riesgos de Gestión'!$V$52),"")</f>
        <v/>
      </c>
      <c r="T12" s="36" t="str">
        <f>IF(AND('Riesgos de Gestión'!$AF$53="Muy Alta",'Riesgos de Gestión'!$AH$53="Menor"),CONCATENATE("R7C",'Riesgos de Gestión'!$V$53),"")</f>
        <v/>
      </c>
      <c r="U12" s="37" t="str">
        <f>IF(AND('Riesgos de Gestión'!$AF$54="Muy Alta",'Riesgos de Gestión'!$AH$54="Menor"),CONCATENATE("R7C",'Riesgos de Gestión'!$V$54),"")</f>
        <v/>
      </c>
      <c r="V12" s="35" t="str">
        <f>IF(AND('Riesgos de Gestión'!$AF$49="Muy Alta",'Riesgos de Gestión'!$AH$49="Moderado"),CONCATENATE("R7C",'Riesgos de Gestión'!$V$49),"")</f>
        <v/>
      </c>
      <c r="W12" s="36" t="str">
        <f>IF(AND('Riesgos de Gestión'!$AF$50="Muy Alta",'Riesgos de Gestión'!$AH$50="Moderado"),CONCATENATE("R7C",'Riesgos de Gestión'!$V$50),"")</f>
        <v/>
      </c>
      <c r="X12" s="36" t="str">
        <f>IF(AND('Riesgos de Gestión'!$AF$51="Muy Alta",'Riesgos de Gestión'!$AH$51="Moderado"),CONCATENATE("R7C",'Riesgos de Gestión'!$V$51),"")</f>
        <v/>
      </c>
      <c r="Y12" s="36" t="str">
        <f>IF(AND('Riesgos de Gestión'!$AF$52="Muy Alta",'Riesgos de Gestión'!$AH$52="Moderado"),CONCATENATE("R7C",'Riesgos de Gestión'!$V$52),"")</f>
        <v/>
      </c>
      <c r="Z12" s="36" t="str">
        <f>IF(AND('Riesgos de Gestión'!$AF$53="Muy Alta",'Riesgos de Gestión'!$AH$53="Moderado"),CONCATENATE("R7C",'Riesgos de Gestión'!$V$53),"")</f>
        <v/>
      </c>
      <c r="AA12" s="37" t="str">
        <f>IF(AND('Riesgos de Gestión'!$AF$54="Muy Alta",'Riesgos de Gestión'!$AH$54="Moderado"),CONCATENATE("R7C",'Riesgos de Gestión'!$V$54),"")</f>
        <v/>
      </c>
      <c r="AB12" s="35" t="str">
        <f>IF(AND('Riesgos de Gestión'!$AF$49="Muy Alta",'Riesgos de Gestión'!$AH$49="Mayor"),CONCATENATE("R7C",'Riesgos de Gestión'!$V$49),"")</f>
        <v/>
      </c>
      <c r="AC12" s="36" t="str">
        <f>IF(AND('Riesgos de Gestión'!$AF$50="Muy Alta",'Riesgos de Gestión'!$AH$50="Mayor"),CONCATENATE("R7C",'Riesgos de Gestión'!$V$50),"")</f>
        <v/>
      </c>
      <c r="AD12" s="36" t="str">
        <f>IF(AND('Riesgos de Gestión'!$AF$51="Muy Alta",'Riesgos de Gestión'!$AH$51="Mayor"),CONCATENATE("R7C",'Riesgos de Gestión'!$V$51),"")</f>
        <v/>
      </c>
      <c r="AE12" s="36" t="str">
        <f>IF(AND('Riesgos de Gestión'!$AF$52="Muy Alta",'Riesgos de Gestión'!$AH$52="Mayor"),CONCATENATE("R7C",'Riesgos de Gestión'!$V$52),"")</f>
        <v/>
      </c>
      <c r="AF12" s="36" t="str">
        <f>IF(AND('Riesgos de Gestión'!$AF$53="Muy Alta",'Riesgos de Gestión'!$AH$53="Mayor"),CONCATENATE("R7C",'Riesgos de Gestión'!$V$53),"")</f>
        <v/>
      </c>
      <c r="AG12" s="37" t="str">
        <f>IF(AND('Riesgos de Gestión'!$AF$54="Muy Alta",'Riesgos de Gestión'!$AH$54="Mayor"),CONCATENATE("R7C",'Riesgos de Gestión'!$V$54),"")</f>
        <v/>
      </c>
      <c r="AH12" s="38" t="str">
        <f>IF(AND('Riesgos de Gestión'!$AF$49="Muy Alta",'Riesgos de Gestión'!$AH$49="Catastrófico"),CONCATENATE("R7C",'Riesgos de Gestión'!$V$49),"")</f>
        <v/>
      </c>
      <c r="AI12" s="39" t="str">
        <f>IF(AND('Riesgos de Gestión'!$AF$50="Muy Alta",'Riesgos de Gestión'!$AH$50="Catastrófico"),CONCATENATE("R7C",'Riesgos de Gestión'!$V$50),"")</f>
        <v/>
      </c>
      <c r="AJ12" s="39" t="str">
        <f>IF(AND('Riesgos de Gestión'!$AF$51="Muy Alta",'Riesgos de Gestión'!$AH$51="Catastrófico"),CONCATENATE("R7C",'Riesgos de Gestión'!$V$51),"")</f>
        <v/>
      </c>
      <c r="AK12" s="39" t="str">
        <f>IF(AND('Riesgos de Gestión'!$AF$52="Muy Alta",'Riesgos de Gestión'!$AH$52="Catastrófico"),CONCATENATE("R7C",'Riesgos de Gestión'!$V$52),"")</f>
        <v/>
      </c>
      <c r="AL12" s="39" t="str">
        <f>IF(AND('Riesgos de Gestión'!$AF$53="Muy Alta",'Riesgos de Gestión'!$AH$53="Catastrófico"),CONCATENATE("R7C",'Riesgos de Gestión'!$V$53),"")</f>
        <v/>
      </c>
      <c r="AM12" s="40" t="str">
        <f>IF(AND('Riesgos de Gestión'!$AF$54="Muy Alta",'Riesgos de Gestión'!$AH$54="Catastrófico"),CONCATENATE("R7C",'Riesgos de Gestión'!$V$54),"")</f>
        <v/>
      </c>
      <c r="AN12" s="66"/>
      <c r="AO12" s="508"/>
      <c r="AP12" s="509"/>
      <c r="AQ12" s="509"/>
      <c r="AR12" s="509"/>
      <c r="AS12" s="509"/>
      <c r="AT12" s="510"/>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row>
    <row r="13" spans="1:91" ht="15" customHeight="1" x14ac:dyDescent="0.25">
      <c r="A13" s="66"/>
      <c r="B13" s="447"/>
      <c r="C13" s="447"/>
      <c r="D13" s="448"/>
      <c r="E13" s="488"/>
      <c r="F13" s="489"/>
      <c r="G13" s="489"/>
      <c r="H13" s="489"/>
      <c r="I13" s="490"/>
      <c r="J13" s="35" t="str">
        <f>IF(AND('Riesgos de Gestión'!$AF$55="Muy Alta",'Riesgos de Gestión'!$AH$55="Leve"),CONCATENATE("R8C",'Riesgos de Gestión'!$V$55),"")</f>
        <v/>
      </c>
      <c r="K13" s="36" t="str">
        <f>IF(AND('Riesgos de Gestión'!$AF$56="Muy Alta",'Riesgos de Gestión'!$AH$56="Leve"),CONCATENATE("R8C",'Riesgos de Gestión'!$V$56),"")</f>
        <v/>
      </c>
      <c r="L13" s="36" t="str">
        <f>IF(AND('Riesgos de Gestión'!$AF$57="Muy Alta",'Riesgos de Gestión'!$AH$57="Leve"),CONCATENATE("R8C",'Riesgos de Gestión'!$V$57),"")</f>
        <v/>
      </c>
      <c r="M13" s="36" t="str">
        <f>IF(AND('Riesgos de Gestión'!$AF$58="Muy Alta",'Riesgos de Gestión'!$AH$58="Leve"),CONCATENATE("R8C",'Riesgos de Gestión'!$V$58),"")</f>
        <v/>
      </c>
      <c r="N13" s="36" t="str">
        <f>IF(AND('Riesgos de Gestión'!$AF$59="Muy Alta",'Riesgos de Gestión'!$AH$59="Leve"),CONCATENATE("R8C",'Riesgos de Gestión'!$V$59),"")</f>
        <v/>
      </c>
      <c r="O13" s="37" t="str">
        <f>IF(AND('Riesgos de Gestión'!$AF$60="Muy Alta",'Riesgos de Gestión'!$AH$60="Leve"),CONCATENATE("R8C",'Riesgos de Gestión'!$V$60),"")</f>
        <v/>
      </c>
      <c r="P13" s="35" t="str">
        <f>IF(AND('Riesgos de Gestión'!$AF$55="Muy Alta",'Riesgos de Gestión'!$AH$55="Menor"),CONCATENATE("R8C",'Riesgos de Gestión'!$V$55),"")</f>
        <v/>
      </c>
      <c r="Q13" s="36" t="str">
        <f>IF(AND('Riesgos de Gestión'!$AF$56="Muy Alta",'Riesgos de Gestión'!$AH$56="Menor"),CONCATENATE("R8C",'Riesgos de Gestión'!$V$56),"")</f>
        <v/>
      </c>
      <c r="R13" s="36" t="str">
        <f>IF(AND('Riesgos de Gestión'!$AF$57="Muy Alta",'Riesgos de Gestión'!$AH$57="Menor"),CONCATENATE("R8C",'Riesgos de Gestión'!$V$57),"")</f>
        <v/>
      </c>
      <c r="S13" s="36" t="str">
        <f>IF(AND('Riesgos de Gestión'!$AF$58="Muy Alta",'Riesgos de Gestión'!$AH$58="Menor"),CONCATENATE("R8C",'Riesgos de Gestión'!$V$58),"")</f>
        <v/>
      </c>
      <c r="T13" s="36" t="str">
        <f>IF(AND('Riesgos de Gestión'!$AF$59="Muy Alta",'Riesgos de Gestión'!$AH$59="Menor"),CONCATENATE("R8C",'Riesgos de Gestión'!$V$59),"")</f>
        <v/>
      </c>
      <c r="U13" s="37" t="str">
        <f>IF(AND('Riesgos de Gestión'!$AF$60="Muy Alta",'Riesgos de Gestión'!$AH$60="Menor"),CONCATENATE("R8C",'Riesgos de Gestión'!$V$60),"")</f>
        <v/>
      </c>
      <c r="V13" s="35" t="str">
        <f>IF(AND('Riesgos de Gestión'!$AF$55="Muy Alta",'Riesgos de Gestión'!$AH$55="Moderado"),CONCATENATE("R8C",'Riesgos de Gestión'!$V$55),"")</f>
        <v/>
      </c>
      <c r="W13" s="36" t="str">
        <f>IF(AND('Riesgos de Gestión'!$AF$56="Muy Alta",'Riesgos de Gestión'!$AH$56="Moderado"),CONCATENATE("R8C",'Riesgos de Gestión'!$V$56),"")</f>
        <v/>
      </c>
      <c r="X13" s="36" t="str">
        <f>IF(AND('Riesgos de Gestión'!$AF$57="Muy Alta",'Riesgos de Gestión'!$AH$57="Moderado"),CONCATENATE("R8C",'Riesgos de Gestión'!$V$57),"")</f>
        <v/>
      </c>
      <c r="Y13" s="36" t="str">
        <f>IF(AND('Riesgos de Gestión'!$AF$58="Muy Alta",'Riesgos de Gestión'!$AH$58="Moderado"),CONCATENATE("R8C",'Riesgos de Gestión'!$V$58),"")</f>
        <v/>
      </c>
      <c r="Z13" s="36" t="str">
        <f>IF(AND('Riesgos de Gestión'!$AF$59="Muy Alta",'Riesgos de Gestión'!$AH$59="Moderado"),CONCATENATE("R8C",'Riesgos de Gestión'!$V$59),"")</f>
        <v/>
      </c>
      <c r="AA13" s="37" t="str">
        <f>IF(AND('Riesgos de Gestión'!$AF$60="Muy Alta",'Riesgos de Gestión'!$AH$60="Moderado"),CONCATENATE("R8C",'Riesgos de Gestión'!$V$60),"")</f>
        <v/>
      </c>
      <c r="AB13" s="35" t="str">
        <f>IF(AND('Riesgos de Gestión'!$AF$55="Muy Alta",'Riesgos de Gestión'!$AH$55="Mayor"),CONCATENATE("R8C",'Riesgos de Gestión'!$V$55),"")</f>
        <v/>
      </c>
      <c r="AC13" s="36" t="str">
        <f>IF(AND('Riesgos de Gestión'!$AF$56="Muy Alta",'Riesgos de Gestión'!$AH$56="Mayor"),CONCATENATE("R8C",'Riesgos de Gestión'!$V$56),"")</f>
        <v/>
      </c>
      <c r="AD13" s="36" t="str">
        <f>IF(AND('Riesgos de Gestión'!$AF$57="Muy Alta",'Riesgos de Gestión'!$AH$57="Mayor"),CONCATENATE("R8C",'Riesgos de Gestión'!$V$57),"")</f>
        <v/>
      </c>
      <c r="AE13" s="36" t="str">
        <f>IF(AND('Riesgos de Gestión'!$AF$58="Muy Alta",'Riesgos de Gestión'!$AH$58="Mayor"),CONCATENATE("R8C",'Riesgos de Gestión'!$V$58),"")</f>
        <v/>
      </c>
      <c r="AF13" s="36" t="str">
        <f>IF(AND('Riesgos de Gestión'!$AF$59="Muy Alta",'Riesgos de Gestión'!$AH$59="Mayor"),CONCATENATE("R8C",'Riesgos de Gestión'!$V$59),"")</f>
        <v/>
      </c>
      <c r="AG13" s="37" t="str">
        <f>IF(AND('Riesgos de Gestión'!$AF$60="Muy Alta",'Riesgos de Gestión'!$AH$60="Mayor"),CONCATENATE("R8C",'Riesgos de Gestión'!$V$60),"")</f>
        <v/>
      </c>
      <c r="AH13" s="38" t="str">
        <f>IF(AND('Riesgos de Gestión'!$AF$55="Muy Alta",'Riesgos de Gestión'!$AH$55="Catastrófico"),CONCATENATE("R8C",'Riesgos de Gestión'!$V$55),"")</f>
        <v/>
      </c>
      <c r="AI13" s="39" t="str">
        <f>IF(AND('Riesgos de Gestión'!$AF$56="Muy Alta",'Riesgos de Gestión'!$AH$56="Catastrófico"),CONCATENATE("R8C",'Riesgos de Gestión'!$V$56),"")</f>
        <v/>
      </c>
      <c r="AJ13" s="39" t="str">
        <f>IF(AND('Riesgos de Gestión'!$AF$57="Muy Alta",'Riesgos de Gestión'!$AH$57="Catastrófico"),CONCATENATE("R8C",'Riesgos de Gestión'!$V$57),"")</f>
        <v/>
      </c>
      <c r="AK13" s="39" t="str">
        <f>IF(AND('Riesgos de Gestión'!$AF$58="Muy Alta",'Riesgos de Gestión'!$AH$58="Catastrófico"),CONCATENATE("R8C",'Riesgos de Gestión'!$V$58),"")</f>
        <v/>
      </c>
      <c r="AL13" s="39" t="str">
        <f>IF(AND('Riesgos de Gestión'!$AF$59="Muy Alta",'Riesgos de Gestión'!$AH$59="Catastrófico"),CONCATENATE("R8C",'Riesgos de Gestión'!$V$59),"")</f>
        <v/>
      </c>
      <c r="AM13" s="40" t="str">
        <f>IF(AND('Riesgos de Gestión'!$AF$60="Muy Alta",'Riesgos de Gestión'!$AH$60="Catastrófico"),CONCATENATE("R8C",'Riesgos de Gestión'!$V$60),"")</f>
        <v/>
      </c>
      <c r="AN13" s="66"/>
      <c r="AO13" s="508"/>
      <c r="AP13" s="509"/>
      <c r="AQ13" s="509"/>
      <c r="AR13" s="509"/>
      <c r="AS13" s="509"/>
      <c r="AT13" s="510"/>
      <c r="AU13" s="66"/>
      <c r="AV13" s="66"/>
      <c r="AW13" s="66"/>
      <c r="AX13" s="66"/>
      <c r="AY13" s="66"/>
      <c r="AZ13" s="66"/>
      <c r="BA13" s="66"/>
      <c r="BB13" s="66"/>
      <c r="BC13" s="66"/>
      <c r="BD13" s="66"/>
      <c r="BE13" s="66"/>
      <c r="BF13" s="66"/>
      <c r="BG13" s="66"/>
      <c r="BH13" s="66"/>
      <c r="BI13" s="66"/>
      <c r="BJ13" s="66"/>
      <c r="BK13" s="66"/>
      <c r="BL13" s="66"/>
      <c r="BM13" s="66"/>
      <c r="BN13" s="66"/>
      <c r="BO13" s="66"/>
      <c r="BP13" s="66"/>
      <c r="BQ13" s="66"/>
      <c r="BR13" s="66"/>
      <c r="BS13" s="66"/>
      <c r="BT13" s="66"/>
      <c r="BU13" s="66"/>
      <c r="BV13" s="66"/>
      <c r="BW13" s="66"/>
      <c r="BX13" s="66"/>
    </row>
    <row r="14" spans="1:91" ht="15" customHeight="1" x14ac:dyDescent="0.25">
      <c r="A14" s="66"/>
      <c r="B14" s="447"/>
      <c r="C14" s="447"/>
      <c r="D14" s="448"/>
      <c r="E14" s="488"/>
      <c r="F14" s="489"/>
      <c r="G14" s="489"/>
      <c r="H14" s="489"/>
      <c r="I14" s="490"/>
      <c r="J14" s="35" t="str">
        <f>IF(AND('Riesgos de Gestión'!$AF$61="Muy Alta",'Riesgos de Gestión'!$AH$61="Leve"),CONCATENATE("R9C",'Riesgos de Gestión'!$V$61),"")</f>
        <v/>
      </c>
      <c r="K14" s="36" t="str">
        <f>IF(AND('Riesgos de Gestión'!$AF$62="Muy Alta",'Riesgos de Gestión'!$AH$62="Leve"),CONCATENATE("R9C",'Riesgos de Gestión'!$V$62),"")</f>
        <v/>
      </c>
      <c r="L14" s="36" t="str">
        <f>IF(AND('Riesgos de Gestión'!$AF$63="Muy Alta",'Riesgos de Gestión'!$AH$63="Leve"),CONCATENATE("R9C",'Riesgos de Gestión'!$V$63),"")</f>
        <v/>
      </c>
      <c r="M14" s="36" t="str">
        <f>IF(AND('Riesgos de Gestión'!$AF$64="Muy Alta",'Riesgos de Gestión'!$AH$64="Leve"),CONCATENATE("R9C",'Riesgos de Gestión'!$V$64),"")</f>
        <v/>
      </c>
      <c r="N14" s="36" t="str">
        <f>IF(AND('Riesgos de Gestión'!$AF$65="Muy Alta",'Riesgos de Gestión'!$AH$65="Leve"),CONCATENATE("R9C",'Riesgos de Gestión'!$V$65),"")</f>
        <v/>
      </c>
      <c r="O14" s="37" t="str">
        <f>IF(AND('Riesgos de Gestión'!$AF$66="Muy Alta",'Riesgos de Gestión'!$AH$66="Leve"),CONCATENATE("R9C",'Riesgos de Gestión'!$V$66),"")</f>
        <v/>
      </c>
      <c r="P14" s="35" t="str">
        <f>IF(AND('Riesgos de Gestión'!$AF$61="Muy Alta",'Riesgos de Gestión'!$AH$61="Menor"),CONCATENATE("R9C",'Riesgos de Gestión'!$V$61),"")</f>
        <v/>
      </c>
      <c r="Q14" s="36" t="str">
        <f>IF(AND('Riesgos de Gestión'!$AF$62="Muy Alta",'Riesgos de Gestión'!$AH$62="Menor"),CONCATENATE("R9C",'Riesgos de Gestión'!$V$62),"")</f>
        <v/>
      </c>
      <c r="R14" s="36" t="str">
        <f>IF(AND('Riesgos de Gestión'!$AF$63="Muy Alta",'Riesgos de Gestión'!$AH$63="Menor"),CONCATENATE("R9C",'Riesgos de Gestión'!$V$63),"")</f>
        <v/>
      </c>
      <c r="S14" s="36" t="str">
        <f>IF(AND('Riesgos de Gestión'!$AF$64="Muy Alta",'Riesgos de Gestión'!$AH$64="Menor"),CONCATENATE("R9C",'Riesgos de Gestión'!$V$64),"")</f>
        <v/>
      </c>
      <c r="T14" s="36" t="str">
        <f>IF(AND('Riesgos de Gestión'!$AF$65="Muy Alta",'Riesgos de Gestión'!$AH$65="Menor"),CONCATENATE("R9C",'Riesgos de Gestión'!$V$65),"")</f>
        <v/>
      </c>
      <c r="U14" s="37" t="str">
        <f>IF(AND('Riesgos de Gestión'!$AF$66="Muy Alta",'Riesgos de Gestión'!$AH$66="Menor"),CONCATENATE("R9C",'Riesgos de Gestión'!$V$66),"")</f>
        <v/>
      </c>
      <c r="V14" s="35" t="str">
        <f>IF(AND('Riesgos de Gestión'!$AF$61="Muy Alta",'Riesgos de Gestión'!$AH$61="Moderado"),CONCATENATE("R9C",'Riesgos de Gestión'!$V$61),"")</f>
        <v/>
      </c>
      <c r="W14" s="36" t="str">
        <f>IF(AND('Riesgos de Gestión'!$AF$62="Muy Alta",'Riesgos de Gestión'!$AH$62="Moderado"),CONCATENATE("R9C",'Riesgos de Gestión'!$V$62),"")</f>
        <v/>
      </c>
      <c r="X14" s="36" t="str">
        <f>IF(AND('Riesgos de Gestión'!$AF$63="Muy Alta",'Riesgos de Gestión'!$AH$63="Moderado"),CONCATENATE("R9C",'Riesgos de Gestión'!$V$63),"")</f>
        <v/>
      </c>
      <c r="Y14" s="36" t="str">
        <f>IF(AND('Riesgos de Gestión'!$AF$64="Muy Alta",'Riesgos de Gestión'!$AH$64="Moderado"),CONCATENATE("R9C",'Riesgos de Gestión'!$V$64),"")</f>
        <v/>
      </c>
      <c r="Z14" s="36" t="str">
        <f>IF(AND('Riesgos de Gestión'!$AF$65="Muy Alta",'Riesgos de Gestión'!$AH$65="Moderado"),CONCATENATE("R9C",'Riesgos de Gestión'!$V$65),"")</f>
        <v/>
      </c>
      <c r="AA14" s="37" t="str">
        <f>IF(AND('Riesgos de Gestión'!$AF$66="Muy Alta",'Riesgos de Gestión'!$AH$66="Moderado"),CONCATENATE("R9C",'Riesgos de Gestión'!$V$66),"")</f>
        <v/>
      </c>
      <c r="AB14" s="35" t="str">
        <f>IF(AND('Riesgos de Gestión'!$AF$61="Muy Alta",'Riesgos de Gestión'!$AH$61="Mayor"),CONCATENATE("R9C",'Riesgos de Gestión'!$V$61),"")</f>
        <v/>
      </c>
      <c r="AC14" s="36" t="str">
        <f>IF(AND('Riesgos de Gestión'!$AF$62="Muy Alta",'Riesgos de Gestión'!$AH$62="Mayor"),CONCATENATE("R9C",'Riesgos de Gestión'!$V$62),"")</f>
        <v/>
      </c>
      <c r="AD14" s="36" t="str">
        <f>IF(AND('Riesgos de Gestión'!$AF$63="Muy Alta",'Riesgos de Gestión'!$AH$63="Mayor"),CONCATENATE("R9C",'Riesgos de Gestión'!$V$63),"")</f>
        <v/>
      </c>
      <c r="AE14" s="36" t="str">
        <f>IF(AND('Riesgos de Gestión'!$AF$64="Muy Alta",'Riesgos de Gestión'!$AH$64="Mayor"),CONCATENATE("R9C",'Riesgos de Gestión'!$V$64),"")</f>
        <v/>
      </c>
      <c r="AF14" s="36" t="str">
        <f>IF(AND('Riesgos de Gestión'!$AF$65="Muy Alta",'Riesgos de Gestión'!$AH$65="Mayor"),CONCATENATE("R9C",'Riesgos de Gestión'!$V$65),"")</f>
        <v/>
      </c>
      <c r="AG14" s="37" t="str">
        <f>IF(AND('Riesgos de Gestión'!$AF$66="Muy Alta",'Riesgos de Gestión'!$AH$66="Mayor"),CONCATENATE("R9C",'Riesgos de Gestión'!$V$66),"")</f>
        <v/>
      </c>
      <c r="AH14" s="38" t="str">
        <f>IF(AND('Riesgos de Gestión'!$AF$61="Muy Alta",'Riesgos de Gestión'!$AH$61="Catastrófico"),CONCATENATE("R9C",'Riesgos de Gestión'!$V$61),"")</f>
        <v/>
      </c>
      <c r="AI14" s="39" t="str">
        <f>IF(AND('Riesgos de Gestión'!$AF$62="Muy Alta",'Riesgos de Gestión'!$AH$62="Catastrófico"),CONCATENATE("R9C",'Riesgos de Gestión'!$V$62),"")</f>
        <v/>
      </c>
      <c r="AJ14" s="39" t="str">
        <f>IF(AND('Riesgos de Gestión'!$AF$63="Muy Alta",'Riesgos de Gestión'!$AH$63="Catastrófico"),CONCATENATE("R9C",'Riesgos de Gestión'!$V$63),"")</f>
        <v/>
      </c>
      <c r="AK14" s="39" t="str">
        <f>IF(AND('Riesgos de Gestión'!$AF$64="Muy Alta",'Riesgos de Gestión'!$AH$64="Catastrófico"),CONCATENATE("R9C",'Riesgos de Gestión'!$V$64),"")</f>
        <v/>
      </c>
      <c r="AL14" s="39" t="str">
        <f>IF(AND('Riesgos de Gestión'!$AF$65="Muy Alta",'Riesgos de Gestión'!$AH$65="Catastrófico"),CONCATENATE("R9C",'Riesgos de Gestión'!$V$65),"")</f>
        <v/>
      </c>
      <c r="AM14" s="40" t="str">
        <f>IF(AND('Riesgos de Gestión'!$AF$66="Muy Alta",'Riesgos de Gestión'!$AH$66="Catastrófico"),CONCATENATE("R9C",'Riesgos de Gestión'!$V$66),"")</f>
        <v/>
      </c>
      <c r="AN14" s="66"/>
      <c r="AO14" s="508"/>
      <c r="AP14" s="509"/>
      <c r="AQ14" s="509"/>
      <c r="AR14" s="509"/>
      <c r="AS14" s="509"/>
      <c r="AT14" s="510"/>
      <c r="AU14" s="66"/>
      <c r="AV14" s="66"/>
      <c r="AW14" s="66"/>
      <c r="AX14" s="66"/>
      <c r="AY14" s="66"/>
      <c r="AZ14" s="66"/>
      <c r="BA14" s="66"/>
      <c r="BB14" s="66"/>
      <c r="BC14" s="66"/>
      <c r="BD14" s="66"/>
      <c r="BE14" s="66"/>
      <c r="BF14" s="66"/>
      <c r="BG14" s="66"/>
      <c r="BH14" s="66"/>
      <c r="BI14" s="66"/>
      <c r="BJ14" s="66"/>
      <c r="BK14" s="66"/>
      <c r="BL14" s="66"/>
      <c r="BM14" s="66"/>
      <c r="BN14" s="66"/>
      <c r="BO14" s="66"/>
      <c r="BP14" s="66"/>
      <c r="BQ14" s="66"/>
      <c r="BR14" s="66"/>
      <c r="BS14" s="66"/>
      <c r="BT14" s="66"/>
      <c r="BU14" s="66"/>
      <c r="BV14" s="66"/>
      <c r="BW14" s="66"/>
      <c r="BX14" s="66"/>
    </row>
    <row r="15" spans="1:91" ht="15.75" customHeight="1" thickBot="1" x14ac:dyDescent="0.3">
      <c r="A15" s="66"/>
      <c r="B15" s="447"/>
      <c r="C15" s="447"/>
      <c r="D15" s="448"/>
      <c r="E15" s="491"/>
      <c r="F15" s="492"/>
      <c r="G15" s="492"/>
      <c r="H15" s="492"/>
      <c r="I15" s="493"/>
      <c r="J15" s="41" t="str">
        <f>IF(AND('Riesgos de Gestión'!$AF$67="Muy Alta",'Riesgos de Gestión'!$AH$67="Leve"),CONCATENATE("R10C",'Riesgos de Gestión'!$V$67),"")</f>
        <v/>
      </c>
      <c r="K15" s="42" t="str">
        <f>IF(AND('Riesgos de Gestión'!$AF$68="Muy Alta",'Riesgos de Gestión'!$AH$68="Leve"),CONCATENATE("R10C",'Riesgos de Gestión'!$V$68),"")</f>
        <v/>
      </c>
      <c r="L15" s="42" t="str">
        <f>IF(AND('Riesgos de Gestión'!$AF$69="Muy Alta",'Riesgos de Gestión'!$AH$69="Leve"),CONCATENATE("R10C",'Riesgos de Gestión'!$V$69),"")</f>
        <v/>
      </c>
      <c r="M15" s="42" t="str">
        <f>IF(AND('Riesgos de Gestión'!$AF$70="Muy Alta",'Riesgos de Gestión'!$AH$70="Leve"),CONCATENATE("R10C",'Riesgos de Gestión'!$V$70),"")</f>
        <v/>
      </c>
      <c r="N15" s="42" t="str">
        <f>IF(AND('Riesgos de Gestión'!$AF$71="Muy Alta",'Riesgos de Gestión'!$AH$71="Leve"),CONCATENATE("R10C",'Riesgos de Gestión'!$V$71),"")</f>
        <v/>
      </c>
      <c r="O15" s="43" t="str">
        <f>IF(AND('Riesgos de Gestión'!$AF$72="Muy Alta",'Riesgos de Gestión'!$AH$72="Leve"),CONCATENATE("R10C",'Riesgos de Gestión'!$V$72),"")</f>
        <v/>
      </c>
      <c r="P15" s="35" t="str">
        <f>IF(AND('Riesgos de Gestión'!$AF$67="Muy Alta",'Riesgos de Gestión'!$AH$67="Menor"),CONCATENATE("R10C",'Riesgos de Gestión'!$V$67),"")</f>
        <v/>
      </c>
      <c r="Q15" s="36" t="str">
        <f>IF(AND('Riesgos de Gestión'!$AF$68="Muy Alta",'Riesgos de Gestión'!$AH$68="Menor"),CONCATENATE("R10C",'Riesgos de Gestión'!$V$68),"")</f>
        <v/>
      </c>
      <c r="R15" s="36" t="str">
        <f>IF(AND('Riesgos de Gestión'!$AF$69="Muy Alta",'Riesgos de Gestión'!$AH$69="Menor"),CONCATENATE("R10C",'Riesgos de Gestión'!$V$69),"")</f>
        <v/>
      </c>
      <c r="S15" s="36" t="str">
        <f>IF(AND('Riesgos de Gestión'!$AF$70="Muy Alta",'Riesgos de Gestión'!$AH$70="Menor"),CONCATENATE("R10C",'Riesgos de Gestión'!$V$70),"")</f>
        <v/>
      </c>
      <c r="T15" s="36" t="str">
        <f>IF(AND('Riesgos de Gestión'!$AF$71="Muy Alta",'Riesgos de Gestión'!$AH$71="Menor"),CONCATENATE("R10C",'Riesgos de Gestión'!$V$71),"")</f>
        <v/>
      </c>
      <c r="U15" s="37" t="str">
        <f>IF(AND('Riesgos de Gestión'!$AF$72="Muy Alta",'Riesgos de Gestión'!$AH$72="Menor"),CONCATENATE("R10C",'Riesgos de Gestión'!$V$72),"")</f>
        <v/>
      </c>
      <c r="V15" s="41" t="str">
        <f>IF(AND('Riesgos de Gestión'!$AF$67="Muy Alta",'Riesgos de Gestión'!$AH$67="Moderado"),CONCATENATE("R10C",'Riesgos de Gestión'!$V$67),"")</f>
        <v/>
      </c>
      <c r="W15" s="42" t="str">
        <f>IF(AND('Riesgos de Gestión'!$AF$68="Muy Alta",'Riesgos de Gestión'!$AH$68="Moderado"),CONCATENATE("R10C",'Riesgos de Gestión'!$V$68),"")</f>
        <v/>
      </c>
      <c r="X15" s="42" t="str">
        <f>IF(AND('Riesgos de Gestión'!$AF$69="Muy Alta",'Riesgos de Gestión'!$AH$69="Moderado"),CONCATENATE("R10C",'Riesgos de Gestión'!$V$69),"")</f>
        <v/>
      </c>
      <c r="Y15" s="42" t="str">
        <f>IF(AND('Riesgos de Gestión'!$AF$70="Muy Alta",'Riesgos de Gestión'!$AH$70="Moderado"),CONCATENATE("R10C",'Riesgos de Gestión'!$V$70),"")</f>
        <v/>
      </c>
      <c r="Z15" s="42" t="str">
        <f>IF(AND('Riesgos de Gestión'!$AF$71="Muy Alta",'Riesgos de Gestión'!$AH$71="Moderado"),CONCATENATE("R10C",'Riesgos de Gestión'!$V$71),"")</f>
        <v/>
      </c>
      <c r="AA15" s="43" t="str">
        <f>IF(AND('Riesgos de Gestión'!$AF$72="Muy Alta",'Riesgos de Gestión'!$AH$72="Moderado"),CONCATENATE("R10C",'Riesgos de Gestión'!$V$72),"")</f>
        <v/>
      </c>
      <c r="AB15" s="35" t="str">
        <f>IF(AND('Riesgos de Gestión'!$AF$67="Muy Alta",'Riesgos de Gestión'!$AH$67="Mayor"),CONCATENATE("R10C",'Riesgos de Gestión'!$V$67),"")</f>
        <v/>
      </c>
      <c r="AC15" s="36" t="str">
        <f>IF(AND('Riesgos de Gestión'!$AF$68="Muy Alta",'Riesgos de Gestión'!$AH$68="Mayor"),CONCATENATE("R10C",'Riesgos de Gestión'!$V$68),"")</f>
        <v/>
      </c>
      <c r="AD15" s="36" t="str">
        <f>IF(AND('Riesgos de Gestión'!$AF$69="Muy Alta",'Riesgos de Gestión'!$AH$69="Mayor"),CONCATENATE("R10C",'Riesgos de Gestión'!$V$69),"")</f>
        <v/>
      </c>
      <c r="AE15" s="36" t="str">
        <f>IF(AND('Riesgos de Gestión'!$AF$70="Muy Alta",'Riesgos de Gestión'!$AH$70="Mayor"),CONCATENATE("R10C",'Riesgos de Gestión'!$V$70),"")</f>
        <v/>
      </c>
      <c r="AF15" s="36" t="str">
        <f>IF(AND('Riesgos de Gestión'!$AF$71="Muy Alta",'Riesgos de Gestión'!$AH$71="Mayor"),CONCATENATE("R10C",'Riesgos de Gestión'!$V$71),"")</f>
        <v/>
      </c>
      <c r="AG15" s="37" t="str">
        <f>IF(AND('Riesgos de Gestión'!$AF$72="Muy Alta",'Riesgos de Gestión'!$AH$72="Mayor"),CONCATENATE("R10C",'Riesgos de Gestión'!$V$72),"")</f>
        <v/>
      </c>
      <c r="AH15" s="44" t="str">
        <f>IF(AND('Riesgos de Gestión'!$AF$67="Muy Alta",'Riesgos de Gestión'!$AH$67="Catastrófico"),CONCATENATE("R10C",'Riesgos de Gestión'!$V$67),"")</f>
        <v/>
      </c>
      <c r="AI15" s="45" t="str">
        <f>IF(AND('Riesgos de Gestión'!$AF$68="Muy Alta",'Riesgos de Gestión'!$AH$68="Catastrófico"),CONCATENATE("R10C",'Riesgos de Gestión'!$V$68),"")</f>
        <v/>
      </c>
      <c r="AJ15" s="45" t="str">
        <f>IF(AND('Riesgos de Gestión'!$AF$69="Muy Alta",'Riesgos de Gestión'!$AH$69="Catastrófico"),CONCATENATE("R10C",'Riesgos de Gestión'!$V$69),"")</f>
        <v/>
      </c>
      <c r="AK15" s="45" t="str">
        <f>IF(AND('Riesgos de Gestión'!$AF$70="Muy Alta",'Riesgos de Gestión'!$AH$70="Catastrófico"),CONCATENATE("R10C",'Riesgos de Gestión'!$V$70),"")</f>
        <v/>
      </c>
      <c r="AL15" s="45" t="str">
        <f>IF(AND('Riesgos de Gestión'!$AF$71="Muy Alta",'Riesgos de Gestión'!$AH$71="Catastrófico"),CONCATENATE("R10C",'Riesgos de Gestión'!$V$71),"")</f>
        <v/>
      </c>
      <c r="AM15" s="46" t="str">
        <f>IF(AND('Riesgos de Gestión'!$AF$72="Muy Alta",'Riesgos de Gestión'!$AH$72="Catastrófico"),CONCATENATE("R10C",'Riesgos de Gestión'!$V$72),"")</f>
        <v/>
      </c>
      <c r="AN15" s="66"/>
      <c r="AO15" s="511"/>
      <c r="AP15" s="512"/>
      <c r="AQ15" s="512"/>
      <c r="AR15" s="512"/>
      <c r="AS15" s="512"/>
      <c r="AT15" s="513"/>
      <c r="AU15" s="66"/>
      <c r="AV15" s="66"/>
      <c r="AW15" s="66"/>
      <c r="AX15" s="66"/>
      <c r="AY15" s="66"/>
      <c r="AZ15" s="66"/>
      <c r="BA15" s="66"/>
      <c r="BB15" s="66"/>
      <c r="BC15" s="66"/>
      <c r="BD15" s="66"/>
      <c r="BE15" s="66"/>
      <c r="BF15" s="66"/>
      <c r="BG15" s="66"/>
      <c r="BH15" s="66"/>
      <c r="BI15" s="66"/>
      <c r="BJ15" s="66"/>
      <c r="BK15" s="66"/>
      <c r="BL15" s="66"/>
      <c r="BM15" s="66"/>
      <c r="BN15" s="66"/>
      <c r="BO15" s="66"/>
      <c r="BP15" s="66"/>
      <c r="BQ15" s="66"/>
      <c r="BR15" s="66"/>
      <c r="BS15" s="66"/>
      <c r="BT15" s="66"/>
      <c r="BU15" s="66"/>
      <c r="BV15" s="66"/>
      <c r="BW15" s="66"/>
      <c r="BX15" s="66"/>
    </row>
    <row r="16" spans="1:91" ht="15" customHeight="1" x14ac:dyDescent="0.25">
      <c r="A16" s="66"/>
      <c r="B16" s="447"/>
      <c r="C16" s="447"/>
      <c r="D16" s="448"/>
      <c r="E16" s="485" t="s">
        <v>267</v>
      </c>
      <c r="F16" s="486"/>
      <c r="G16" s="486"/>
      <c r="H16" s="486"/>
      <c r="I16" s="486"/>
      <c r="J16" s="47" t="str">
        <f>IF(AND('Riesgos de Gestión'!$AF$13="Alta",'Riesgos de Gestión'!$AH$13="Leve"),CONCATENATE("R1C",'Riesgos de Gestión'!$V$13),"")</f>
        <v/>
      </c>
      <c r="K16" s="48" t="str">
        <f>IF(AND('Riesgos de Gestión'!$AF$14="Alta",'Riesgos de Gestión'!$AH$14="Leve"),CONCATENATE("R1C",'Riesgos de Gestión'!$V$14),"")</f>
        <v/>
      </c>
      <c r="L16" s="48" t="str">
        <f>IF(AND('Riesgos de Gestión'!$AF$15="Alta",'Riesgos de Gestión'!$AH$15="Leve"),CONCATENATE("R1C",'Riesgos de Gestión'!$V$15),"")</f>
        <v/>
      </c>
      <c r="M16" s="48" t="str">
        <f>IF(AND('Riesgos de Gestión'!$AF$16="Alta",'Riesgos de Gestión'!$AH$16="Leve"),CONCATENATE("R1C",'Riesgos de Gestión'!$V$16),"")</f>
        <v/>
      </c>
      <c r="N16" s="48" t="str">
        <f>IF(AND('Riesgos de Gestión'!$AF$17="Alta",'Riesgos de Gestión'!$AH$17="Leve"),CONCATENATE("R1C",'Riesgos de Gestión'!$V$17),"")</f>
        <v/>
      </c>
      <c r="O16" s="49" t="str">
        <f>IF(AND('Riesgos de Gestión'!$AF$18="Alta",'Riesgos de Gestión'!$AH$18="Leve"),CONCATENATE("R1C",'Riesgos de Gestión'!$V$18),"")</f>
        <v/>
      </c>
      <c r="P16" s="47" t="str">
        <f>IF(AND('Riesgos de Gestión'!$AF$13="Alta",'Riesgos de Gestión'!$AH$13="Menor"),CONCATENATE("R1C",'Riesgos de Gestión'!$V$13),"")</f>
        <v/>
      </c>
      <c r="Q16" s="48" t="str">
        <f>IF(AND('Riesgos de Gestión'!$AF$14="Alta",'Riesgos de Gestión'!$AH$14="Menor"),CONCATENATE("R1C",'Riesgos de Gestión'!$V$14),"")</f>
        <v/>
      </c>
      <c r="R16" s="48" t="str">
        <f>IF(AND('Riesgos de Gestión'!$AF$15="Alta",'Riesgos de Gestión'!$AH$15="Menor"),CONCATENATE("R1C",'Riesgos de Gestión'!$V$15),"")</f>
        <v/>
      </c>
      <c r="S16" s="48" t="str">
        <f>IF(AND('Riesgos de Gestión'!$AF$16="Alta",'Riesgos de Gestión'!$AH$16="Menor"),CONCATENATE("R1C",'Riesgos de Gestión'!$V$16),"")</f>
        <v/>
      </c>
      <c r="T16" s="48" t="str">
        <f>IF(AND('Riesgos de Gestión'!$AF$17="Alta",'Riesgos de Gestión'!$AH$17="Menor"),CONCATENATE("R1C",'Riesgos de Gestión'!$V$17),"")</f>
        <v/>
      </c>
      <c r="U16" s="49" t="str">
        <f>IF(AND('Riesgos de Gestión'!$AF$18="Alta",'Riesgos de Gestión'!$AH$18="Menor"),CONCATENATE("R1C",'Riesgos de Gestión'!$V$18),"")</f>
        <v/>
      </c>
      <c r="V16" s="29" t="str">
        <f>IF(AND('Riesgos de Gestión'!$AF$13="Alta",'Riesgos de Gestión'!$AH$13="Moderado"),CONCATENATE("R1C",'Riesgos de Gestión'!$V$13),"")</f>
        <v/>
      </c>
      <c r="W16" s="30" t="str">
        <f>IF(AND('Riesgos de Gestión'!$AF$14="Alta",'Riesgos de Gestión'!$AH$14="Moderado"),CONCATENATE("R1C",'Riesgos de Gestión'!$V$14),"")</f>
        <v/>
      </c>
      <c r="X16" s="30" t="str">
        <f>IF(AND('Riesgos de Gestión'!$AF$15="Alta",'Riesgos de Gestión'!$AH$15="Moderado"),CONCATENATE("R1C",'Riesgos de Gestión'!$V$15),"")</f>
        <v/>
      </c>
      <c r="Y16" s="30" t="str">
        <f>IF(AND('Riesgos de Gestión'!$AF$16="Alta",'Riesgos de Gestión'!$AH$16="Moderado"),CONCATENATE("R1C",'Riesgos de Gestión'!$V$16),"")</f>
        <v/>
      </c>
      <c r="Z16" s="30" t="str">
        <f>IF(AND('Riesgos de Gestión'!$AF$17="Alta",'Riesgos de Gestión'!$AH$17="Moderado"),CONCATENATE("R1C",'Riesgos de Gestión'!$V$17),"")</f>
        <v/>
      </c>
      <c r="AA16" s="31" t="str">
        <f>IF(AND('Riesgos de Gestión'!$AF$18="Alta",'Riesgos de Gestión'!$AH$18="Moderado"),CONCATENATE("R1C",'Riesgos de Gestión'!$V$18),"")</f>
        <v/>
      </c>
      <c r="AB16" s="29" t="str">
        <f>IF(AND('Riesgos de Gestión'!$AF$13="Alta",'Riesgos de Gestión'!$AH$13="Mayor"),CONCATENATE("R1C",'Riesgos de Gestión'!$V$13),"")</f>
        <v/>
      </c>
      <c r="AC16" s="30" t="str">
        <f>IF(AND('Riesgos de Gestión'!$AF$14="Alta",'Riesgos de Gestión'!$AH$14="Mayor"),CONCATENATE("R1C",'Riesgos de Gestión'!$V$14),"")</f>
        <v/>
      </c>
      <c r="AD16" s="30" t="str">
        <f>IF(AND('Riesgos de Gestión'!$AF$15="Alta",'Riesgos de Gestión'!$AH$15="Mayor"),CONCATENATE("R1C",'Riesgos de Gestión'!$V$15),"")</f>
        <v/>
      </c>
      <c r="AE16" s="30" t="str">
        <f>IF(AND('Riesgos de Gestión'!$AF$16="Alta",'Riesgos de Gestión'!$AH$16="Mayor"),CONCATENATE("R1C",'Riesgos de Gestión'!$V$16),"")</f>
        <v/>
      </c>
      <c r="AF16" s="30" t="str">
        <f>IF(AND('Riesgos de Gestión'!$AF$17="Alta",'Riesgos de Gestión'!$AH$17="Mayor"),CONCATENATE("R1C",'Riesgos de Gestión'!$V$17),"")</f>
        <v/>
      </c>
      <c r="AG16" s="31" t="str">
        <f>IF(AND('Riesgos de Gestión'!$AF$18="Alta",'Riesgos de Gestión'!$AH$18="Mayor"),CONCATENATE("R1C",'Riesgos de Gestión'!$V$18),"")</f>
        <v/>
      </c>
      <c r="AH16" s="32" t="str">
        <f>IF(AND('Riesgos de Gestión'!$AF$13="Alta",'Riesgos de Gestión'!$AH$13="Catastrófico"),CONCATENATE("R1C",'Riesgos de Gestión'!$V$13),"")</f>
        <v/>
      </c>
      <c r="AI16" s="33" t="str">
        <f>IF(AND('Riesgos de Gestión'!$AF$14="Alta",'Riesgos de Gestión'!$AH$14="Catastrófico"),CONCATENATE("R1C",'Riesgos de Gestión'!$V$14),"")</f>
        <v/>
      </c>
      <c r="AJ16" s="33" t="str">
        <f>IF(AND('Riesgos de Gestión'!$AF$15="Alta",'Riesgos de Gestión'!$AH$15="Catastrófico"),CONCATENATE("R1C",'Riesgos de Gestión'!$V$15),"")</f>
        <v/>
      </c>
      <c r="AK16" s="33" t="str">
        <f>IF(AND('Riesgos de Gestión'!$AF$16="Alta",'Riesgos de Gestión'!$AH$16="Catastrófico"),CONCATENATE("R1C",'Riesgos de Gestión'!$V$16),"")</f>
        <v/>
      </c>
      <c r="AL16" s="33" t="str">
        <f>IF(AND('Riesgos de Gestión'!$AF$17="Alta",'Riesgos de Gestión'!$AH$17="Catastrófico"),CONCATENATE("R1C",'Riesgos de Gestión'!$V$17),"")</f>
        <v/>
      </c>
      <c r="AM16" s="34" t="str">
        <f>IF(AND('Riesgos de Gestión'!$AF$18="Alta",'Riesgos de Gestión'!$AH$18="Catastrófico"),CONCATENATE("R1C",'Riesgos de Gestión'!$V$18),"")</f>
        <v/>
      </c>
      <c r="AN16" s="66"/>
      <c r="AO16" s="495" t="s">
        <v>268</v>
      </c>
      <c r="AP16" s="496"/>
      <c r="AQ16" s="496"/>
      <c r="AR16" s="496"/>
      <c r="AS16" s="496"/>
      <c r="AT16" s="497"/>
      <c r="AU16" s="66"/>
      <c r="AV16" s="66"/>
      <c r="AW16" s="66"/>
      <c r="AX16" s="66"/>
      <c r="AY16" s="66"/>
      <c r="AZ16" s="66"/>
      <c r="BA16" s="66"/>
      <c r="BB16" s="66"/>
      <c r="BC16" s="66"/>
      <c r="BD16" s="66"/>
      <c r="BE16" s="66"/>
      <c r="BF16" s="66"/>
      <c r="BG16" s="66"/>
      <c r="BH16" s="66"/>
      <c r="BI16" s="66"/>
      <c r="BJ16" s="66"/>
      <c r="BK16" s="66"/>
      <c r="BL16" s="66"/>
      <c r="BM16" s="66"/>
      <c r="BN16" s="66"/>
      <c r="BO16" s="66"/>
      <c r="BP16" s="66"/>
      <c r="BQ16" s="66"/>
      <c r="BR16" s="66"/>
      <c r="BS16" s="66"/>
      <c r="BT16" s="66"/>
      <c r="BU16" s="66"/>
      <c r="BV16" s="66"/>
      <c r="BW16" s="66"/>
      <c r="BX16" s="66"/>
    </row>
    <row r="17" spans="1:76" ht="15" customHeight="1" x14ac:dyDescent="0.25">
      <c r="A17" s="66"/>
      <c r="B17" s="447"/>
      <c r="C17" s="447"/>
      <c r="D17" s="448"/>
      <c r="E17" s="504"/>
      <c r="F17" s="489"/>
      <c r="G17" s="489"/>
      <c r="H17" s="489"/>
      <c r="I17" s="489"/>
      <c r="J17" s="50" t="str">
        <f>IF(AND('Riesgos de Gestión'!$AF$19="Alta",'Riesgos de Gestión'!$AH$19="Leve"),CONCATENATE("R2C",'Riesgos de Gestión'!$V$19),"")</f>
        <v/>
      </c>
      <c r="K17" s="51" t="str">
        <f>IF(AND('Riesgos de Gestión'!$AF$20="Alta",'Riesgos de Gestión'!$AH$20="Leve"),CONCATENATE("R2C",'Riesgos de Gestión'!$V$20),"")</f>
        <v/>
      </c>
      <c r="L17" s="51" t="str">
        <f>IF(AND('Riesgos de Gestión'!$AF$21="Alta",'Riesgos de Gestión'!$AH$21="Leve"),CONCATENATE("R2C",'Riesgos de Gestión'!$V$21),"")</f>
        <v/>
      </c>
      <c r="M17" s="51" t="str">
        <f>IF(AND('Riesgos de Gestión'!$AF$22="Alta",'Riesgos de Gestión'!$AH$22="Leve"),CONCATENATE("R2C",'Riesgos de Gestión'!$V$22),"")</f>
        <v/>
      </c>
      <c r="N17" s="51" t="str">
        <f>IF(AND('Riesgos de Gestión'!$AF$23="Alta",'Riesgos de Gestión'!$AH$23="Leve"),CONCATENATE("R2C",'Riesgos de Gestión'!$V$23),"")</f>
        <v/>
      </c>
      <c r="O17" s="52" t="str">
        <f>IF(AND('Riesgos de Gestión'!$AF$24="Alta",'Riesgos de Gestión'!$AH$24="Leve"),CONCATENATE("R2C",'Riesgos de Gestión'!$V$24),"")</f>
        <v/>
      </c>
      <c r="P17" s="50" t="str">
        <f>IF(AND('Riesgos de Gestión'!$AF$19="Alta",'Riesgos de Gestión'!$AH$19="Menor"),CONCATENATE("R2C",'Riesgos de Gestión'!$V$19),"")</f>
        <v/>
      </c>
      <c r="Q17" s="51" t="str">
        <f>IF(AND('Riesgos de Gestión'!$AF$20="Alta",'Riesgos de Gestión'!$AH$20="Menor"),CONCATENATE("R2C",'Riesgos de Gestión'!$V$20),"")</f>
        <v/>
      </c>
      <c r="R17" s="51" t="str">
        <f>IF(AND('Riesgos de Gestión'!$AF$21="Alta",'Riesgos de Gestión'!$AH$21="Menor"),CONCATENATE("R2C",'Riesgos de Gestión'!$V$21),"")</f>
        <v/>
      </c>
      <c r="S17" s="51" t="str">
        <f>IF(AND('Riesgos de Gestión'!$AF$22="Alta",'Riesgos de Gestión'!$AH$22="Menor"),CONCATENATE("R2C",'Riesgos de Gestión'!$V$22),"")</f>
        <v/>
      </c>
      <c r="T17" s="51" t="str">
        <f>IF(AND('Riesgos de Gestión'!$AF$23="Alta",'Riesgos de Gestión'!$AH$23="Menor"),CONCATENATE("R2C",'Riesgos de Gestión'!$V$23),"")</f>
        <v/>
      </c>
      <c r="U17" s="52" t="str">
        <f>IF(AND('Riesgos de Gestión'!$AF$24="Alta",'Riesgos de Gestión'!$AH$24="Menor"),CONCATENATE("R2C",'Riesgos de Gestión'!$V$24),"")</f>
        <v/>
      </c>
      <c r="V17" s="35" t="str">
        <f>IF(AND('Riesgos de Gestión'!$AF$19="Alta",'Riesgos de Gestión'!$AH$19="Moderado"),CONCATENATE("R2C",'Riesgos de Gestión'!$V$19),"")</f>
        <v/>
      </c>
      <c r="W17" s="36" t="str">
        <f>IF(AND('Riesgos de Gestión'!$AF$20="Alta",'Riesgos de Gestión'!$AH$20="Moderado"),CONCATENATE("R2C",'Riesgos de Gestión'!$V$20),"")</f>
        <v/>
      </c>
      <c r="X17" s="36" t="str">
        <f>IF(AND('Riesgos de Gestión'!$AF$21="Alta",'Riesgos de Gestión'!$AH$21="Moderado"),CONCATENATE("R2C",'Riesgos de Gestión'!$V$21),"")</f>
        <v/>
      </c>
      <c r="Y17" s="36" t="str">
        <f>IF(AND('Riesgos de Gestión'!$AF$22="Alta",'Riesgos de Gestión'!$AH$22="Moderado"),CONCATENATE("R2C",'Riesgos de Gestión'!$V$22),"")</f>
        <v/>
      </c>
      <c r="Z17" s="36" t="str">
        <f>IF(AND('Riesgos de Gestión'!$AF$23="Alta",'Riesgos de Gestión'!$AH$23="Moderado"),CONCATENATE("R2C",'Riesgos de Gestión'!$V$23),"")</f>
        <v/>
      </c>
      <c r="AA17" s="37" t="str">
        <f>IF(AND('Riesgos de Gestión'!$AF$24="Alta",'Riesgos de Gestión'!$AH$24="Moderado"),CONCATENATE("R2C",'Riesgos de Gestión'!$V$24),"")</f>
        <v/>
      </c>
      <c r="AB17" s="35" t="str">
        <f>IF(AND('Riesgos de Gestión'!$AF$19="Alta",'Riesgos de Gestión'!$AH$19="Mayor"),CONCATENATE("R2C",'Riesgos de Gestión'!$V$19),"")</f>
        <v/>
      </c>
      <c r="AC17" s="36" t="str">
        <f>IF(AND('Riesgos de Gestión'!$AF$20="Alta",'Riesgos de Gestión'!$AH$20="Mayor"),CONCATENATE("R2C",'Riesgos de Gestión'!$V$20),"")</f>
        <v/>
      </c>
      <c r="AD17" s="36" t="str">
        <f>IF(AND('Riesgos de Gestión'!$AF$21="Alta",'Riesgos de Gestión'!$AH$21="Mayor"),CONCATENATE("R2C",'Riesgos de Gestión'!$V$21),"")</f>
        <v/>
      </c>
      <c r="AE17" s="36" t="str">
        <f>IF(AND('Riesgos de Gestión'!$AF$22="Alta",'Riesgos de Gestión'!$AH$22="Mayor"),CONCATENATE("R2C",'Riesgos de Gestión'!$V$22),"")</f>
        <v/>
      </c>
      <c r="AF17" s="36" t="str">
        <f>IF(AND('Riesgos de Gestión'!$AF$23="Alta",'Riesgos de Gestión'!$AH$23="Mayor"),CONCATENATE("R2C",'Riesgos de Gestión'!$V$23),"")</f>
        <v/>
      </c>
      <c r="AG17" s="37" t="str">
        <f>IF(AND('Riesgos de Gestión'!$AF$24="Alta",'Riesgos de Gestión'!$AH$24="Mayor"),CONCATENATE("R2C",'Riesgos de Gestión'!$V$24),"")</f>
        <v/>
      </c>
      <c r="AH17" s="38" t="str">
        <f>IF(AND('Riesgos de Gestión'!$AF$19="Alta",'Riesgos de Gestión'!$AH$19="Catastrófico"),CONCATENATE("R2C",'Riesgos de Gestión'!$V$19),"")</f>
        <v/>
      </c>
      <c r="AI17" s="39" t="str">
        <f>IF(AND('Riesgos de Gestión'!$AF$20="Alta",'Riesgos de Gestión'!$AH$20="Catastrófico"),CONCATENATE("R2C",'Riesgos de Gestión'!$V$20),"")</f>
        <v/>
      </c>
      <c r="AJ17" s="39" t="str">
        <f>IF(AND('Riesgos de Gestión'!$AF$21="Alta",'Riesgos de Gestión'!$AH$21="Catastrófico"),CONCATENATE("R2C",'Riesgos de Gestión'!$V$21),"")</f>
        <v/>
      </c>
      <c r="AK17" s="39" t="str">
        <f>IF(AND('Riesgos de Gestión'!$AF$22="Alta",'Riesgos de Gestión'!$AH$22="Catastrófico"),CONCATENATE("R2C",'Riesgos de Gestión'!$V$22),"")</f>
        <v/>
      </c>
      <c r="AL17" s="39" t="str">
        <f>IF(AND('Riesgos de Gestión'!$AF$23="Alta",'Riesgos de Gestión'!$AH$23="Catastrófico"),CONCATENATE("R2C",'Riesgos de Gestión'!$V$23),"")</f>
        <v/>
      </c>
      <c r="AM17" s="40" t="str">
        <f>IF(AND('Riesgos de Gestión'!$AF$24="Alta",'Riesgos de Gestión'!$AH$24="Catastrófico"),CONCATENATE("R2C",'Riesgos de Gestión'!$V$24),"")</f>
        <v/>
      </c>
      <c r="AN17" s="66"/>
      <c r="AO17" s="498"/>
      <c r="AP17" s="499"/>
      <c r="AQ17" s="499"/>
      <c r="AR17" s="499"/>
      <c r="AS17" s="499"/>
      <c r="AT17" s="500"/>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6"/>
      <c r="BW17" s="66"/>
      <c r="BX17" s="66"/>
    </row>
    <row r="18" spans="1:76" ht="15" customHeight="1" x14ac:dyDescent="0.25">
      <c r="A18" s="66"/>
      <c r="B18" s="447"/>
      <c r="C18" s="447"/>
      <c r="D18" s="448"/>
      <c r="E18" s="488"/>
      <c r="F18" s="489"/>
      <c r="G18" s="489"/>
      <c r="H18" s="489"/>
      <c r="I18" s="489"/>
      <c r="J18" s="50" t="str">
        <f>IF(AND('Riesgos de Gestión'!$AF$25="Alta",'Riesgos de Gestión'!$AH$25="Leve"),CONCATENATE("R3C",'Riesgos de Gestión'!$V$25),"")</f>
        <v/>
      </c>
      <c r="K18" s="51" t="str">
        <f>IF(AND('Riesgos de Gestión'!$AF$26="Alta",'Riesgos de Gestión'!$AH$26="Leve"),CONCATENATE("R3C",'Riesgos de Gestión'!$V$26),"")</f>
        <v/>
      </c>
      <c r="L18" s="51" t="str">
        <f>IF(AND('Riesgos de Gestión'!$AF$27="Alta",'Riesgos de Gestión'!$AH$27="Leve"),CONCATENATE("R3C",'Riesgos de Gestión'!$V$27),"")</f>
        <v/>
      </c>
      <c r="M18" s="51" t="str">
        <f>IF(AND('Riesgos de Gestión'!$AF$28="Alta",'Riesgos de Gestión'!$AH$28="Leve"),CONCATENATE("R3C",'Riesgos de Gestión'!$V$28),"")</f>
        <v/>
      </c>
      <c r="N18" s="51" t="str">
        <f>IF(AND('Riesgos de Gestión'!$AF$29="Alta",'Riesgos de Gestión'!$AH$29="Leve"),CONCATENATE("R3C",'Riesgos de Gestión'!$V$29),"")</f>
        <v/>
      </c>
      <c r="O18" s="52" t="str">
        <f>IF(AND('Riesgos de Gestión'!$AF$30="Alta",'Riesgos de Gestión'!$AH$30="Leve"),CONCATENATE("R3C",'Riesgos de Gestión'!$V$30),"")</f>
        <v/>
      </c>
      <c r="P18" s="50" t="str">
        <f>IF(AND('Riesgos de Gestión'!$AF$25="Alta",'Riesgos de Gestión'!$AH$25="Menor"),CONCATENATE("R3C",'Riesgos de Gestión'!$V$25),"")</f>
        <v/>
      </c>
      <c r="Q18" s="51" t="str">
        <f>IF(AND('Riesgos de Gestión'!$AF$26="Alta",'Riesgos de Gestión'!$AH$26="Menor"),CONCATENATE("R3C",'Riesgos de Gestión'!$V$26),"")</f>
        <v/>
      </c>
      <c r="R18" s="51" t="str">
        <f>IF(AND('Riesgos de Gestión'!$AF$27="Alta",'Riesgos de Gestión'!$AH$27="Menor"),CONCATENATE("R3C",'Riesgos de Gestión'!$V$27),"")</f>
        <v/>
      </c>
      <c r="S18" s="51" t="str">
        <f>IF(AND('Riesgos de Gestión'!$AF$28="Alta",'Riesgos de Gestión'!$AH$28="Menor"),CONCATENATE("R3C",'Riesgos de Gestión'!$V$28),"")</f>
        <v/>
      </c>
      <c r="T18" s="51" t="str">
        <f>IF(AND('Riesgos de Gestión'!$AF$29="Alta",'Riesgos de Gestión'!$AH$29="Menor"),CONCATENATE("R3C",'Riesgos de Gestión'!$V$29),"")</f>
        <v/>
      </c>
      <c r="U18" s="52" t="str">
        <f>IF(AND('Riesgos de Gestión'!$AF$30="Alta",'Riesgos de Gestión'!$AH$30="Menor"),CONCATENATE("R3C",'Riesgos de Gestión'!$V$30),"")</f>
        <v/>
      </c>
      <c r="V18" s="35" t="str">
        <f>IF(AND('Riesgos de Gestión'!$AF$25="Alta",'Riesgos de Gestión'!$AH$25="Moderado"),CONCATENATE("R3C",'Riesgos de Gestión'!$V$25),"")</f>
        <v/>
      </c>
      <c r="W18" s="36" t="str">
        <f>IF(AND('Riesgos de Gestión'!$AF$26="Alta",'Riesgos de Gestión'!$AH$26="Moderado"),CONCATENATE("R3C",'Riesgos de Gestión'!$V$26),"")</f>
        <v/>
      </c>
      <c r="X18" s="36" t="str">
        <f>IF(AND('Riesgos de Gestión'!$AF$27="Alta",'Riesgos de Gestión'!$AH$27="Moderado"),CONCATENATE("R3C",'Riesgos de Gestión'!$V$27),"")</f>
        <v/>
      </c>
      <c r="Y18" s="36" t="str">
        <f>IF(AND('Riesgos de Gestión'!$AF$28="Alta",'Riesgos de Gestión'!$AH$28="Moderado"),CONCATENATE("R3C",'Riesgos de Gestión'!$V$28),"")</f>
        <v/>
      </c>
      <c r="Z18" s="36" t="str">
        <f>IF(AND('Riesgos de Gestión'!$AF$29="Alta",'Riesgos de Gestión'!$AH$29="Moderado"),CONCATENATE("R3C",'Riesgos de Gestión'!$V$29),"")</f>
        <v/>
      </c>
      <c r="AA18" s="37" t="str">
        <f>IF(AND('Riesgos de Gestión'!$AF$30="Alta",'Riesgos de Gestión'!$AH$30="Moderado"),CONCATENATE("R3C",'Riesgos de Gestión'!$V$30),"")</f>
        <v/>
      </c>
      <c r="AB18" s="35" t="str">
        <f>IF(AND('Riesgos de Gestión'!$AF$25="Alta",'Riesgos de Gestión'!$AH$25="Mayor"),CONCATENATE("R3C",'Riesgos de Gestión'!$V$25),"")</f>
        <v/>
      </c>
      <c r="AC18" s="36" t="str">
        <f>IF(AND('Riesgos de Gestión'!$AF$26="Alta",'Riesgos de Gestión'!$AH$26="Mayor"),CONCATENATE("R3C",'Riesgos de Gestión'!$V$26),"")</f>
        <v/>
      </c>
      <c r="AD18" s="36" t="str">
        <f>IF(AND('Riesgos de Gestión'!$AF$27="Alta",'Riesgos de Gestión'!$AH$27="Mayor"),CONCATENATE("R3C",'Riesgos de Gestión'!$V$27),"")</f>
        <v/>
      </c>
      <c r="AE18" s="36" t="str">
        <f>IF(AND('Riesgos de Gestión'!$AF$28="Alta",'Riesgos de Gestión'!$AH$28="Mayor"),CONCATENATE("R3C",'Riesgos de Gestión'!$V$28),"")</f>
        <v/>
      </c>
      <c r="AF18" s="36" t="str">
        <f>IF(AND('Riesgos de Gestión'!$AF$29="Alta",'Riesgos de Gestión'!$AH$29="Mayor"),CONCATENATE("R3C",'Riesgos de Gestión'!$V$29),"")</f>
        <v/>
      </c>
      <c r="AG18" s="37" t="str">
        <f>IF(AND('Riesgos de Gestión'!$AF$30="Alta",'Riesgos de Gestión'!$AH$30="Mayor"),CONCATENATE("R3C",'Riesgos de Gestión'!$V$30),"")</f>
        <v/>
      </c>
      <c r="AH18" s="38" t="str">
        <f>IF(AND('Riesgos de Gestión'!$AF$25="Alta",'Riesgos de Gestión'!$AH$25="Catastrófico"),CONCATENATE("R3C",'Riesgos de Gestión'!$V$25),"")</f>
        <v/>
      </c>
      <c r="AI18" s="39" t="str">
        <f>IF(AND('Riesgos de Gestión'!$AF$26="Alta",'Riesgos de Gestión'!$AH$26="Catastrófico"),CONCATENATE("R3C",'Riesgos de Gestión'!$V$26),"")</f>
        <v/>
      </c>
      <c r="AJ18" s="39" t="str">
        <f>IF(AND('Riesgos de Gestión'!$AF$27="Alta",'Riesgos de Gestión'!$AH$27="Catastrófico"),CONCATENATE("R3C",'Riesgos de Gestión'!$V$27),"")</f>
        <v/>
      </c>
      <c r="AK18" s="39" t="str">
        <f>IF(AND('Riesgos de Gestión'!$AF$28="Alta",'Riesgos de Gestión'!$AH$28="Catastrófico"),CONCATENATE("R3C",'Riesgos de Gestión'!$V$28),"")</f>
        <v/>
      </c>
      <c r="AL18" s="39" t="str">
        <f>IF(AND('Riesgos de Gestión'!$AF$29="Alta",'Riesgos de Gestión'!$AH$29="Catastrófico"),CONCATENATE("R3C",'Riesgos de Gestión'!$V$29),"")</f>
        <v/>
      </c>
      <c r="AM18" s="40" t="str">
        <f>IF(AND('Riesgos de Gestión'!$AF$30="Alta",'Riesgos de Gestión'!$AH$30="Catastrófico"),CONCATENATE("R3C",'Riesgos de Gestión'!$V$30),"")</f>
        <v/>
      </c>
      <c r="AN18" s="66"/>
      <c r="AO18" s="498"/>
      <c r="AP18" s="499"/>
      <c r="AQ18" s="499"/>
      <c r="AR18" s="499"/>
      <c r="AS18" s="499"/>
      <c r="AT18" s="500"/>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row>
    <row r="19" spans="1:76" ht="15" customHeight="1" x14ac:dyDescent="0.25">
      <c r="A19" s="66"/>
      <c r="B19" s="447"/>
      <c r="C19" s="447"/>
      <c r="D19" s="448"/>
      <c r="E19" s="488"/>
      <c r="F19" s="489"/>
      <c r="G19" s="489"/>
      <c r="H19" s="489"/>
      <c r="I19" s="489"/>
      <c r="J19" s="50" t="str">
        <f>IF(AND('Riesgos de Gestión'!$AF$31="Alta",'Riesgos de Gestión'!$AH$31="Leve"),CONCATENATE("R4C",'Riesgos de Gestión'!$V$31),"")</f>
        <v/>
      </c>
      <c r="K19" s="51" t="str">
        <f>IF(AND('Riesgos de Gestión'!$AF$32="Alta",'Riesgos de Gestión'!$AH$32="Leve"),CONCATENATE("R4C",'Riesgos de Gestión'!$V$32),"")</f>
        <v/>
      </c>
      <c r="L19" s="51" t="str">
        <f>IF(AND('Riesgos de Gestión'!$AF$33="Alta",'Riesgos de Gestión'!$AH$33="Leve"),CONCATENATE("R4C",'Riesgos de Gestión'!$V$33),"")</f>
        <v/>
      </c>
      <c r="M19" s="51" t="str">
        <f>IF(AND('Riesgos de Gestión'!$AF$34="Alta",'Riesgos de Gestión'!$AH$34="Leve"),CONCATENATE("R4C",'Riesgos de Gestión'!$V$34),"")</f>
        <v/>
      </c>
      <c r="N19" s="51" t="str">
        <f>IF(AND('Riesgos de Gestión'!$AF$35="Alta",'Riesgos de Gestión'!$AH$35="Leve"),CONCATENATE("R4C",'Riesgos de Gestión'!$V$35),"")</f>
        <v/>
      </c>
      <c r="O19" s="52" t="str">
        <f>IF(AND('Riesgos de Gestión'!$AF$36="Alta",'Riesgos de Gestión'!$AH$36="Leve"),CONCATENATE("R4C",'Riesgos de Gestión'!$V$36),"")</f>
        <v/>
      </c>
      <c r="P19" s="50" t="str">
        <f>IF(AND('Riesgos de Gestión'!$AF$31="Alta",'Riesgos de Gestión'!$AH$31="Menor"),CONCATENATE("R4C",'Riesgos de Gestión'!$V$31),"")</f>
        <v/>
      </c>
      <c r="Q19" s="51" t="str">
        <f>IF(AND('Riesgos de Gestión'!$AF$32="Alta",'Riesgos de Gestión'!$AH$32="Menor"),CONCATENATE("R4C",'Riesgos de Gestión'!$V$32),"")</f>
        <v/>
      </c>
      <c r="R19" s="51" t="str">
        <f>IF(AND('Riesgos de Gestión'!$AF$33="Alta",'Riesgos de Gestión'!$AH$33="Menor"),CONCATENATE("R4C",'Riesgos de Gestión'!$V$33),"")</f>
        <v/>
      </c>
      <c r="S19" s="51" t="str">
        <f>IF(AND('Riesgos de Gestión'!$AF$34="Alta",'Riesgos de Gestión'!$AH$34="Menor"),CONCATENATE("R4C",'Riesgos de Gestión'!$V$34),"")</f>
        <v/>
      </c>
      <c r="T19" s="51" t="str">
        <f>IF(AND('Riesgos de Gestión'!$AF$35="Alta",'Riesgos de Gestión'!$AH$35="Menor"),CONCATENATE("R4C",'Riesgos de Gestión'!$V$35),"")</f>
        <v/>
      </c>
      <c r="U19" s="52" t="str">
        <f>IF(AND('Riesgos de Gestión'!$AF$36="Alta",'Riesgos de Gestión'!$AH$36="Menor"),CONCATENATE("R4C",'Riesgos de Gestión'!$V$36),"")</f>
        <v/>
      </c>
      <c r="V19" s="35" t="str">
        <f>IF(AND('Riesgos de Gestión'!$AF$31="Alta",'Riesgos de Gestión'!$AH$31="Moderado"),CONCATENATE("R4C",'Riesgos de Gestión'!$V$31),"")</f>
        <v/>
      </c>
      <c r="W19" s="36" t="str">
        <f>IF(AND('Riesgos de Gestión'!$AF$32="Alta",'Riesgos de Gestión'!$AH$32="Moderado"),CONCATENATE("R4C",'Riesgos de Gestión'!$V$32),"")</f>
        <v/>
      </c>
      <c r="X19" s="36" t="str">
        <f>IF(AND('Riesgos de Gestión'!$AF$33="Alta",'Riesgos de Gestión'!$AH$33="Moderado"),CONCATENATE("R4C",'Riesgos de Gestión'!$V$33),"")</f>
        <v/>
      </c>
      <c r="Y19" s="36" t="str">
        <f>IF(AND('Riesgos de Gestión'!$AF$34="Alta",'Riesgos de Gestión'!$AH$34="Moderado"),CONCATENATE("R4C",'Riesgos de Gestión'!$V$34),"")</f>
        <v/>
      </c>
      <c r="Z19" s="36" t="str">
        <f>IF(AND('Riesgos de Gestión'!$AF$35="Alta",'Riesgos de Gestión'!$AH$35="Moderado"),CONCATENATE("R4C",'Riesgos de Gestión'!$V$35),"")</f>
        <v/>
      </c>
      <c r="AA19" s="37" t="str">
        <f>IF(AND('Riesgos de Gestión'!$AF$36="Alta",'Riesgos de Gestión'!$AH$36="Moderado"),CONCATENATE("R4C",'Riesgos de Gestión'!$V$36),"")</f>
        <v/>
      </c>
      <c r="AB19" s="35" t="str">
        <f>IF(AND('Riesgos de Gestión'!$AF$31="Alta",'Riesgos de Gestión'!$AH$31="Mayor"),CONCATENATE("R4C",'Riesgos de Gestión'!$V$31),"")</f>
        <v/>
      </c>
      <c r="AC19" s="36" t="str">
        <f>IF(AND('Riesgos de Gestión'!$AF$32="Alta",'Riesgos de Gestión'!$AH$32="Mayor"),CONCATENATE("R4C",'Riesgos de Gestión'!$V$32),"")</f>
        <v/>
      </c>
      <c r="AD19" s="36" t="str">
        <f>IF(AND('Riesgos de Gestión'!$AF$33="Alta",'Riesgos de Gestión'!$AH$33="Mayor"),CONCATENATE("R4C",'Riesgos de Gestión'!$V$33),"")</f>
        <v/>
      </c>
      <c r="AE19" s="36" t="str">
        <f>IF(AND('Riesgos de Gestión'!$AF$34="Alta",'Riesgos de Gestión'!$AH$34="Mayor"),CONCATENATE("R4C",'Riesgos de Gestión'!$V$34),"")</f>
        <v/>
      </c>
      <c r="AF19" s="36" t="str">
        <f>IF(AND('Riesgos de Gestión'!$AF$35="Alta",'Riesgos de Gestión'!$AH$35="Mayor"),CONCATENATE("R4C",'Riesgos de Gestión'!$V$35),"")</f>
        <v/>
      </c>
      <c r="AG19" s="37" t="str">
        <f>IF(AND('Riesgos de Gestión'!$AF$36="Alta",'Riesgos de Gestión'!$AH$36="Mayor"),CONCATENATE("R4C",'Riesgos de Gestión'!$V$36),"")</f>
        <v/>
      </c>
      <c r="AH19" s="38" t="str">
        <f>IF(AND('Riesgos de Gestión'!$AF$31="Alta",'Riesgos de Gestión'!$AH$31="Catastrófico"),CONCATENATE("R4C",'Riesgos de Gestión'!$V$31),"")</f>
        <v/>
      </c>
      <c r="AI19" s="39" t="str">
        <f>IF(AND('Riesgos de Gestión'!$AF$32="Alta",'Riesgos de Gestión'!$AH$32="Catastrófico"),CONCATENATE("R4C",'Riesgos de Gestión'!$V$32),"")</f>
        <v/>
      </c>
      <c r="AJ19" s="39" t="str">
        <f>IF(AND('Riesgos de Gestión'!$AF$33="Alta",'Riesgos de Gestión'!$AH$33="Catastrófico"),CONCATENATE("R4C",'Riesgos de Gestión'!$V$33),"")</f>
        <v/>
      </c>
      <c r="AK19" s="39" t="str">
        <f>IF(AND('Riesgos de Gestión'!$AF$34="Alta",'Riesgos de Gestión'!$AH$34="Catastrófico"),CONCATENATE("R4C",'Riesgos de Gestión'!$V$34),"")</f>
        <v/>
      </c>
      <c r="AL19" s="39" t="str">
        <f>IF(AND('Riesgos de Gestión'!$AF$35="Alta",'Riesgos de Gestión'!$AH$35="Catastrófico"),CONCATENATE("R4C",'Riesgos de Gestión'!$V$35),"")</f>
        <v/>
      </c>
      <c r="AM19" s="40" t="str">
        <f>IF(AND('Riesgos de Gestión'!$AF$36="Alta",'Riesgos de Gestión'!$AH$36="Catastrófico"),CONCATENATE("R4C",'Riesgos de Gestión'!$V$36),"")</f>
        <v/>
      </c>
      <c r="AN19" s="66"/>
      <c r="AO19" s="498"/>
      <c r="AP19" s="499"/>
      <c r="AQ19" s="499"/>
      <c r="AR19" s="499"/>
      <c r="AS19" s="499"/>
      <c r="AT19" s="500"/>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row>
    <row r="20" spans="1:76" ht="15" customHeight="1" x14ac:dyDescent="0.25">
      <c r="A20" s="66"/>
      <c r="B20" s="447"/>
      <c r="C20" s="447"/>
      <c r="D20" s="448"/>
      <c r="E20" s="488"/>
      <c r="F20" s="489"/>
      <c r="G20" s="489"/>
      <c r="H20" s="489"/>
      <c r="I20" s="489"/>
      <c r="J20" s="50" t="str">
        <f>IF(AND('Riesgos de Gestión'!$AF$37="Alta",'Riesgos de Gestión'!$AH$37="Leve"),CONCATENATE("R5C",'Riesgos de Gestión'!$V$37),"")</f>
        <v/>
      </c>
      <c r="K20" s="51" t="str">
        <f>IF(AND('Riesgos de Gestión'!$AF$38="Alta",'Riesgos de Gestión'!$AH$38="Leve"),CONCATENATE("R5C",'Riesgos de Gestión'!$V$38),"")</f>
        <v/>
      </c>
      <c r="L20" s="51" t="str">
        <f>IF(AND('Riesgos de Gestión'!$AF$39="Alta",'Riesgos de Gestión'!$AH$39="Leve"),CONCATENATE("R5C",'Riesgos de Gestión'!$V$39),"")</f>
        <v/>
      </c>
      <c r="M20" s="51" t="str">
        <f>IF(AND('Riesgos de Gestión'!$AF$40="Alta",'Riesgos de Gestión'!$AH$40="Leve"),CONCATENATE("R5C",'Riesgos de Gestión'!$V$40),"")</f>
        <v/>
      </c>
      <c r="N20" s="51" t="str">
        <f>IF(AND('Riesgos de Gestión'!$AF$41="Alta",'Riesgos de Gestión'!$AH$41="Leve"),CONCATENATE("R5C",'Riesgos de Gestión'!$V$41),"")</f>
        <v/>
      </c>
      <c r="O20" s="52" t="str">
        <f>IF(AND('Riesgos de Gestión'!$AF$42="Alta",'Riesgos de Gestión'!$AH$42="Leve"),CONCATENATE("R5C",'Riesgos de Gestión'!$V$42),"")</f>
        <v/>
      </c>
      <c r="P20" s="50" t="str">
        <f>IF(AND('Riesgos de Gestión'!$AF$37="Alta",'Riesgos de Gestión'!$AH$37="Menor"),CONCATENATE("R5C",'Riesgos de Gestión'!$V$37),"")</f>
        <v/>
      </c>
      <c r="Q20" s="51" t="str">
        <f>IF(AND('Riesgos de Gestión'!$AF$38="Alta",'Riesgos de Gestión'!$AH$38="Menor"),CONCATENATE("R5C",'Riesgos de Gestión'!$V$38),"")</f>
        <v/>
      </c>
      <c r="R20" s="51" t="str">
        <f>IF(AND('Riesgos de Gestión'!$AF$39="Alta",'Riesgos de Gestión'!$AH$39="Menor"),CONCATENATE("R5C",'Riesgos de Gestión'!$V$39),"")</f>
        <v/>
      </c>
      <c r="S20" s="51" t="str">
        <f>IF(AND('Riesgos de Gestión'!$AF$40="Alta",'Riesgos de Gestión'!$AH$40="Menor"),CONCATENATE("R5C",'Riesgos de Gestión'!$V$40),"")</f>
        <v/>
      </c>
      <c r="T20" s="51" t="str">
        <f>IF(AND('Riesgos de Gestión'!$AF$41="Alta",'Riesgos de Gestión'!$AH$41="Menor"),CONCATENATE("R5C",'Riesgos de Gestión'!$V$41),"")</f>
        <v/>
      </c>
      <c r="U20" s="52" t="str">
        <f>IF(AND('Riesgos de Gestión'!$AF$42="Alta",'Riesgos de Gestión'!$AH$42="Menor"),CONCATENATE("R5C",'Riesgos de Gestión'!$V$42),"")</f>
        <v/>
      </c>
      <c r="V20" s="35" t="str">
        <f>IF(AND('Riesgos de Gestión'!$AF$37="Alta",'Riesgos de Gestión'!$AH$37="Moderado"),CONCATENATE("R5C",'Riesgos de Gestión'!$V$37),"")</f>
        <v/>
      </c>
      <c r="W20" s="36" t="str">
        <f>IF(AND('Riesgos de Gestión'!$AF$38="Alta",'Riesgos de Gestión'!$AH$38="Moderado"),CONCATENATE("R5C",'Riesgos de Gestión'!$V$38),"")</f>
        <v/>
      </c>
      <c r="X20" s="36" t="str">
        <f>IF(AND('Riesgos de Gestión'!$AF$39="Alta",'Riesgos de Gestión'!$AH$39="Moderado"),CONCATENATE("R5C",'Riesgos de Gestión'!$V$39),"")</f>
        <v/>
      </c>
      <c r="Y20" s="36" t="str">
        <f>IF(AND('Riesgos de Gestión'!$AF$40="Alta",'Riesgos de Gestión'!$AH$40="Moderado"),CONCATENATE("R5C",'Riesgos de Gestión'!$V$40),"")</f>
        <v/>
      </c>
      <c r="Z20" s="36" t="str">
        <f>IF(AND('Riesgos de Gestión'!$AF$41="Alta",'Riesgos de Gestión'!$AH$41="Moderado"),CONCATENATE("R5C",'Riesgos de Gestión'!$V$41),"")</f>
        <v/>
      </c>
      <c r="AA20" s="37" t="str">
        <f>IF(AND('Riesgos de Gestión'!$AF$42="Alta",'Riesgos de Gestión'!$AH$42="Moderado"),CONCATENATE("R5C",'Riesgos de Gestión'!$V$42),"")</f>
        <v/>
      </c>
      <c r="AB20" s="35" t="str">
        <f>IF(AND('Riesgos de Gestión'!$AF$37="Alta",'Riesgos de Gestión'!$AH$37="Mayor"),CONCATENATE("R5C",'Riesgos de Gestión'!$V$37),"")</f>
        <v/>
      </c>
      <c r="AC20" s="36" t="str">
        <f>IF(AND('Riesgos de Gestión'!$AF$38="Alta",'Riesgos de Gestión'!$AH$38="Mayor"),CONCATENATE("R5C",'Riesgos de Gestión'!$V$38),"")</f>
        <v/>
      </c>
      <c r="AD20" s="36" t="str">
        <f>IF(AND('Riesgos de Gestión'!$AF$39="Alta",'Riesgos de Gestión'!$AH$39="Mayor"),CONCATENATE("R5C",'Riesgos de Gestión'!$V$39),"")</f>
        <v/>
      </c>
      <c r="AE20" s="36" t="str">
        <f>IF(AND('Riesgos de Gestión'!$AF$40="Alta",'Riesgos de Gestión'!$AH$40="Mayor"),CONCATENATE("R5C",'Riesgos de Gestión'!$V$40),"")</f>
        <v/>
      </c>
      <c r="AF20" s="36" t="str">
        <f>IF(AND('Riesgos de Gestión'!$AF$41="Alta",'Riesgos de Gestión'!$AH$41="Mayor"),CONCATENATE("R5C",'Riesgos de Gestión'!$V$41),"")</f>
        <v/>
      </c>
      <c r="AG20" s="37" t="str">
        <f>IF(AND('Riesgos de Gestión'!$AF$42="Alta",'Riesgos de Gestión'!$AH$42="Mayor"),CONCATENATE("R5C",'Riesgos de Gestión'!$V$42),"")</f>
        <v/>
      </c>
      <c r="AH20" s="38" t="str">
        <f>IF(AND('Riesgos de Gestión'!$AF$37="Alta",'Riesgos de Gestión'!$AH$37="Catastrófico"),CONCATENATE("R5C",'Riesgos de Gestión'!$V$37),"")</f>
        <v/>
      </c>
      <c r="AI20" s="39" t="str">
        <f>IF(AND('Riesgos de Gestión'!$AF$38="Alta",'Riesgos de Gestión'!$AH$38="Catastrófico"),CONCATENATE("R5C",'Riesgos de Gestión'!$V$38),"")</f>
        <v/>
      </c>
      <c r="AJ20" s="39" t="str">
        <f>IF(AND('Riesgos de Gestión'!$AF$39="Alta",'Riesgos de Gestión'!$AH$39="Catastrófico"),CONCATENATE("R5C",'Riesgos de Gestión'!$V$39),"")</f>
        <v/>
      </c>
      <c r="AK20" s="39" t="str">
        <f>IF(AND('Riesgos de Gestión'!$AF$40="Alta",'Riesgos de Gestión'!$AH$40="Catastrófico"),CONCATENATE("R5C",'Riesgos de Gestión'!$V$40),"")</f>
        <v/>
      </c>
      <c r="AL20" s="39" t="str">
        <f>IF(AND('Riesgos de Gestión'!$AF$41="Alta",'Riesgos de Gestión'!$AH$41="Catastrófico"),CONCATENATE("R5C",'Riesgos de Gestión'!$V$41),"")</f>
        <v/>
      </c>
      <c r="AM20" s="40" t="str">
        <f>IF(AND('Riesgos de Gestión'!$AF$42="Alta",'Riesgos de Gestión'!$AH$42="Catastrófico"),CONCATENATE("R5C",'Riesgos de Gestión'!$V$42),"")</f>
        <v/>
      </c>
      <c r="AN20" s="66"/>
      <c r="AO20" s="498"/>
      <c r="AP20" s="499"/>
      <c r="AQ20" s="499"/>
      <c r="AR20" s="499"/>
      <c r="AS20" s="499"/>
      <c r="AT20" s="500"/>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66"/>
    </row>
    <row r="21" spans="1:76" ht="15" customHeight="1" x14ac:dyDescent="0.25">
      <c r="A21" s="66"/>
      <c r="B21" s="447"/>
      <c r="C21" s="447"/>
      <c r="D21" s="448"/>
      <c r="E21" s="488"/>
      <c r="F21" s="489"/>
      <c r="G21" s="489"/>
      <c r="H21" s="489"/>
      <c r="I21" s="489"/>
      <c r="J21" s="50" t="str">
        <f>IF(AND('Riesgos de Gestión'!$AF$43="Alta",'Riesgos de Gestión'!$AH$43="Leve"),CONCATENATE("R6C",'Riesgos de Gestión'!$V$43),"")</f>
        <v/>
      </c>
      <c r="K21" s="51" t="str">
        <f>IF(AND('Riesgos de Gestión'!$AF$44="Alta",'Riesgos de Gestión'!$AH$44="Leve"),CONCATENATE("R6C",'Riesgos de Gestión'!$V$44),"")</f>
        <v/>
      </c>
      <c r="L21" s="51" t="str">
        <f>IF(AND('Riesgos de Gestión'!$AF$45="Alta",'Riesgos de Gestión'!$AH$45="Leve"),CONCATENATE("R6C",'Riesgos de Gestión'!$V$45),"")</f>
        <v/>
      </c>
      <c r="M21" s="51" t="str">
        <f>IF(AND('Riesgos de Gestión'!$AF$46="Alta",'Riesgos de Gestión'!$AH$46="Leve"),CONCATENATE("R6C",'Riesgos de Gestión'!$V$46),"")</f>
        <v/>
      </c>
      <c r="N21" s="51" t="str">
        <f>IF(AND('Riesgos de Gestión'!$AF$47="Alta",'Riesgos de Gestión'!$AH$47="Leve"),CONCATENATE("R6C",'Riesgos de Gestión'!$V$47),"")</f>
        <v/>
      </c>
      <c r="O21" s="52" t="str">
        <f>IF(AND('Riesgos de Gestión'!$AF$48="Alta",'Riesgos de Gestión'!$AH$48="Leve"),CONCATENATE("R6C",'Riesgos de Gestión'!$V$48),"")</f>
        <v/>
      </c>
      <c r="P21" s="50" t="str">
        <f>IF(AND('Riesgos de Gestión'!$AF$43="Alta",'Riesgos de Gestión'!$AH$43="Menor"),CONCATENATE("R6C",'Riesgos de Gestión'!$V$43),"")</f>
        <v/>
      </c>
      <c r="Q21" s="51" t="str">
        <f>IF(AND('Riesgos de Gestión'!$AF$44="Alta",'Riesgos de Gestión'!$AH$44="Menor"),CONCATENATE("R6C",'Riesgos de Gestión'!$V$44),"")</f>
        <v/>
      </c>
      <c r="R21" s="51" t="str">
        <f>IF(AND('Riesgos de Gestión'!$AF$45="Alta",'Riesgos de Gestión'!$AH$45="Menor"),CONCATENATE("R6C",'Riesgos de Gestión'!$V$45),"")</f>
        <v/>
      </c>
      <c r="S21" s="51" t="str">
        <f>IF(AND('Riesgos de Gestión'!$AF$46="Alta",'Riesgos de Gestión'!$AH$46="Menor"),CONCATENATE("R6C",'Riesgos de Gestión'!$V$46),"")</f>
        <v/>
      </c>
      <c r="T21" s="51" t="str">
        <f>IF(AND('Riesgos de Gestión'!$AF$47="Alta",'Riesgos de Gestión'!$AH$47="Menor"),CONCATENATE("R6C",'Riesgos de Gestión'!$V$47),"")</f>
        <v/>
      </c>
      <c r="U21" s="52" t="str">
        <f>IF(AND('Riesgos de Gestión'!$AF$48="Alta",'Riesgos de Gestión'!$AH$48="Menor"),CONCATENATE("R6C",'Riesgos de Gestión'!$V$48),"")</f>
        <v/>
      </c>
      <c r="V21" s="35" t="str">
        <f>IF(AND('Riesgos de Gestión'!$AF$43="Alta",'Riesgos de Gestión'!$AH$43="Moderado"),CONCATENATE("R6C",'Riesgos de Gestión'!$V$43),"")</f>
        <v/>
      </c>
      <c r="W21" s="36" t="str">
        <f>IF(AND('Riesgos de Gestión'!$AF$44="Alta",'Riesgos de Gestión'!$AH$44="Moderado"),CONCATENATE("R6C",'Riesgos de Gestión'!$V$44),"")</f>
        <v/>
      </c>
      <c r="X21" s="36" t="str">
        <f>IF(AND('Riesgos de Gestión'!$AF$45="Alta",'Riesgos de Gestión'!$AH$45="Moderado"),CONCATENATE("R6C",'Riesgos de Gestión'!$V$45),"")</f>
        <v/>
      </c>
      <c r="Y21" s="36" t="str">
        <f>IF(AND('Riesgos de Gestión'!$AF$46="Alta",'Riesgos de Gestión'!$AH$46="Moderado"),CONCATENATE("R6C",'Riesgos de Gestión'!$V$46),"")</f>
        <v/>
      </c>
      <c r="Z21" s="36" t="str">
        <f>IF(AND('Riesgos de Gestión'!$AF$47="Alta",'Riesgos de Gestión'!$AH$47="Moderado"),CONCATENATE("R6C",'Riesgos de Gestión'!$V$47),"")</f>
        <v/>
      </c>
      <c r="AA21" s="37" t="str">
        <f>IF(AND('Riesgos de Gestión'!$AF$48="Alta",'Riesgos de Gestión'!$AH$48="Moderado"),CONCATENATE("R6C",'Riesgos de Gestión'!$V$48),"")</f>
        <v/>
      </c>
      <c r="AB21" s="35" t="str">
        <f>IF(AND('Riesgos de Gestión'!$AF$43="Alta",'Riesgos de Gestión'!$AH$43="Mayor"),CONCATENATE("R6C",'Riesgos de Gestión'!$V$43),"")</f>
        <v/>
      </c>
      <c r="AC21" s="36" t="str">
        <f>IF(AND('Riesgos de Gestión'!$AF$44="Alta",'Riesgos de Gestión'!$AH$44="Mayor"),CONCATENATE("R6C",'Riesgos de Gestión'!$V$44),"")</f>
        <v/>
      </c>
      <c r="AD21" s="36" t="str">
        <f>IF(AND('Riesgos de Gestión'!$AF$45="Alta",'Riesgos de Gestión'!$AH$45="Mayor"),CONCATENATE("R6C",'Riesgos de Gestión'!$V$45),"")</f>
        <v/>
      </c>
      <c r="AE21" s="36" t="str">
        <f>IF(AND('Riesgos de Gestión'!$AF$46="Alta",'Riesgos de Gestión'!$AH$46="Mayor"),CONCATENATE("R6C",'Riesgos de Gestión'!$V$46),"")</f>
        <v/>
      </c>
      <c r="AF21" s="36" t="str">
        <f>IF(AND('Riesgos de Gestión'!$AF$47="Alta",'Riesgos de Gestión'!$AH$47="Mayor"),CONCATENATE("R6C",'Riesgos de Gestión'!$V$47),"")</f>
        <v/>
      </c>
      <c r="AG21" s="37" t="str">
        <f>IF(AND('Riesgos de Gestión'!$AF$48="Alta",'Riesgos de Gestión'!$AH$48="Mayor"),CONCATENATE("R6C",'Riesgos de Gestión'!$V$48),"")</f>
        <v/>
      </c>
      <c r="AH21" s="38" t="str">
        <f>IF(AND('Riesgos de Gestión'!$AF$43="Alta",'Riesgos de Gestión'!$AH$43="Catastrófico"),CONCATENATE("R6C",'Riesgos de Gestión'!$V$43),"")</f>
        <v/>
      </c>
      <c r="AI21" s="39" t="str">
        <f>IF(AND('Riesgos de Gestión'!$AF$44="Alta",'Riesgos de Gestión'!$AH$44="Catastrófico"),CONCATENATE("R6C",'Riesgos de Gestión'!$V$44),"")</f>
        <v/>
      </c>
      <c r="AJ21" s="39" t="str">
        <f>IF(AND('Riesgos de Gestión'!$AF$45="Alta",'Riesgos de Gestión'!$AH$45="Catastrófico"),CONCATENATE("R6C",'Riesgos de Gestión'!$V$45),"")</f>
        <v/>
      </c>
      <c r="AK21" s="39" t="str">
        <f>IF(AND('Riesgos de Gestión'!$AF$46="Alta",'Riesgos de Gestión'!$AH$46="Catastrófico"),CONCATENATE("R6C",'Riesgos de Gestión'!$V$46),"")</f>
        <v/>
      </c>
      <c r="AL21" s="39" t="str">
        <f>IF(AND('Riesgos de Gestión'!$AF$47="Alta",'Riesgos de Gestión'!$AH$47="Catastrófico"),CONCATENATE("R6C",'Riesgos de Gestión'!$V$47),"")</f>
        <v/>
      </c>
      <c r="AM21" s="40" t="str">
        <f>IF(AND('Riesgos de Gestión'!$AF$48="Alta",'Riesgos de Gestión'!$AH$48="Catastrófico"),CONCATENATE("R6C",'Riesgos de Gestión'!$V$48),"")</f>
        <v/>
      </c>
      <c r="AN21" s="66"/>
      <c r="AO21" s="498"/>
      <c r="AP21" s="499"/>
      <c r="AQ21" s="499"/>
      <c r="AR21" s="499"/>
      <c r="AS21" s="499"/>
      <c r="AT21" s="500"/>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row>
    <row r="22" spans="1:76" ht="15" customHeight="1" x14ac:dyDescent="0.25">
      <c r="A22" s="66"/>
      <c r="B22" s="447"/>
      <c r="C22" s="447"/>
      <c r="D22" s="448"/>
      <c r="E22" s="488"/>
      <c r="F22" s="489"/>
      <c r="G22" s="489"/>
      <c r="H22" s="489"/>
      <c r="I22" s="489"/>
      <c r="J22" s="50" t="str">
        <f>IF(AND('Riesgos de Gestión'!$AF$49="Alta",'Riesgos de Gestión'!$AH$49="Leve"),CONCATENATE("R7C",'Riesgos de Gestión'!$V$49),"")</f>
        <v/>
      </c>
      <c r="K22" s="51" t="str">
        <f>IF(AND('Riesgos de Gestión'!$AF$50="Alta",'Riesgos de Gestión'!$AH$50="Leve"),CONCATENATE("R7C",'Riesgos de Gestión'!$V$50),"")</f>
        <v/>
      </c>
      <c r="L22" s="51" t="str">
        <f>IF(AND('Riesgos de Gestión'!$AF$51="Alta",'Riesgos de Gestión'!$AH$51="Leve"),CONCATENATE("R7C",'Riesgos de Gestión'!$V$51),"")</f>
        <v/>
      </c>
      <c r="M22" s="51" t="str">
        <f>IF(AND('Riesgos de Gestión'!$AF$52="Alta",'Riesgos de Gestión'!$AH$52="Leve"),CONCATENATE("R7C",'Riesgos de Gestión'!$V$52),"")</f>
        <v/>
      </c>
      <c r="N22" s="51" t="str">
        <f>IF(AND('Riesgos de Gestión'!$AF$53="Alta",'Riesgos de Gestión'!$AH$53="Leve"),CONCATENATE("R7C",'Riesgos de Gestión'!$V$53),"")</f>
        <v/>
      </c>
      <c r="O22" s="52" t="str">
        <f>IF(AND('Riesgos de Gestión'!$AF$54="Alta",'Riesgos de Gestión'!$AH$54="Leve"),CONCATENATE("R7C",'Riesgos de Gestión'!$V$54),"")</f>
        <v/>
      </c>
      <c r="P22" s="50" t="str">
        <f>IF(AND('Riesgos de Gestión'!$AF$49="Alta",'Riesgos de Gestión'!$AH$49="Menor"),CONCATENATE("R7C",'Riesgos de Gestión'!$V$49),"")</f>
        <v/>
      </c>
      <c r="Q22" s="51" t="str">
        <f>IF(AND('Riesgos de Gestión'!$AF$50="Alta",'Riesgos de Gestión'!$AH$50="Menor"),CONCATENATE("R7C",'Riesgos de Gestión'!$V$50),"")</f>
        <v/>
      </c>
      <c r="R22" s="51" t="str">
        <f>IF(AND('Riesgos de Gestión'!$AF$51="Alta",'Riesgos de Gestión'!$AH$51="Menor"),CONCATENATE("R7C",'Riesgos de Gestión'!$V$51),"")</f>
        <v/>
      </c>
      <c r="S22" s="51" t="str">
        <f>IF(AND('Riesgos de Gestión'!$AF$52="Alta",'Riesgos de Gestión'!$AH$52="Menor"),CONCATENATE("R7C",'Riesgos de Gestión'!$V$52),"")</f>
        <v/>
      </c>
      <c r="T22" s="51" t="str">
        <f>IF(AND('Riesgos de Gestión'!$AF$53="Alta",'Riesgos de Gestión'!$AH$53="Menor"),CONCATENATE("R7C",'Riesgos de Gestión'!$V$53),"")</f>
        <v/>
      </c>
      <c r="U22" s="52" t="str">
        <f>IF(AND('Riesgos de Gestión'!$AF$54="Alta",'Riesgos de Gestión'!$AH$54="Menor"),CONCATENATE("R7C",'Riesgos de Gestión'!$V$54),"")</f>
        <v/>
      </c>
      <c r="V22" s="35" t="str">
        <f>IF(AND('Riesgos de Gestión'!$AF$49="Alta",'Riesgos de Gestión'!$AH$49="Moderado"),CONCATENATE("R7C",'Riesgos de Gestión'!$V$49),"")</f>
        <v/>
      </c>
      <c r="W22" s="36" t="str">
        <f>IF(AND('Riesgos de Gestión'!$AF$50="Alta",'Riesgos de Gestión'!$AH$50="Moderado"),CONCATENATE("R7C",'Riesgos de Gestión'!$V$50),"")</f>
        <v/>
      </c>
      <c r="X22" s="36" t="str">
        <f>IF(AND('Riesgos de Gestión'!$AF$51="Alta",'Riesgos de Gestión'!$AH$51="Moderado"),CONCATENATE("R7C",'Riesgos de Gestión'!$V$51),"")</f>
        <v/>
      </c>
      <c r="Y22" s="36" t="str">
        <f>IF(AND('Riesgos de Gestión'!$AF$52="Alta",'Riesgos de Gestión'!$AH$52="Moderado"),CONCATENATE("R7C",'Riesgos de Gestión'!$V$52),"")</f>
        <v/>
      </c>
      <c r="Z22" s="36" t="str">
        <f>IF(AND('Riesgos de Gestión'!$AF$53="Alta",'Riesgos de Gestión'!$AH$53="Moderado"),CONCATENATE("R7C",'Riesgos de Gestión'!$V$53),"")</f>
        <v/>
      </c>
      <c r="AA22" s="37" t="str">
        <f>IF(AND('Riesgos de Gestión'!$AF$54="Alta",'Riesgos de Gestión'!$AH$54="Moderado"),CONCATENATE("R7C",'Riesgos de Gestión'!$V$54),"")</f>
        <v/>
      </c>
      <c r="AB22" s="35" t="str">
        <f>IF(AND('Riesgos de Gestión'!$AF$49="Alta",'Riesgos de Gestión'!$AH$49="Mayor"),CONCATENATE("R7C",'Riesgos de Gestión'!$V$49),"")</f>
        <v/>
      </c>
      <c r="AC22" s="36" t="str">
        <f>IF(AND('Riesgos de Gestión'!$AF$50="Alta",'Riesgos de Gestión'!$AH$50="Mayor"),CONCATENATE("R7C",'Riesgos de Gestión'!$V$50),"")</f>
        <v/>
      </c>
      <c r="AD22" s="36" t="str">
        <f>IF(AND('Riesgos de Gestión'!$AF$51="Alta",'Riesgos de Gestión'!$AH$51="Mayor"),CONCATENATE("R7C",'Riesgos de Gestión'!$V$51),"")</f>
        <v/>
      </c>
      <c r="AE22" s="36" t="str">
        <f>IF(AND('Riesgos de Gestión'!$AF$52="Alta",'Riesgos de Gestión'!$AH$52="Mayor"),CONCATENATE("R7C",'Riesgos de Gestión'!$V$52),"")</f>
        <v/>
      </c>
      <c r="AF22" s="36" t="str">
        <f>IF(AND('Riesgos de Gestión'!$AF$53="Alta",'Riesgos de Gestión'!$AH$53="Mayor"),CONCATENATE("R7C",'Riesgos de Gestión'!$V$53),"")</f>
        <v/>
      </c>
      <c r="AG22" s="37" t="str">
        <f>IF(AND('Riesgos de Gestión'!$AF$54="Alta",'Riesgos de Gestión'!$AH$54="Mayor"),CONCATENATE("R7C",'Riesgos de Gestión'!$V$54),"")</f>
        <v/>
      </c>
      <c r="AH22" s="38" t="str">
        <f>IF(AND('Riesgos de Gestión'!$AF$49="Alta",'Riesgos de Gestión'!$AH$49="Catastrófico"),CONCATENATE("R7C",'Riesgos de Gestión'!$V$49),"")</f>
        <v/>
      </c>
      <c r="AI22" s="39" t="str">
        <f>IF(AND('Riesgos de Gestión'!$AF$50="Alta",'Riesgos de Gestión'!$AH$50="Catastrófico"),CONCATENATE("R7C",'Riesgos de Gestión'!$V$50),"")</f>
        <v/>
      </c>
      <c r="AJ22" s="39" t="str">
        <f>IF(AND('Riesgos de Gestión'!$AF$51="Alta",'Riesgos de Gestión'!$AH$51="Catastrófico"),CONCATENATE("R7C",'Riesgos de Gestión'!$V$51),"")</f>
        <v/>
      </c>
      <c r="AK22" s="39" t="str">
        <f>IF(AND('Riesgos de Gestión'!$AF$52="Alta",'Riesgos de Gestión'!$AH$52="Catastrófico"),CONCATENATE("R7C",'Riesgos de Gestión'!$V$52),"")</f>
        <v/>
      </c>
      <c r="AL22" s="39" t="str">
        <f>IF(AND('Riesgos de Gestión'!$AF$53="Alta",'Riesgos de Gestión'!$AH$53="Catastrófico"),CONCATENATE("R7C",'Riesgos de Gestión'!$V$53),"")</f>
        <v/>
      </c>
      <c r="AM22" s="40" t="str">
        <f>IF(AND('Riesgos de Gestión'!$AF$54="Alta",'Riesgos de Gestión'!$AH$54="Catastrófico"),CONCATENATE("R7C",'Riesgos de Gestión'!$V$54),"")</f>
        <v/>
      </c>
      <c r="AN22" s="66"/>
      <c r="AO22" s="498"/>
      <c r="AP22" s="499"/>
      <c r="AQ22" s="499"/>
      <c r="AR22" s="499"/>
      <c r="AS22" s="499"/>
      <c r="AT22" s="500"/>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6"/>
      <c r="BW22" s="66"/>
      <c r="BX22" s="66"/>
    </row>
    <row r="23" spans="1:76" ht="15" customHeight="1" x14ac:dyDescent="0.25">
      <c r="A23" s="66"/>
      <c r="B23" s="447"/>
      <c r="C23" s="447"/>
      <c r="D23" s="448"/>
      <c r="E23" s="488"/>
      <c r="F23" s="489"/>
      <c r="G23" s="489"/>
      <c r="H23" s="489"/>
      <c r="I23" s="489"/>
      <c r="J23" s="50" t="str">
        <f>IF(AND('Riesgos de Gestión'!$AF$55="Alta",'Riesgos de Gestión'!$AH$55="Leve"),CONCATENATE("R8C",'Riesgos de Gestión'!$V$55),"")</f>
        <v/>
      </c>
      <c r="K23" s="51" t="str">
        <f>IF(AND('Riesgos de Gestión'!$AF$56="Alta",'Riesgos de Gestión'!$AH$56="Leve"),CONCATENATE("R8C",'Riesgos de Gestión'!$V$56),"")</f>
        <v/>
      </c>
      <c r="L23" s="51" t="str">
        <f>IF(AND('Riesgos de Gestión'!$AF$57="Alta",'Riesgos de Gestión'!$AH$57="Leve"),CONCATENATE("R8C",'Riesgos de Gestión'!$V$57),"")</f>
        <v/>
      </c>
      <c r="M23" s="51" t="str">
        <f>IF(AND('Riesgos de Gestión'!$AF$58="Alta",'Riesgos de Gestión'!$AH$58="Leve"),CONCATENATE("R8C",'Riesgos de Gestión'!$V$58),"")</f>
        <v/>
      </c>
      <c r="N23" s="51" t="str">
        <f>IF(AND('Riesgos de Gestión'!$AF$59="Alta",'Riesgos de Gestión'!$AH$59="Leve"),CONCATENATE("R8C",'Riesgos de Gestión'!$V$59),"")</f>
        <v/>
      </c>
      <c r="O23" s="52" t="str">
        <f>IF(AND('Riesgos de Gestión'!$AF$60="Alta",'Riesgos de Gestión'!$AH$60="Leve"),CONCATENATE("R8C",'Riesgos de Gestión'!$V$60),"")</f>
        <v/>
      </c>
      <c r="P23" s="50" t="str">
        <f>IF(AND('Riesgos de Gestión'!$AF$55="Alta",'Riesgos de Gestión'!$AH$55="Menor"),CONCATENATE("R8C",'Riesgos de Gestión'!$V$55),"")</f>
        <v/>
      </c>
      <c r="Q23" s="51" t="str">
        <f>IF(AND('Riesgos de Gestión'!$AF$56="Alta",'Riesgos de Gestión'!$AH$56="Menor"),CONCATENATE("R8C",'Riesgos de Gestión'!$V$56),"")</f>
        <v/>
      </c>
      <c r="R23" s="51" t="str">
        <f>IF(AND('Riesgos de Gestión'!$AF$57="Alta",'Riesgos de Gestión'!$AH$57="Menor"),CONCATENATE("R8C",'Riesgos de Gestión'!$V$57),"")</f>
        <v/>
      </c>
      <c r="S23" s="51" t="str">
        <f>IF(AND('Riesgos de Gestión'!$AF$58="Alta",'Riesgos de Gestión'!$AH$58="Menor"),CONCATENATE("R8C",'Riesgos de Gestión'!$V$58),"")</f>
        <v/>
      </c>
      <c r="T23" s="51" t="str">
        <f>IF(AND('Riesgos de Gestión'!$AF$59="Alta",'Riesgos de Gestión'!$AH$59="Menor"),CONCATENATE("R8C",'Riesgos de Gestión'!$V$59),"")</f>
        <v/>
      </c>
      <c r="U23" s="52" t="str">
        <f>IF(AND('Riesgos de Gestión'!$AF$60="Alta",'Riesgos de Gestión'!$AH$60="Menor"),CONCATENATE("R8C",'Riesgos de Gestión'!$V$60),"")</f>
        <v/>
      </c>
      <c r="V23" s="35" t="str">
        <f>IF(AND('Riesgos de Gestión'!$AF$55="Alta",'Riesgos de Gestión'!$AH$55="Moderado"),CONCATENATE("R8C",'Riesgos de Gestión'!$V$55),"")</f>
        <v/>
      </c>
      <c r="W23" s="36" t="str">
        <f>IF(AND('Riesgos de Gestión'!$AF$56="Alta",'Riesgos de Gestión'!$AH$56="Moderado"),CONCATENATE("R8C",'Riesgos de Gestión'!$V$56),"")</f>
        <v/>
      </c>
      <c r="X23" s="36" t="str">
        <f>IF(AND('Riesgos de Gestión'!$AF$57="Alta",'Riesgos de Gestión'!$AH$57="Moderado"),CONCATENATE("R8C",'Riesgos de Gestión'!$V$57),"")</f>
        <v/>
      </c>
      <c r="Y23" s="36" t="str">
        <f>IF(AND('Riesgos de Gestión'!$AF$58="Alta",'Riesgos de Gestión'!$AH$58="Moderado"),CONCATENATE("R8C",'Riesgos de Gestión'!$V$58),"")</f>
        <v/>
      </c>
      <c r="Z23" s="36" t="str">
        <f>IF(AND('Riesgos de Gestión'!$AF$59="Alta",'Riesgos de Gestión'!$AH$59="Moderado"),CONCATENATE("R8C",'Riesgos de Gestión'!$V$59),"")</f>
        <v/>
      </c>
      <c r="AA23" s="37" t="str">
        <f>IF(AND('Riesgos de Gestión'!$AF$60="Alta",'Riesgos de Gestión'!$AH$60="Moderado"),CONCATENATE("R8C",'Riesgos de Gestión'!$V$60),"")</f>
        <v/>
      </c>
      <c r="AB23" s="35" t="str">
        <f>IF(AND('Riesgos de Gestión'!$AF$55="Alta",'Riesgos de Gestión'!$AH$55="Mayor"),CONCATENATE("R8C",'Riesgos de Gestión'!$V$55),"")</f>
        <v/>
      </c>
      <c r="AC23" s="36" t="str">
        <f>IF(AND('Riesgos de Gestión'!$AF$56="Alta",'Riesgos de Gestión'!$AH$56="Mayor"),CONCATENATE("R8C",'Riesgos de Gestión'!$V$56),"")</f>
        <v/>
      </c>
      <c r="AD23" s="36" t="str">
        <f>IF(AND('Riesgos de Gestión'!$AF$57="Alta",'Riesgos de Gestión'!$AH$57="Mayor"),CONCATENATE("R8C",'Riesgos de Gestión'!$V$57),"")</f>
        <v/>
      </c>
      <c r="AE23" s="36" t="str">
        <f>IF(AND('Riesgos de Gestión'!$AF$58="Alta",'Riesgos de Gestión'!$AH$58="Mayor"),CONCATENATE("R8C",'Riesgos de Gestión'!$V$58),"")</f>
        <v/>
      </c>
      <c r="AF23" s="36" t="str">
        <f>IF(AND('Riesgos de Gestión'!$AF$59="Alta",'Riesgos de Gestión'!$AH$59="Mayor"),CONCATENATE("R8C",'Riesgos de Gestión'!$V$59),"")</f>
        <v/>
      </c>
      <c r="AG23" s="37" t="str">
        <f>IF(AND('Riesgos de Gestión'!$AF$60="Alta",'Riesgos de Gestión'!$AH$60="Mayor"),CONCATENATE("R8C",'Riesgos de Gestión'!$V$60),"")</f>
        <v/>
      </c>
      <c r="AH23" s="38" t="str">
        <f>IF(AND('Riesgos de Gestión'!$AF$55="Alta",'Riesgos de Gestión'!$AH$55="Catastrófico"),CONCATENATE("R8C",'Riesgos de Gestión'!$V$55),"")</f>
        <v/>
      </c>
      <c r="AI23" s="39" t="str">
        <f>IF(AND('Riesgos de Gestión'!$AF$56="Alta",'Riesgos de Gestión'!$AH$56="Catastrófico"),CONCATENATE("R8C",'Riesgos de Gestión'!$V$56),"")</f>
        <v/>
      </c>
      <c r="AJ23" s="39" t="str">
        <f>IF(AND('Riesgos de Gestión'!$AF$57="Alta",'Riesgos de Gestión'!$AH$57="Catastrófico"),CONCATENATE("R8C",'Riesgos de Gestión'!$V$57),"")</f>
        <v/>
      </c>
      <c r="AK23" s="39" t="str">
        <f>IF(AND('Riesgos de Gestión'!$AF$58="Alta",'Riesgos de Gestión'!$AH$58="Catastrófico"),CONCATENATE("R8C",'Riesgos de Gestión'!$V$58),"")</f>
        <v/>
      </c>
      <c r="AL23" s="39" t="str">
        <f>IF(AND('Riesgos de Gestión'!$AF$59="Alta",'Riesgos de Gestión'!$AH$59="Catastrófico"),CONCATENATE("R8C",'Riesgos de Gestión'!$V$59),"")</f>
        <v/>
      </c>
      <c r="AM23" s="40" t="str">
        <f>IF(AND('Riesgos de Gestión'!$AF$60="Alta",'Riesgos de Gestión'!$AH$60="Catastrófico"),CONCATENATE("R8C",'Riesgos de Gestión'!$V$60),"")</f>
        <v/>
      </c>
      <c r="AN23" s="66"/>
      <c r="AO23" s="498"/>
      <c r="AP23" s="499"/>
      <c r="AQ23" s="499"/>
      <c r="AR23" s="499"/>
      <c r="AS23" s="499"/>
      <c r="AT23" s="500"/>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row>
    <row r="24" spans="1:76" ht="15" customHeight="1" x14ac:dyDescent="0.25">
      <c r="A24" s="66"/>
      <c r="B24" s="447"/>
      <c r="C24" s="447"/>
      <c r="D24" s="448"/>
      <c r="E24" s="488"/>
      <c r="F24" s="489"/>
      <c r="G24" s="489"/>
      <c r="H24" s="489"/>
      <c r="I24" s="489"/>
      <c r="J24" s="50" t="str">
        <f>IF(AND('Riesgos de Gestión'!$AF$61="Alta",'Riesgos de Gestión'!$AH$61="Leve"),CONCATENATE("R9C",'Riesgos de Gestión'!$V$61),"")</f>
        <v/>
      </c>
      <c r="K24" s="51" t="str">
        <f>IF(AND('Riesgos de Gestión'!$AF$62="Alta",'Riesgos de Gestión'!$AH$62="Leve"),CONCATENATE("R9C",'Riesgos de Gestión'!$V$62),"")</f>
        <v/>
      </c>
      <c r="L24" s="51" t="str">
        <f>IF(AND('Riesgos de Gestión'!$AF$63="Alta",'Riesgos de Gestión'!$AH$63="Leve"),CONCATENATE("R9C",'Riesgos de Gestión'!$V$63),"")</f>
        <v/>
      </c>
      <c r="M24" s="51" t="str">
        <f>IF(AND('Riesgos de Gestión'!$AF$64="Alta",'Riesgos de Gestión'!$AH$64="Leve"),CONCATENATE("R9C",'Riesgos de Gestión'!$V$64),"")</f>
        <v/>
      </c>
      <c r="N24" s="51" t="str">
        <f>IF(AND('Riesgos de Gestión'!$AF$65="Alta",'Riesgos de Gestión'!$AH$65="Leve"),CONCATENATE("R9C",'Riesgos de Gestión'!$V$65),"")</f>
        <v/>
      </c>
      <c r="O24" s="52" t="str">
        <f>IF(AND('Riesgos de Gestión'!$AF$66="Alta",'Riesgos de Gestión'!$AH$66="Leve"),CONCATENATE("R9C",'Riesgos de Gestión'!$V$66),"")</f>
        <v/>
      </c>
      <c r="P24" s="50" t="str">
        <f>IF(AND('Riesgos de Gestión'!$AF$61="Alta",'Riesgos de Gestión'!$AH$61="Menor"),CONCATENATE("R9C",'Riesgos de Gestión'!$V$61),"")</f>
        <v/>
      </c>
      <c r="Q24" s="51" t="str">
        <f>IF(AND('Riesgos de Gestión'!$AF$62="Alta",'Riesgos de Gestión'!$AH$62="Menor"),CONCATENATE("R9C",'Riesgos de Gestión'!$V$62),"")</f>
        <v/>
      </c>
      <c r="R24" s="51" t="str">
        <f>IF(AND('Riesgos de Gestión'!$AF$63="Alta",'Riesgos de Gestión'!$AH$63="Menor"),CONCATENATE("R9C",'Riesgos de Gestión'!$V$63),"")</f>
        <v/>
      </c>
      <c r="S24" s="51" t="str">
        <f>IF(AND('Riesgos de Gestión'!$AF$64="Alta",'Riesgos de Gestión'!$AH$64="Menor"),CONCATENATE("R9C",'Riesgos de Gestión'!$V$64),"")</f>
        <v/>
      </c>
      <c r="T24" s="51" t="str">
        <f>IF(AND('Riesgos de Gestión'!$AF$65="Alta",'Riesgos de Gestión'!$AH$65="Menor"),CONCATENATE("R9C",'Riesgos de Gestión'!$V$65),"")</f>
        <v/>
      </c>
      <c r="U24" s="52" t="str">
        <f>IF(AND('Riesgos de Gestión'!$AF$66="Alta",'Riesgos de Gestión'!$AH$66="Menor"),CONCATENATE("R9C",'Riesgos de Gestión'!$V$66),"")</f>
        <v/>
      </c>
      <c r="V24" s="35" t="str">
        <f>IF(AND('Riesgos de Gestión'!$AF$61="Alta",'Riesgos de Gestión'!$AH$61="Moderado"),CONCATENATE("R9C",'Riesgos de Gestión'!$V$61),"")</f>
        <v/>
      </c>
      <c r="W24" s="36" t="str">
        <f>IF(AND('Riesgos de Gestión'!$AF$62="Alta",'Riesgos de Gestión'!$AH$62="Moderado"),CONCATENATE("R9C",'Riesgos de Gestión'!$V$62),"")</f>
        <v/>
      </c>
      <c r="X24" s="36" t="str">
        <f>IF(AND('Riesgos de Gestión'!$AF$63="Alta",'Riesgos de Gestión'!$AH$63="Moderado"),CONCATENATE("R9C",'Riesgos de Gestión'!$V$63),"")</f>
        <v/>
      </c>
      <c r="Y24" s="36" t="str">
        <f>IF(AND('Riesgos de Gestión'!$AF$64="Alta",'Riesgos de Gestión'!$AH$64="Moderado"),CONCATENATE("R9C",'Riesgos de Gestión'!$V$64),"")</f>
        <v/>
      </c>
      <c r="Z24" s="36" t="str">
        <f>IF(AND('Riesgos de Gestión'!$AF$65="Alta",'Riesgos de Gestión'!$AH$65="Moderado"),CONCATENATE("R9C",'Riesgos de Gestión'!$V$65),"")</f>
        <v/>
      </c>
      <c r="AA24" s="37" t="str">
        <f>IF(AND('Riesgos de Gestión'!$AF$66="Alta",'Riesgos de Gestión'!$AH$66="Moderado"),CONCATENATE("R9C",'Riesgos de Gestión'!$V$66),"")</f>
        <v/>
      </c>
      <c r="AB24" s="35" t="str">
        <f>IF(AND('Riesgos de Gestión'!$AF$61="Alta",'Riesgos de Gestión'!$AH$61="Mayor"),CONCATENATE("R9C",'Riesgos de Gestión'!$V$61),"")</f>
        <v/>
      </c>
      <c r="AC24" s="36" t="str">
        <f>IF(AND('Riesgos de Gestión'!$AF$62="Alta",'Riesgos de Gestión'!$AH$62="Mayor"),CONCATENATE("R9C",'Riesgos de Gestión'!$V$62),"")</f>
        <v/>
      </c>
      <c r="AD24" s="36" t="str">
        <f>IF(AND('Riesgos de Gestión'!$AF$63="Alta",'Riesgos de Gestión'!$AH$63="Mayor"),CONCATENATE("R9C",'Riesgos de Gestión'!$V$63),"")</f>
        <v/>
      </c>
      <c r="AE24" s="36" t="str">
        <f>IF(AND('Riesgos de Gestión'!$AF$64="Alta",'Riesgos de Gestión'!$AH$64="Mayor"),CONCATENATE("R9C",'Riesgos de Gestión'!$V$64),"")</f>
        <v/>
      </c>
      <c r="AF24" s="36" t="str">
        <f>IF(AND('Riesgos de Gestión'!$AF$65="Alta",'Riesgos de Gestión'!$AH$65="Mayor"),CONCATENATE("R9C",'Riesgos de Gestión'!$V$65),"")</f>
        <v/>
      </c>
      <c r="AG24" s="37" t="str">
        <f>IF(AND('Riesgos de Gestión'!$AF$66="Alta",'Riesgos de Gestión'!$AH$66="Mayor"),CONCATENATE("R9C",'Riesgos de Gestión'!$V$66),"")</f>
        <v/>
      </c>
      <c r="AH24" s="38" t="str">
        <f>IF(AND('Riesgos de Gestión'!$AF$61="Alta",'Riesgos de Gestión'!$AH$61="Catastrófico"),CONCATENATE("R9C",'Riesgos de Gestión'!$V$61),"")</f>
        <v/>
      </c>
      <c r="AI24" s="39" t="str">
        <f>IF(AND('Riesgos de Gestión'!$AF$62="Alta",'Riesgos de Gestión'!$AH$62="Catastrófico"),CONCATENATE("R9C",'Riesgos de Gestión'!$V$62),"")</f>
        <v/>
      </c>
      <c r="AJ24" s="39" t="str">
        <f>IF(AND('Riesgos de Gestión'!$AF$63="Alta",'Riesgos de Gestión'!$AH$63="Catastrófico"),CONCATENATE("R9C",'Riesgos de Gestión'!$V$63),"")</f>
        <v/>
      </c>
      <c r="AK24" s="39" t="str">
        <f>IF(AND('Riesgos de Gestión'!$AF$64="Alta",'Riesgos de Gestión'!$AH$64="Catastrófico"),CONCATENATE("R9C",'Riesgos de Gestión'!$V$64),"")</f>
        <v/>
      </c>
      <c r="AL24" s="39" t="str">
        <f>IF(AND('Riesgos de Gestión'!$AF$65="Alta",'Riesgos de Gestión'!$AH$65="Catastrófico"),CONCATENATE("R9C",'Riesgos de Gestión'!$V$65),"")</f>
        <v/>
      </c>
      <c r="AM24" s="40" t="str">
        <f>IF(AND('Riesgos de Gestión'!$AF$66="Alta",'Riesgos de Gestión'!$AH$66="Catastrófico"),CONCATENATE("R9C",'Riesgos de Gestión'!$V$66),"")</f>
        <v/>
      </c>
      <c r="AN24" s="66"/>
      <c r="AO24" s="498"/>
      <c r="AP24" s="499"/>
      <c r="AQ24" s="499"/>
      <c r="AR24" s="499"/>
      <c r="AS24" s="499"/>
      <c r="AT24" s="500"/>
      <c r="AU24" s="66"/>
      <c r="AV24" s="66"/>
      <c r="AW24" s="66"/>
      <c r="AX24" s="66"/>
      <c r="AY24" s="66"/>
      <c r="AZ24" s="66"/>
      <c r="BA24" s="66"/>
      <c r="BB24" s="66"/>
      <c r="BC24" s="66"/>
      <c r="BD24" s="66"/>
      <c r="BE24" s="66"/>
      <c r="BF24" s="66"/>
      <c r="BG24" s="66"/>
      <c r="BH24" s="66"/>
      <c r="BI24" s="66"/>
      <c r="BJ24" s="66"/>
      <c r="BK24" s="66"/>
      <c r="BL24" s="66"/>
      <c r="BM24" s="66"/>
      <c r="BN24" s="66"/>
      <c r="BO24" s="66"/>
      <c r="BP24" s="66"/>
      <c r="BQ24" s="66"/>
      <c r="BR24" s="66"/>
      <c r="BS24" s="66"/>
      <c r="BT24" s="66"/>
      <c r="BU24" s="66"/>
      <c r="BV24" s="66"/>
      <c r="BW24" s="66"/>
      <c r="BX24" s="66"/>
    </row>
    <row r="25" spans="1:76" ht="15.75" customHeight="1" thickBot="1" x14ac:dyDescent="0.3">
      <c r="A25" s="66"/>
      <c r="B25" s="447"/>
      <c r="C25" s="447"/>
      <c r="D25" s="448"/>
      <c r="E25" s="491"/>
      <c r="F25" s="492"/>
      <c r="G25" s="492"/>
      <c r="H25" s="492"/>
      <c r="I25" s="492"/>
      <c r="J25" s="53" t="str">
        <f>IF(AND('Riesgos de Gestión'!$AF$67="Alta",'Riesgos de Gestión'!$AH$67="Leve"),CONCATENATE("R10C",'Riesgos de Gestión'!$V$67),"")</f>
        <v/>
      </c>
      <c r="K25" s="54" t="str">
        <f>IF(AND('Riesgos de Gestión'!$AF$68="Alta",'Riesgos de Gestión'!$AH$68="Leve"),CONCATENATE("R10C",'Riesgos de Gestión'!$V$68),"")</f>
        <v/>
      </c>
      <c r="L25" s="54" t="str">
        <f>IF(AND('Riesgos de Gestión'!$AF$69="Alta",'Riesgos de Gestión'!$AH$69="Leve"),CONCATENATE("R10C",'Riesgos de Gestión'!$V$69),"")</f>
        <v/>
      </c>
      <c r="M25" s="54" t="str">
        <f>IF(AND('Riesgos de Gestión'!$AF$70="Alta",'Riesgos de Gestión'!$AH$70="Leve"),CONCATENATE("R10C",'Riesgos de Gestión'!$V$70),"")</f>
        <v/>
      </c>
      <c r="N25" s="54" t="str">
        <f>IF(AND('Riesgos de Gestión'!$AF$71="Alta",'Riesgos de Gestión'!$AH$71="Leve"),CONCATENATE("R10C",'Riesgos de Gestión'!$V$71),"")</f>
        <v/>
      </c>
      <c r="O25" s="55" t="str">
        <f>IF(AND('Riesgos de Gestión'!$AF$72="Alta",'Riesgos de Gestión'!$AH$72="Leve"),CONCATENATE("R10C",'Riesgos de Gestión'!$V$72),"")</f>
        <v/>
      </c>
      <c r="P25" s="53" t="str">
        <f>IF(AND('Riesgos de Gestión'!$AF$67="Alta",'Riesgos de Gestión'!$AH$67="Menor"),CONCATENATE("R10C",'Riesgos de Gestión'!$V$67),"")</f>
        <v/>
      </c>
      <c r="Q25" s="54" t="str">
        <f>IF(AND('Riesgos de Gestión'!$AF$68="Alta",'Riesgos de Gestión'!$AH$68="Menor"),CONCATENATE("R10C",'Riesgos de Gestión'!$V$68),"")</f>
        <v/>
      </c>
      <c r="R25" s="54" t="str">
        <f>IF(AND('Riesgos de Gestión'!$AF$69="Alta",'Riesgos de Gestión'!$AH$69="Menor"),CONCATENATE("R10C",'Riesgos de Gestión'!$V$69),"")</f>
        <v/>
      </c>
      <c r="S25" s="54" t="str">
        <f>IF(AND('Riesgos de Gestión'!$AF$70="Alta",'Riesgos de Gestión'!$AH$70="Menor"),CONCATENATE("R10C",'Riesgos de Gestión'!$V$70),"")</f>
        <v/>
      </c>
      <c r="T25" s="54" t="str">
        <f>IF(AND('Riesgos de Gestión'!$AF$71="Alta",'Riesgos de Gestión'!$AH$71="Menor"),CONCATENATE("R10C",'Riesgos de Gestión'!$V$71),"")</f>
        <v/>
      </c>
      <c r="U25" s="55" t="str">
        <f>IF(AND('Riesgos de Gestión'!$AF$72="Alta",'Riesgos de Gestión'!$AH$72="Menor"),CONCATENATE("R10C",'Riesgos de Gestión'!$V$72),"")</f>
        <v/>
      </c>
      <c r="V25" s="41" t="str">
        <f>IF(AND('Riesgos de Gestión'!$AF$67="Alta",'Riesgos de Gestión'!$AH$67="Moderado"),CONCATENATE("R10C",'Riesgos de Gestión'!$V$67),"")</f>
        <v/>
      </c>
      <c r="W25" s="42" t="str">
        <f>IF(AND('Riesgos de Gestión'!$AF$68="Alta",'Riesgos de Gestión'!$AH$68="Moderado"),CONCATENATE("R10C",'Riesgos de Gestión'!$V$68),"")</f>
        <v/>
      </c>
      <c r="X25" s="42" t="str">
        <f>IF(AND('Riesgos de Gestión'!$AF$69="Alta",'Riesgos de Gestión'!$AH$69="Moderado"),CONCATENATE("R10C",'Riesgos de Gestión'!$V$69),"")</f>
        <v/>
      </c>
      <c r="Y25" s="42" t="str">
        <f>IF(AND('Riesgos de Gestión'!$AF$70="Alta",'Riesgos de Gestión'!$AH$70="Moderado"),CONCATENATE("R10C",'Riesgos de Gestión'!$V$70),"")</f>
        <v/>
      </c>
      <c r="Z25" s="42" t="str">
        <f>IF(AND('Riesgos de Gestión'!$AF$71="Alta",'Riesgos de Gestión'!$AH$71="Moderado"),CONCATENATE("R10C",'Riesgos de Gestión'!$V$71),"")</f>
        <v/>
      </c>
      <c r="AA25" s="43" t="str">
        <f>IF(AND('Riesgos de Gestión'!$AF$72="Alta",'Riesgos de Gestión'!$AH$72="Moderado"),CONCATENATE("R10C",'Riesgos de Gestión'!$V$72),"")</f>
        <v/>
      </c>
      <c r="AB25" s="41" t="str">
        <f>IF(AND('Riesgos de Gestión'!$AF$67="Alta",'Riesgos de Gestión'!$AH$67="Mayor"),CONCATENATE("R10C",'Riesgos de Gestión'!$V$67),"")</f>
        <v/>
      </c>
      <c r="AC25" s="42" t="str">
        <f>IF(AND('Riesgos de Gestión'!$AF$68="Alta",'Riesgos de Gestión'!$AH$68="Mayor"),CONCATENATE("R10C",'Riesgos de Gestión'!$V$68),"")</f>
        <v/>
      </c>
      <c r="AD25" s="42" t="str">
        <f>IF(AND('Riesgos de Gestión'!$AF$69="Alta",'Riesgos de Gestión'!$AH$69="Mayor"),CONCATENATE("R10C",'Riesgos de Gestión'!$V$69),"")</f>
        <v/>
      </c>
      <c r="AE25" s="42" t="str">
        <f>IF(AND('Riesgos de Gestión'!$AF$70="Alta",'Riesgos de Gestión'!$AH$70="Mayor"),CONCATENATE("R10C",'Riesgos de Gestión'!$V$70),"")</f>
        <v/>
      </c>
      <c r="AF25" s="42" t="str">
        <f>IF(AND('Riesgos de Gestión'!$AF$71="Alta",'Riesgos de Gestión'!$AH$71="Mayor"),CONCATENATE("R10C",'Riesgos de Gestión'!$V$71),"")</f>
        <v/>
      </c>
      <c r="AG25" s="43" t="str">
        <f>IF(AND('Riesgos de Gestión'!$AF$72="Alta",'Riesgos de Gestión'!$AH$72="Mayor"),CONCATENATE("R10C",'Riesgos de Gestión'!$V$72),"")</f>
        <v/>
      </c>
      <c r="AH25" s="44" t="str">
        <f>IF(AND('Riesgos de Gestión'!$AF$67="Alta",'Riesgos de Gestión'!$AH$67="Catastrófico"),CONCATENATE("R10C",'Riesgos de Gestión'!$V$67),"")</f>
        <v/>
      </c>
      <c r="AI25" s="45" t="str">
        <f>IF(AND('Riesgos de Gestión'!$AF$68="Alta",'Riesgos de Gestión'!$AH$68="Catastrófico"),CONCATENATE("R10C",'Riesgos de Gestión'!$V$68),"")</f>
        <v/>
      </c>
      <c r="AJ25" s="45" t="str">
        <f>IF(AND('Riesgos de Gestión'!$AF$69="Alta",'Riesgos de Gestión'!$AH$69="Catastrófico"),CONCATENATE("R10C",'Riesgos de Gestión'!$V$69),"")</f>
        <v/>
      </c>
      <c r="AK25" s="45" t="str">
        <f>IF(AND('Riesgos de Gestión'!$AF$70="Alta",'Riesgos de Gestión'!$AH$70="Catastrófico"),CONCATENATE("R10C",'Riesgos de Gestión'!$V$70),"")</f>
        <v/>
      </c>
      <c r="AL25" s="45" t="str">
        <f>IF(AND('Riesgos de Gestión'!$AF$71="Alta",'Riesgos de Gestión'!$AH$71="Catastrófico"),CONCATENATE("R10C",'Riesgos de Gestión'!$V$71),"")</f>
        <v/>
      </c>
      <c r="AM25" s="46" t="str">
        <f>IF(AND('Riesgos de Gestión'!$AF$72="Alta",'Riesgos de Gestión'!$AH$72="Catastrófico"),CONCATENATE("R10C",'Riesgos de Gestión'!$V$72),"")</f>
        <v/>
      </c>
      <c r="AN25" s="66"/>
      <c r="AO25" s="501"/>
      <c r="AP25" s="502"/>
      <c r="AQ25" s="502"/>
      <c r="AR25" s="502"/>
      <c r="AS25" s="502"/>
      <c r="AT25" s="503"/>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row>
    <row r="26" spans="1:76" ht="15" customHeight="1" x14ac:dyDescent="0.25">
      <c r="A26" s="66"/>
      <c r="B26" s="447"/>
      <c r="C26" s="447"/>
      <c r="D26" s="448"/>
      <c r="E26" s="485" t="s">
        <v>269</v>
      </c>
      <c r="F26" s="486"/>
      <c r="G26" s="486"/>
      <c r="H26" s="486"/>
      <c r="I26" s="487"/>
      <c r="J26" s="47" t="str">
        <f>IF(AND('Riesgos de Gestión'!$AF$13="Media",'Riesgos de Gestión'!$AH$13="Leve"),CONCATENATE("R1C",'Riesgos de Gestión'!$V$13),"")</f>
        <v/>
      </c>
      <c r="K26" s="48" t="str">
        <f>IF(AND('Riesgos de Gestión'!$AF$14="Media",'Riesgos de Gestión'!$AH$14="Leve"),CONCATENATE("R1C",'Riesgos de Gestión'!$V$14),"")</f>
        <v/>
      </c>
      <c r="L26" s="48" t="str">
        <f>IF(AND('Riesgos de Gestión'!$AF$15="Media",'Riesgos de Gestión'!$AH$15="Leve"),CONCATENATE("R1C",'Riesgos de Gestión'!$V$15),"")</f>
        <v/>
      </c>
      <c r="M26" s="48" t="str">
        <f>IF(AND('Riesgos de Gestión'!$AF$16="Media",'Riesgos de Gestión'!$AH$16="Leve"),CONCATENATE("R1C",'Riesgos de Gestión'!$V$16),"")</f>
        <v/>
      </c>
      <c r="N26" s="48" t="str">
        <f>IF(AND('Riesgos de Gestión'!$AF$17="Media",'Riesgos de Gestión'!$AH$17="Leve"),CONCATENATE("R1C",'Riesgos de Gestión'!$V$17),"")</f>
        <v/>
      </c>
      <c r="O26" s="49" t="str">
        <f>IF(AND('Riesgos de Gestión'!$AF$18="Media",'Riesgos de Gestión'!$AH$18="Leve"),CONCATENATE("R1C",'Riesgos de Gestión'!$V$18),"")</f>
        <v/>
      </c>
      <c r="P26" s="47" t="str">
        <f>IF(AND('Riesgos de Gestión'!$AF$13="Media",'Riesgos de Gestión'!$AH$13="Menor"),CONCATENATE("R1C",'Riesgos de Gestión'!$V$13),"")</f>
        <v/>
      </c>
      <c r="Q26" s="48" t="str">
        <f>IF(AND('Riesgos de Gestión'!$AF$14="Media",'Riesgos de Gestión'!$AH$14="Menor"),CONCATENATE("R1C",'Riesgos de Gestión'!$V$14),"")</f>
        <v/>
      </c>
      <c r="R26" s="48" t="str">
        <f>IF(AND('Riesgos de Gestión'!$AF$15="Media",'Riesgos de Gestión'!$AH$15="Menor"),CONCATENATE("R1C",'Riesgos de Gestión'!$V$15),"")</f>
        <v/>
      </c>
      <c r="S26" s="48" t="str">
        <f>IF(AND('Riesgos de Gestión'!$AF$16="Media",'Riesgos de Gestión'!$AH$16="Menor"),CONCATENATE("R1C",'Riesgos de Gestión'!$V$16),"")</f>
        <v/>
      </c>
      <c r="T26" s="48" t="str">
        <f>IF(AND('Riesgos de Gestión'!$AF$17="Media",'Riesgos de Gestión'!$AH$17="Menor"),CONCATENATE("R1C",'Riesgos de Gestión'!$V$17),"")</f>
        <v/>
      </c>
      <c r="U26" s="49" t="str">
        <f>IF(AND('Riesgos de Gestión'!$AF$18="Media",'Riesgos de Gestión'!$AH$18="Menor"),CONCATENATE("R1C",'Riesgos de Gestión'!$V$18),"")</f>
        <v/>
      </c>
      <c r="V26" s="47" t="str">
        <f>IF(AND('Riesgos de Gestión'!$AF$13="Media",'Riesgos de Gestión'!$AH$13="Moderado"),CONCATENATE("R1C",'Riesgos de Gestión'!$V$13),"")</f>
        <v/>
      </c>
      <c r="W26" s="48" t="str">
        <f>IF(AND('Riesgos de Gestión'!$AF$14="Media",'Riesgos de Gestión'!$AH$14="Moderado"),CONCATENATE("R1C",'Riesgos de Gestión'!$V$14),"")</f>
        <v/>
      </c>
      <c r="X26" s="48" t="str">
        <f>IF(AND('Riesgos de Gestión'!$AF$15="Media",'Riesgos de Gestión'!$AH$15="Moderado"),CONCATENATE("R1C",'Riesgos de Gestión'!$V$15),"")</f>
        <v/>
      </c>
      <c r="Y26" s="48" t="str">
        <f>IF(AND('Riesgos de Gestión'!$AF$16="Media",'Riesgos de Gestión'!$AH$16="Moderado"),CONCATENATE("R1C",'Riesgos de Gestión'!$V$16),"")</f>
        <v/>
      </c>
      <c r="Z26" s="48" t="str">
        <f>IF(AND('Riesgos de Gestión'!$AF$17="Media",'Riesgos de Gestión'!$AH$17="Moderado"),CONCATENATE("R1C",'Riesgos de Gestión'!$V$17),"")</f>
        <v/>
      </c>
      <c r="AA26" s="49" t="str">
        <f>IF(AND('Riesgos de Gestión'!$AF$18="Media",'Riesgos de Gestión'!$AH$18="Moderado"),CONCATENATE("R1C",'Riesgos de Gestión'!$V$18),"")</f>
        <v/>
      </c>
      <c r="AB26" s="29" t="str">
        <f>IF(AND('Riesgos de Gestión'!$AF$13="Media",'Riesgos de Gestión'!$AH$13="Mayor"),CONCATENATE("R1C",'Riesgos de Gestión'!$V$13),"")</f>
        <v/>
      </c>
      <c r="AC26" s="30" t="str">
        <f>IF(AND('Riesgos de Gestión'!$AF$14="Media",'Riesgos de Gestión'!$AH$14="Mayor"),CONCATENATE("R1C",'Riesgos de Gestión'!$V$14),"")</f>
        <v/>
      </c>
      <c r="AD26" s="30" t="str">
        <f>IF(AND('Riesgos de Gestión'!$AF$15="Media",'Riesgos de Gestión'!$AH$15="Mayor"),CONCATENATE("R1C",'Riesgos de Gestión'!$V$15),"")</f>
        <v/>
      </c>
      <c r="AE26" s="30" t="str">
        <f>IF(AND('Riesgos de Gestión'!$AF$16="Media",'Riesgos de Gestión'!$AH$16="Mayor"),CONCATENATE("R1C",'Riesgos de Gestión'!$V$16),"")</f>
        <v/>
      </c>
      <c r="AF26" s="30" t="str">
        <f>IF(AND('Riesgos de Gestión'!$AF$17="Media",'Riesgos de Gestión'!$AH$17="Mayor"),CONCATENATE("R1C",'Riesgos de Gestión'!$V$17),"")</f>
        <v/>
      </c>
      <c r="AG26" s="31" t="str">
        <f>IF(AND('Riesgos de Gestión'!$AF$18="Media",'Riesgos de Gestión'!$AH$18="Mayor"),CONCATENATE("R1C",'Riesgos de Gestión'!$V$18),"")</f>
        <v/>
      </c>
      <c r="AH26" s="32" t="str">
        <f>IF(AND('Riesgos de Gestión'!$AF$13="Media",'Riesgos de Gestión'!$AH$13="Catastrófico"),CONCATENATE("R1C",'Riesgos de Gestión'!$V$13),"")</f>
        <v/>
      </c>
      <c r="AI26" s="33" t="str">
        <f>IF(AND('Riesgos de Gestión'!$AF$14="Media",'Riesgos de Gestión'!$AH$14="Catastrófico"),CONCATENATE("R1C",'Riesgos de Gestión'!$V$14),"")</f>
        <v/>
      </c>
      <c r="AJ26" s="33" t="str">
        <f>IF(AND('Riesgos de Gestión'!$AF$15="Media",'Riesgos de Gestión'!$AH$15="Catastrófico"),CONCATENATE("R1C",'Riesgos de Gestión'!$V$15),"")</f>
        <v/>
      </c>
      <c r="AK26" s="33" t="str">
        <f>IF(AND('Riesgos de Gestión'!$AF$16="Media",'Riesgos de Gestión'!$AH$16="Catastrófico"),CONCATENATE("R1C",'Riesgos de Gestión'!$V$16),"")</f>
        <v/>
      </c>
      <c r="AL26" s="33" t="str">
        <f>IF(AND('Riesgos de Gestión'!$AF$17="Media",'Riesgos de Gestión'!$AH$17="Catastrófico"),CONCATENATE("R1C",'Riesgos de Gestión'!$V$17),"")</f>
        <v/>
      </c>
      <c r="AM26" s="34" t="str">
        <f>IF(AND('Riesgos de Gestión'!$AF$18="Media",'Riesgos de Gestión'!$AH$18="Catastrófico"),CONCATENATE("R1C",'Riesgos de Gestión'!$V$18),"")</f>
        <v/>
      </c>
      <c r="AN26" s="66"/>
      <c r="AO26" s="525" t="s">
        <v>270</v>
      </c>
      <c r="AP26" s="526"/>
      <c r="AQ26" s="526"/>
      <c r="AR26" s="526"/>
      <c r="AS26" s="526"/>
      <c r="AT26" s="527"/>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row>
    <row r="27" spans="1:76" ht="15" customHeight="1" x14ac:dyDescent="0.25">
      <c r="A27" s="66"/>
      <c r="B27" s="447"/>
      <c r="C27" s="447"/>
      <c r="D27" s="448"/>
      <c r="E27" s="504"/>
      <c r="F27" s="489"/>
      <c r="G27" s="489"/>
      <c r="H27" s="489"/>
      <c r="I27" s="490"/>
      <c r="J27" s="50" t="str">
        <f>IF(AND('Riesgos de Gestión'!$AF$19="Media",'Riesgos de Gestión'!$AH$19="Leve"),CONCATENATE("R2C",'Riesgos de Gestión'!$V$19),"")</f>
        <v/>
      </c>
      <c r="K27" s="51" t="str">
        <f>IF(AND('Riesgos de Gestión'!$AF$20="Media",'Riesgos de Gestión'!$AH$20="Leve"),CONCATENATE("R2C",'Riesgos de Gestión'!$V$20),"")</f>
        <v/>
      </c>
      <c r="L27" s="51" t="str">
        <f>IF(AND('Riesgos de Gestión'!$AF$21="Media",'Riesgos de Gestión'!$AH$21="Leve"),CONCATENATE("R2C",'Riesgos de Gestión'!$V$21),"")</f>
        <v/>
      </c>
      <c r="M27" s="51" t="str">
        <f>IF(AND('Riesgos de Gestión'!$AF$22="Media",'Riesgos de Gestión'!$AH$22="Leve"),CONCATENATE("R2C",'Riesgos de Gestión'!$V$22),"")</f>
        <v/>
      </c>
      <c r="N27" s="51" t="str">
        <f>IF(AND('Riesgos de Gestión'!$AF$23="Media",'Riesgos de Gestión'!$AH$23="Leve"),CONCATENATE("R2C",'Riesgos de Gestión'!$V$23),"")</f>
        <v/>
      </c>
      <c r="O27" s="52" t="str">
        <f>IF(AND('Riesgos de Gestión'!$AF$24="Media",'Riesgos de Gestión'!$AH$24="Leve"),CONCATENATE("R2C",'Riesgos de Gestión'!$V$24),"")</f>
        <v/>
      </c>
      <c r="P27" s="50" t="str">
        <f>IF(AND('Riesgos de Gestión'!$AF$19="Media",'Riesgos de Gestión'!$AH$19="Menor"),CONCATENATE("R2C",'Riesgos de Gestión'!$V$19),"")</f>
        <v/>
      </c>
      <c r="Q27" s="51" t="str">
        <f>IF(AND('Riesgos de Gestión'!$AF$20="Media",'Riesgos de Gestión'!$AH$20="Menor"),CONCATENATE("R2C",'Riesgos de Gestión'!$V$20),"")</f>
        <v/>
      </c>
      <c r="R27" s="51" t="str">
        <f>IF(AND('Riesgos de Gestión'!$AF$21="Media",'Riesgos de Gestión'!$AH$21="Menor"),CONCATENATE("R2C",'Riesgos de Gestión'!$V$21),"")</f>
        <v/>
      </c>
      <c r="S27" s="51" t="str">
        <f>IF(AND('Riesgos de Gestión'!$AF$22="Media",'Riesgos de Gestión'!$AH$22="Menor"),CONCATENATE("R2C",'Riesgos de Gestión'!$V$22),"")</f>
        <v/>
      </c>
      <c r="T27" s="51" t="str">
        <f>IF(AND('Riesgos de Gestión'!$AF$23="Media",'Riesgos de Gestión'!$AH$23="Menor"),CONCATENATE("R2C",'Riesgos de Gestión'!$V$23),"")</f>
        <v/>
      </c>
      <c r="U27" s="52" t="str">
        <f>IF(AND('Riesgos de Gestión'!$AF$24="Media",'Riesgos de Gestión'!$AH$24="Menor"),CONCATENATE("R2C",'Riesgos de Gestión'!$V$24),"")</f>
        <v/>
      </c>
      <c r="V27" s="50" t="str">
        <f>IF(AND('Riesgos de Gestión'!$AF$19="Media",'Riesgos de Gestión'!$AH$19="Moderado"),CONCATENATE("R2C",'Riesgos de Gestión'!$V$19),"")</f>
        <v/>
      </c>
      <c r="W27" s="51" t="str">
        <f>IF(AND('Riesgos de Gestión'!$AF$20="Media",'Riesgos de Gestión'!$AH$20="Moderado"),CONCATENATE("R2C",'Riesgos de Gestión'!$V$20),"")</f>
        <v/>
      </c>
      <c r="X27" s="51" t="str">
        <f>IF(AND('Riesgos de Gestión'!$AF$21="Media",'Riesgos de Gestión'!$AH$21="Moderado"),CONCATENATE("R2C",'Riesgos de Gestión'!$V$21),"")</f>
        <v/>
      </c>
      <c r="Y27" s="51" t="str">
        <f>IF(AND('Riesgos de Gestión'!$AF$22="Media",'Riesgos de Gestión'!$AH$22="Moderado"),CONCATENATE("R2C",'Riesgos de Gestión'!$V$22),"")</f>
        <v/>
      </c>
      <c r="Z27" s="51" t="str">
        <f>IF(AND('Riesgos de Gestión'!$AF$23="Media",'Riesgos de Gestión'!$AH$23="Moderado"),CONCATENATE("R2C",'Riesgos de Gestión'!$V$23),"")</f>
        <v/>
      </c>
      <c r="AA27" s="52" t="str">
        <f>IF(AND('Riesgos de Gestión'!$AF$24="Media",'Riesgos de Gestión'!$AH$24="Moderado"),CONCATENATE("R2C",'Riesgos de Gestión'!$V$24),"")</f>
        <v/>
      </c>
      <c r="AB27" s="35" t="str">
        <f>IF(AND('Riesgos de Gestión'!$AF$19="Media",'Riesgos de Gestión'!$AH$19="Mayor"),CONCATENATE("R2C",'Riesgos de Gestión'!$V$19),"")</f>
        <v/>
      </c>
      <c r="AC27" s="36" t="str">
        <f>IF(AND('Riesgos de Gestión'!$AF$20="Media",'Riesgos de Gestión'!$AH$20="Mayor"),CONCATENATE("R2C",'Riesgos de Gestión'!$V$20),"")</f>
        <v/>
      </c>
      <c r="AD27" s="36" t="str">
        <f>IF(AND('Riesgos de Gestión'!$AF$21="Media",'Riesgos de Gestión'!$AH$21="Mayor"),CONCATENATE("R2C",'Riesgos de Gestión'!$V$21),"")</f>
        <v/>
      </c>
      <c r="AE27" s="36" t="str">
        <f>IF(AND('Riesgos de Gestión'!$AF$22="Media",'Riesgos de Gestión'!$AH$22="Mayor"),CONCATENATE("R2C",'Riesgos de Gestión'!$V$22),"")</f>
        <v/>
      </c>
      <c r="AF27" s="36" t="str">
        <f>IF(AND('Riesgos de Gestión'!$AF$23="Media",'Riesgos de Gestión'!$AH$23="Mayor"),CONCATENATE("R2C",'Riesgos de Gestión'!$V$23),"")</f>
        <v/>
      </c>
      <c r="AG27" s="37" t="str">
        <f>IF(AND('Riesgos de Gestión'!$AF$24="Media",'Riesgos de Gestión'!$AH$24="Mayor"),CONCATENATE("R2C",'Riesgos de Gestión'!$V$24),"")</f>
        <v/>
      </c>
      <c r="AH27" s="38" t="str">
        <f>IF(AND('Riesgos de Gestión'!$AF$19="Media",'Riesgos de Gestión'!$AH$19="Catastrófico"),CONCATENATE("R2C",'Riesgos de Gestión'!$V$19),"")</f>
        <v/>
      </c>
      <c r="AI27" s="39" t="str">
        <f>IF(AND('Riesgos de Gestión'!$AF$20="Media",'Riesgos de Gestión'!$AH$20="Catastrófico"),CONCATENATE("R2C",'Riesgos de Gestión'!$V$20),"")</f>
        <v/>
      </c>
      <c r="AJ27" s="39" t="str">
        <f>IF(AND('Riesgos de Gestión'!$AF$21="Media",'Riesgos de Gestión'!$AH$21="Catastrófico"),CONCATENATE("R2C",'Riesgos de Gestión'!$V$21),"")</f>
        <v/>
      </c>
      <c r="AK27" s="39" t="str">
        <f>IF(AND('Riesgos de Gestión'!$AF$22="Media",'Riesgos de Gestión'!$AH$22="Catastrófico"),CONCATENATE("R2C",'Riesgos de Gestión'!$V$22),"")</f>
        <v/>
      </c>
      <c r="AL27" s="39" t="str">
        <f>IF(AND('Riesgos de Gestión'!$AF$23="Media",'Riesgos de Gestión'!$AH$23="Catastrófico"),CONCATENATE("R2C",'Riesgos de Gestión'!$V$23),"")</f>
        <v/>
      </c>
      <c r="AM27" s="40" t="str">
        <f>IF(AND('Riesgos de Gestión'!$AF$24="Media",'Riesgos de Gestión'!$AH$24="Catastrófico"),CONCATENATE("R2C",'Riesgos de Gestión'!$V$24),"")</f>
        <v/>
      </c>
      <c r="AN27" s="66"/>
      <c r="AO27" s="528"/>
      <c r="AP27" s="529"/>
      <c r="AQ27" s="529"/>
      <c r="AR27" s="529"/>
      <c r="AS27" s="529"/>
      <c r="AT27" s="530"/>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row>
    <row r="28" spans="1:76" ht="15" customHeight="1" x14ac:dyDescent="0.25">
      <c r="A28" s="66"/>
      <c r="B28" s="447"/>
      <c r="C28" s="447"/>
      <c r="D28" s="448"/>
      <c r="E28" s="488"/>
      <c r="F28" s="489"/>
      <c r="G28" s="489"/>
      <c r="H28" s="489"/>
      <c r="I28" s="490"/>
      <c r="J28" s="50" t="str">
        <f>IF(AND('Riesgos de Gestión'!$AF$25="Media",'Riesgos de Gestión'!$AH$25="Leve"),CONCATENATE("R3C",'Riesgos de Gestión'!$V$25),"")</f>
        <v/>
      </c>
      <c r="K28" s="51" t="str">
        <f>IF(AND('Riesgos de Gestión'!$AF$26="Media",'Riesgos de Gestión'!$AH$26="Leve"),CONCATENATE("R3C",'Riesgos de Gestión'!$V$26),"")</f>
        <v/>
      </c>
      <c r="L28" s="51" t="str">
        <f>IF(AND('Riesgos de Gestión'!$AF$27="Media",'Riesgos de Gestión'!$AH$27="Leve"),CONCATENATE("R3C",'Riesgos de Gestión'!$V$27),"")</f>
        <v/>
      </c>
      <c r="M28" s="51" t="str">
        <f>IF(AND('Riesgos de Gestión'!$AF$28="Media",'Riesgos de Gestión'!$AH$28="Leve"),CONCATENATE("R3C",'Riesgos de Gestión'!$V$28),"")</f>
        <v/>
      </c>
      <c r="N28" s="51" t="str">
        <f>IF(AND('Riesgos de Gestión'!$AF$29="Media",'Riesgos de Gestión'!$AH$29="Leve"),CONCATENATE("R3C",'Riesgos de Gestión'!$V$29),"")</f>
        <v/>
      </c>
      <c r="O28" s="52" t="str">
        <f>IF(AND('Riesgos de Gestión'!$AF$30="Media",'Riesgos de Gestión'!$AH$30="Leve"),CONCATENATE("R3C",'Riesgos de Gestión'!$V$30),"")</f>
        <v/>
      </c>
      <c r="P28" s="50" t="str">
        <f>IF(AND('Riesgos de Gestión'!$AF$25="Media",'Riesgos de Gestión'!$AH$25="Menor"),CONCATENATE("R3C",'Riesgos de Gestión'!$V$25),"")</f>
        <v/>
      </c>
      <c r="Q28" s="51" t="str">
        <f>IF(AND('Riesgos de Gestión'!$AF$26="Media",'Riesgos de Gestión'!$AH$26="Menor"),CONCATENATE("R3C",'Riesgos de Gestión'!$V$26),"")</f>
        <v/>
      </c>
      <c r="R28" s="51" t="str">
        <f>IF(AND('Riesgos de Gestión'!$AF$27="Media",'Riesgos de Gestión'!$AH$27="Menor"),CONCATENATE("R3C",'Riesgos de Gestión'!$V$27),"")</f>
        <v/>
      </c>
      <c r="S28" s="51" t="str">
        <f>IF(AND('Riesgos de Gestión'!$AF$28="Media",'Riesgos de Gestión'!$AH$28="Menor"),CONCATENATE("R3C",'Riesgos de Gestión'!$V$28),"")</f>
        <v/>
      </c>
      <c r="T28" s="51" t="str">
        <f>IF(AND('Riesgos de Gestión'!$AF$29="Media",'Riesgos de Gestión'!$AH$29="Menor"),CONCATENATE("R3C",'Riesgos de Gestión'!$V$29),"")</f>
        <v/>
      </c>
      <c r="U28" s="52" t="str">
        <f>IF(AND('Riesgos de Gestión'!$AF$30="Media",'Riesgos de Gestión'!$AH$30="Menor"),CONCATENATE("R3C",'Riesgos de Gestión'!$V$30),"")</f>
        <v/>
      </c>
      <c r="V28" s="50" t="str">
        <f>IF(AND('Riesgos de Gestión'!$AF$25="Media",'Riesgos de Gestión'!$AH$25="Moderado"),CONCATENATE("R3C",'Riesgos de Gestión'!$V$25),"")</f>
        <v/>
      </c>
      <c r="W28" s="51" t="str">
        <f>IF(AND('Riesgos de Gestión'!$AF$26="Media",'Riesgos de Gestión'!$AH$26="Moderado"),CONCATENATE("R3C",'Riesgos de Gestión'!$V$26),"")</f>
        <v/>
      </c>
      <c r="X28" s="51" t="str">
        <f>IF(AND('Riesgos de Gestión'!$AF$27="Media",'Riesgos de Gestión'!$AH$27="Moderado"),CONCATENATE("R3C",'Riesgos de Gestión'!$V$27),"")</f>
        <v/>
      </c>
      <c r="Y28" s="51" t="str">
        <f>IF(AND('Riesgos de Gestión'!$AF$28="Media",'Riesgos de Gestión'!$AH$28="Moderado"),CONCATENATE("R3C",'Riesgos de Gestión'!$V$28),"")</f>
        <v/>
      </c>
      <c r="Z28" s="51" t="str">
        <f>IF(AND('Riesgos de Gestión'!$AF$29="Media",'Riesgos de Gestión'!$AH$29="Moderado"),CONCATENATE("R3C",'Riesgos de Gestión'!$V$29),"")</f>
        <v/>
      </c>
      <c r="AA28" s="52" t="str">
        <f>IF(AND('Riesgos de Gestión'!$AF$30="Media",'Riesgos de Gestión'!$AH$30="Moderado"),CONCATENATE("R3C",'Riesgos de Gestión'!$V$30),"")</f>
        <v/>
      </c>
      <c r="AB28" s="35" t="str">
        <f>IF(AND('Riesgos de Gestión'!$AF$25="Media",'Riesgos de Gestión'!$AH$25="Mayor"),CONCATENATE("R3C",'Riesgos de Gestión'!$V$25),"")</f>
        <v/>
      </c>
      <c r="AC28" s="36" t="str">
        <f>IF(AND('Riesgos de Gestión'!$AF$26="Media",'Riesgos de Gestión'!$AH$26="Mayor"),CONCATENATE("R3C",'Riesgos de Gestión'!$V$26),"")</f>
        <v/>
      </c>
      <c r="AD28" s="36" t="str">
        <f>IF(AND('Riesgos de Gestión'!$AF$27="Media",'Riesgos de Gestión'!$AH$27="Mayor"),CONCATENATE("R3C",'Riesgos de Gestión'!$V$27),"")</f>
        <v/>
      </c>
      <c r="AE28" s="36" t="str">
        <f>IF(AND('Riesgos de Gestión'!$AF$28="Media",'Riesgos de Gestión'!$AH$28="Mayor"),CONCATENATE("R3C",'Riesgos de Gestión'!$V$28),"")</f>
        <v/>
      </c>
      <c r="AF28" s="36" t="str">
        <f>IF(AND('Riesgos de Gestión'!$AF$29="Media",'Riesgos de Gestión'!$AH$29="Mayor"),CONCATENATE("R3C",'Riesgos de Gestión'!$V$29),"")</f>
        <v/>
      </c>
      <c r="AG28" s="37" t="str">
        <f>IF(AND('Riesgos de Gestión'!$AF$30="Media",'Riesgos de Gestión'!$AH$30="Mayor"),CONCATENATE("R3C",'Riesgos de Gestión'!$V$30),"")</f>
        <v/>
      </c>
      <c r="AH28" s="38" t="str">
        <f>IF(AND('Riesgos de Gestión'!$AF$25="Media",'Riesgos de Gestión'!$AH$25="Catastrófico"),CONCATENATE("R3C",'Riesgos de Gestión'!$V$25),"")</f>
        <v/>
      </c>
      <c r="AI28" s="39" t="str">
        <f>IF(AND('Riesgos de Gestión'!$AF$26="Media",'Riesgos de Gestión'!$AH$26="Catastrófico"),CONCATENATE("R3C",'Riesgos de Gestión'!$V$26),"")</f>
        <v/>
      </c>
      <c r="AJ28" s="39" t="str">
        <f>IF(AND('Riesgos de Gestión'!$AF$27="Media",'Riesgos de Gestión'!$AH$27="Catastrófico"),CONCATENATE("R3C",'Riesgos de Gestión'!$V$27),"")</f>
        <v/>
      </c>
      <c r="AK28" s="39" t="str">
        <f>IF(AND('Riesgos de Gestión'!$AF$28="Media",'Riesgos de Gestión'!$AH$28="Catastrófico"),CONCATENATE("R3C",'Riesgos de Gestión'!$V$28),"")</f>
        <v/>
      </c>
      <c r="AL28" s="39" t="str">
        <f>IF(AND('Riesgos de Gestión'!$AF$29="Media",'Riesgos de Gestión'!$AH$29="Catastrófico"),CONCATENATE("R3C",'Riesgos de Gestión'!$V$29),"")</f>
        <v/>
      </c>
      <c r="AM28" s="40" t="str">
        <f>IF(AND('Riesgos de Gestión'!$AF$30="Media",'Riesgos de Gestión'!$AH$30="Catastrófico"),CONCATENATE("R3C",'Riesgos de Gestión'!$V$30),"")</f>
        <v/>
      </c>
      <c r="AN28" s="66"/>
      <c r="AO28" s="528"/>
      <c r="AP28" s="529"/>
      <c r="AQ28" s="529"/>
      <c r="AR28" s="529"/>
      <c r="AS28" s="529"/>
      <c r="AT28" s="530"/>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6"/>
      <c r="BW28" s="66"/>
      <c r="BX28" s="66"/>
    </row>
    <row r="29" spans="1:76" ht="15" customHeight="1" x14ac:dyDescent="0.25">
      <c r="A29" s="66"/>
      <c r="B29" s="447"/>
      <c r="C29" s="447"/>
      <c r="D29" s="448"/>
      <c r="E29" s="488"/>
      <c r="F29" s="489"/>
      <c r="G29" s="489"/>
      <c r="H29" s="489"/>
      <c r="I29" s="490"/>
      <c r="J29" s="50" t="str">
        <f>IF(AND('Riesgos de Gestión'!$AF$31="Media",'Riesgos de Gestión'!$AH$31="Leve"),CONCATENATE("R4C",'Riesgos de Gestión'!$V$31),"")</f>
        <v/>
      </c>
      <c r="K29" s="51" t="str">
        <f>IF(AND('Riesgos de Gestión'!$AF$32="Media",'Riesgos de Gestión'!$AH$32="Leve"),CONCATENATE("R4C",'Riesgos de Gestión'!$V$32),"")</f>
        <v/>
      </c>
      <c r="L29" s="51" t="str">
        <f>IF(AND('Riesgos de Gestión'!$AF$33="Media",'Riesgos de Gestión'!$AH$33="Leve"),CONCATENATE("R4C",'Riesgos de Gestión'!$V$33),"")</f>
        <v/>
      </c>
      <c r="M29" s="51" t="str">
        <f>IF(AND('Riesgos de Gestión'!$AF$34="Media",'Riesgos de Gestión'!$AH$34="Leve"),CONCATENATE("R4C",'Riesgos de Gestión'!$V$34),"")</f>
        <v/>
      </c>
      <c r="N29" s="51" t="str">
        <f>IF(AND('Riesgos de Gestión'!$AF$35="Media",'Riesgos de Gestión'!$AH$35="Leve"),CONCATENATE("R4C",'Riesgos de Gestión'!$V$35),"")</f>
        <v/>
      </c>
      <c r="O29" s="52" t="str">
        <f>IF(AND('Riesgos de Gestión'!$AF$36="Media",'Riesgos de Gestión'!$AH$36="Leve"),CONCATENATE("R4C",'Riesgos de Gestión'!$V$36),"")</f>
        <v/>
      </c>
      <c r="P29" s="50" t="str">
        <f>IF(AND('Riesgos de Gestión'!$AF$31="Media",'Riesgos de Gestión'!$AH$31="Menor"),CONCATENATE("R4C",'Riesgos de Gestión'!$V$31),"")</f>
        <v/>
      </c>
      <c r="Q29" s="51" t="str">
        <f>IF(AND('Riesgos de Gestión'!$AF$32="Media",'Riesgos de Gestión'!$AH$32="Menor"),CONCATENATE("R4C",'Riesgos de Gestión'!$V$32),"")</f>
        <v/>
      </c>
      <c r="R29" s="51" t="str">
        <f>IF(AND('Riesgos de Gestión'!$AF$33="Media",'Riesgos de Gestión'!$AH$33="Menor"),CONCATENATE("R4C",'Riesgos de Gestión'!$V$33),"")</f>
        <v/>
      </c>
      <c r="S29" s="51" t="str">
        <f>IF(AND('Riesgos de Gestión'!$AF$34="Media",'Riesgos de Gestión'!$AH$34="Menor"),CONCATENATE("R4C",'Riesgos de Gestión'!$V$34),"")</f>
        <v/>
      </c>
      <c r="T29" s="51" t="str">
        <f>IF(AND('Riesgos de Gestión'!$AF$35="Media",'Riesgos de Gestión'!$AH$35="Menor"),CONCATENATE("R4C",'Riesgos de Gestión'!$V$35),"")</f>
        <v/>
      </c>
      <c r="U29" s="52" t="str">
        <f>IF(AND('Riesgos de Gestión'!$AF$36="Media",'Riesgos de Gestión'!$AH$36="Menor"),CONCATENATE("R4C",'Riesgos de Gestión'!$V$36),"")</f>
        <v/>
      </c>
      <c r="V29" s="50" t="str">
        <f>IF(AND('Riesgos de Gestión'!$AF$31="Media",'Riesgos de Gestión'!$AH$31="Moderado"),CONCATENATE("R4C",'Riesgos de Gestión'!$V$31),"")</f>
        <v/>
      </c>
      <c r="W29" s="51" t="str">
        <f>IF(AND('Riesgos de Gestión'!$AF$32="Media",'Riesgos de Gestión'!$AH$32="Moderado"),CONCATENATE("R4C",'Riesgos de Gestión'!$V$32),"")</f>
        <v/>
      </c>
      <c r="X29" s="51" t="str">
        <f>IF(AND('Riesgos de Gestión'!$AF$33="Media",'Riesgos de Gestión'!$AH$33="Moderado"),CONCATENATE("R4C",'Riesgos de Gestión'!$V$33),"")</f>
        <v/>
      </c>
      <c r="Y29" s="51" t="str">
        <f>IF(AND('Riesgos de Gestión'!$AF$34="Media",'Riesgos de Gestión'!$AH$34="Moderado"),CONCATENATE("R4C",'Riesgos de Gestión'!$V$34),"")</f>
        <v/>
      </c>
      <c r="Z29" s="51" t="str">
        <f>IF(AND('Riesgos de Gestión'!$AF$35="Media",'Riesgos de Gestión'!$AH$35="Moderado"),CONCATENATE("R4C",'Riesgos de Gestión'!$V$35),"")</f>
        <v/>
      </c>
      <c r="AA29" s="52" t="str">
        <f>IF(AND('Riesgos de Gestión'!$AF$36="Media",'Riesgos de Gestión'!$AH$36="Moderado"),CONCATENATE("R4C",'Riesgos de Gestión'!$V$36),"")</f>
        <v/>
      </c>
      <c r="AB29" s="35" t="str">
        <f>IF(AND('Riesgos de Gestión'!$AF$31="Media",'Riesgos de Gestión'!$AH$31="Mayor"),CONCATENATE("R4C",'Riesgos de Gestión'!$V$31),"")</f>
        <v/>
      </c>
      <c r="AC29" s="36" t="str">
        <f>IF(AND('Riesgos de Gestión'!$AF$32="Media",'Riesgos de Gestión'!$AH$32="Mayor"),CONCATENATE("R4C",'Riesgos de Gestión'!$V$32),"")</f>
        <v/>
      </c>
      <c r="AD29" s="36" t="str">
        <f>IF(AND('Riesgos de Gestión'!$AF$33="Media",'Riesgos de Gestión'!$AH$33="Mayor"),CONCATENATE("R4C",'Riesgos de Gestión'!$V$33),"")</f>
        <v/>
      </c>
      <c r="AE29" s="36" t="str">
        <f>IF(AND('Riesgos de Gestión'!$AF$34="Media",'Riesgos de Gestión'!$AH$34="Mayor"),CONCATENATE("R4C",'Riesgos de Gestión'!$V$34),"")</f>
        <v/>
      </c>
      <c r="AF29" s="36" t="str">
        <f>IF(AND('Riesgos de Gestión'!$AF$35="Media",'Riesgos de Gestión'!$AH$35="Mayor"),CONCATENATE("R4C",'Riesgos de Gestión'!$V$35),"")</f>
        <v/>
      </c>
      <c r="AG29" s="37" t="str">
        <f>IF(AND('Riesgos de Gestión'!$AF$36="Media",'Riesgos de Gestión'!$AH$36="Mayor"),CONCATENATE("R4C",'Riesgos de Gestión'!$V$36),"")</f>
        <v/>
      </c>
      <c r="AH29" s="38" t="str">
        <f>IF(AND('Riesgos de Gestión'!$AF$31="Media",'Riesgos de Gestión'!$AH$31="Catastrófico"),CONCATENATE("R4C",'Riesgos de Gestión'!$V$31),"")</f>
        <v/>
      </c>
      <c r="AI29" s="39" t="str">
        <f>IF(AND('Riesgos de Gestión'!$AF$32="Media",'Riesgos de Gestión'!$AH$32="Catastrófico"),CONCATENATE("R4C",'Riesgos de Gestión'!$V$32),"")</f>
        <v/>
      </c>
      <c r="AJ29" s="39" t="str">
        <f>IF(AND('Riesgos de Gestión'!$AF$33="Media",'Riesgos de Gestión'!$AH$33="Catastrófico"),CONCATENATE("R4C",'Riesgos de Gestión'!$V$33),"")</f>
        <v/>
      </c>
      <c r="AK29" s="39" t="str">
        <f>IF(AND('Riesgos de Gestión'!$AF$34="Media",'Riesgos de Gestión'!$AH$34="Catastrófico"),CONCATENATE("R4C",'Riesgos de Gestión'!$V$34),"")</f>
        <v/>
      </c>
      <c r="AL29" s="39" t="str">
        <f>IF(AND('Riesgos de Gestión'!$AF$35="Media",'Riesgos de Gestión'!$AH$35="Catastrófico"),CONCATENATE("R4C",'Riesgos de Gestión'!$V$35),"")</f>
        <v/>
      </c>
      <c r="AM29" s="40" t="str">
        <f>IF(AND('Riesgos de Gestión'!$AF$36="Media",'Riesgos de Gestión'!$AH$36="Catastrófico"),CONCATENATE("R4C",'Riesgos de Gestión'!$V$36),"")</f>
        <v/>
      </c>
      <c r="AN29" s="66"/>
      <c r="AO29" s="528"/>
      <c r="AP29" s="529"/>
      <c r="AQ29" s="529"/>
      <c r="AR29" s="529"/>
      <c r="AS29" s="529"/>
      <c r="AT29" s="530"/>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6"/>
      <c r="BW29" s="66"/>
      <c r="BX29" s="66"/>
    </row>
    <row r="30" spans="1:76" ht="15" customHeight="1" x14ac:dyDescent="0.25">
      <c r="A30" s="66"/>
      <c r="B30" s="447"/>
      <c r="C30" s="447"/>
      <c r="D30" s="448"/>
      <c r="E30" s="488"/>
      <c r="F30" s="489"/>
      <c r="G30" s="489"/>
      <c r="H30" s="489"/>
      <c r="I30" s="490"/>
      <c r="J30" s="50" t="str">
        <f>IF(AND('Riesgos de Gestión'!$AF$37="Media",'Riesgos de Gestión'!$AH$37="Leve"),CONCATENATE("R5C",'Riesgos de Gestión'!$V$37),"")</f>
        <v/>
      </c>
      <c r="K30" s="51" t="str">
        <f>IF(AND('Riesgos de Gestión'!$AF$38="Media",'Riesgos de Gestión'!$AH$38="Leve"),CONCATENATE("R5C",'Riesgos de Gestión'!$V$38),"")</f>
        <v/>
      </c>
      <c r="L30" s="51" t="str">
        <f>IF(AND('Riesgos de Gestión'!$AF$39="Media",'Riesgos de Gestión'!$AH$39="Leve"),CONCATENATE("R5C",'Riesgos de Gestión'!$V$39),"")</f>
        <v/>
      </c>
      <c r="M30" s="51" t="str">
        <f>IF(AND('Riesgos de Gestión'!$AF$40="Media",'Riesgos de Gestión'!$AH$40="Leve"),CONCATENATE("R5C",'Riesgos de Gestión'!$V$40),"")</f>
        <v/>
      </c>
      <c r="N30" s="51" t="str">
        <f>IF(AND('Riesgos de Gestión'!$AF$41="Media",'Riesgos de Gestión'!$AH$41="Leve"),CONCATENATE("R5C",'Riesgos de Gestión'!$V$41),"")</f>
        <v/>
      </c>
      <c r="O30" s="52" t="str">
        <f>IF(AND('Riesgos de Gestión'!$AF$42="Media",'Riesgos de Gestión'!$AH$42="Leve"),CONCATENATE("R5C",'Riesgos de Gestión'!$V$42),"")</f>
        <v/>
      </c>
      <c r="P30" s="50" t="str">
        <f>IF(AND('Riesgos de Gestión'!$AF$37="Media",'Riesgos de Gestión'!$AH$37="Menor"),CONCATENATE("R5C",'Riesgos de Gestión'!$V$37),"")</f>
        <v/>
      </c>
      <c r="Q30" s="51" t="str">
        <f>IF(AND('Riesgos de Gestión'!$AF$38="Media",'Riesgos de Gestión'!$AH$38="Menor"),CONCATENATE("R5C",'Riesgos de Gestión'!$V$38),"")</f>
        <v/>
      </c>
      <c r="R30" s="51" t="str">
        <f>IF(AND('Riesgos de Gestión'!$AF$39="Media",'Riesgos de Gestión'!$AH$39="Menor"),CONCATENATE("R5C",'Riesgos de Gestión'!$V$39),"")</f>
        <v/>
      </c>
      <c r="S30" s="51" t="str">
        <f>IF(AND('Riesgos de Gestión'!$AF$40="Media",'Riesgos de Gestión'!$AH$40="Menor"),CONCATENATE("R5C",'Riesgos de Gestión'!$V$40),"")</f>
        <v/>
      </c>
      <c r="T30" s="51" t="str">
        <f>IF(AND('Riesgos de Gestión'!$AF$41="Media",'Riesgos de Gestión'!$AH$41="Menor"),CONCATENATE("R5C",'Riesgos de Gestión'!$V$41),"")</f>
        <v/>
      </c>
      <c r="U30" s="52" t="str">
        <f>IF(AND('Riesgos de Gestión'!$AF$42="Media",'Riesgos de Gestión'!$AH$42="Menor"),CONCATENATE("R5C",'Riesgos de Gestión'!$V$42),"")</f>
        <v/>
      </c>
      <c r="V30" s="50" t="str">
        <f>IF(AND('Riesgos de Gestión'!$AF$37="Media",'Riesgos de Gestión'!$AH$37="Moderado"),CONCATENATE("R5C",'Riesgos de Gestión'!$V$37),"")</f>
        <v/>
      </c>
      <c r="W30" s="51" t="str">
        <f>IF(AND('Riesgos de Gestión'!$AF$38="Media",'Riesgos de Gestión'!$AH$38="Moderado"),CONCATENATE("R5C",'Riesgos de Gestión'!$V$38),"")</f>
        <v/>
      </c>
      <c r="X30" s="51" t="str">
        <f>IF(AND('Riesgos de Gestión'!$AF$39="Media",'Riesgos de Gestión'!$AH$39="Moderado"),CONCATENATE("R5C",'Riesgos de Gestión'!$V$39),"")</f>
        <v/>
      </c>
      <c r="Y30" s="51" t="str">
        <f>IF(AND('Riesgos de Gestión'!$AF$40="Media",'Riesgos de Gestión'!$AH$40="Moderado"),CONCATENATE("R5C",'Riesgos de Gestión'!$V$40),"")</f>
        <v/>
      </c>
      <c r="Z30" s="51" t="str">
        <f>IF(AND('Riesgos de Gestión'!$AF$41="Media",'Riesgos de Gestión'!$AH$41="Moderado"),CONCATENATE("R5C",'Riesgos de Gestión'!$V$41),"")</f>
        <v/>
      </c>
      <c r="AA30" s="52" t="str">
        <f>IF(AND('Riesgos de Gestión'!$AF$42="Media",'Riesgos de Gestión'!$AH$42="Moderado"),CONCATENATE("R5C",'Riesgos de Gestión'!$V$42),"")</f>
        <v/>
      </c>
      <c r="AB30" s="35" t="str">
        <f>IF(AND('Riesgos de Gestión'!$AF$37="Media",'Riesgos de Gestión'!$AH$37="Mayor"),CONCATENATE("R5C",'Riesgos de Gestión'!$V$37),"")</f>
        <v/>
      </c>
      <c r="AC30" s="36" t="str">
        <f>IF(AND('Riesgos de Gestión'!$AF$38="Media",'Riesgos de Gestión'!$AH$38="Mayor"),CONCATENATE("R5C",'Riesgos de Gestión'!$V$38),"")</f>
        <v/>
      </c>
      <c r="AD30" s="36" t="str">
        <f>IF(AND('Riesgos de Gestión'!$AF$39="Media",'Riesgos de Gestión'!$AH$39="Mayor"),CONCATENATE("R5C",'Riesgos de Gestión'!$V$39),"")</f>
        <v/>
      </c>
      <c r="AE30" s="36" t="str">
        <f>IF(AND('Riesgos de Gestión'!$AF$40="Media",'Riesgos de Gestión'!$AH$40="Mayor"),CONCATENATE("R5C",'Riesgos de Gestión'!$V$40),"")</f>
        <v/>
      </c>
      <c r="AF30" s="36" t="str">
        <f>IF(AND('Riesgos de Gestión'!$AF$41="Media",'Riesgos de Gestión'!$AH$41="Mayor"),CONCATENATE("R5C",'Riesgos de Gestión'!$V$41),"")</f>
        <v/>
      </c>
      <c r="AG30" s="37" t="str">
        <f>IF(AND('Riesgos de Gestión'!$AF$42="Media",'Riesgos de Gestión'!$AH$42="Mayor"),CONCATENATE("R5C",'Riesgos de Gestión'!$V$42),"")</f>
        <v/>
      </c>
      <c r="AH30" s="38" t="str">
        <f>IF(AND('Riesgos de Gestión'!$AF$37="Media",'Riesgos de Gestión'!$AH$37="Catastrófico"),CONCATENATE("R5C",'Riesgos de Gestión'!$V$37),"")</f>
        <v/>
      </c>
      <c r="AI30" s="39" t="str">
        <f>IF(AND('Riesgos de Gestión'!$AF$38="Media",'Riesgos de Gestión'!$AH$38="Catastrófico"),CONCATENATE("R5C",'Riesgos de Gestión'!$V$38),"")</f>
        <v/>
      </c>
      <c r="AJ30" s="39" t="str">
        <f>IF(AND('Riesgos de Gestión'!$AF$39="Media",'Riesgos de Gestión'!$AH$39="Catastrófico"),CONCATENATE("R5C",'Riesgos de Gestión'!$V$39),"")</f>
        <v/>
      </c>
      <c r="AK30" s="39" t="str">
        <f>IF(AND('Riesgos de Gestión'!$AF$40="Media",'Riesgos de Gestión'!$AH$40="Catastrófico"),CONCATENATE("R5C",'Riesgos de Gestión'!$V$40),"")</f>
        <v/>
      </c>
      <c r="AL30" s="39" t="str">
        <f>IF(AND('Riesgos de Gestión'!$AF$41="Media",'Riesgos de Gestión'!$AH$41="Catastrófico"),CONCATENATE("R5C",'Riesgos de Gestión'!$V$41),"")</f>
        <v/>
      </c>
      <c r="AM30" s="40" t="str">
        <f>IF(AND('Riesgos de Gestión'!$AF$42="Media",'Riesgos de Gestión'!$AH$42="Catastrófico"),CONCATENATE("R5C",'Riesgos de Gestión'!$V$42),"")</f>
        <v/>
      </c>
      <c r="AN30" s="66"/>
      <c r="AO30" s="528"/>
      <c r="AP30" s="529"/>
      <c r="AQ30" s="529"/>
      <c r="AR30" s="529"/>
      <c r="AS30" s="529"/>
      <c r="AT30" s="530"/>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row>
    <row r="31" spans="1:76" ht="15" customHeight="1" x14ac:dyDescent="0.25">
      <c r="A31" s="66"/>
      <c r="B31" s="447"/>
      <c r="C31" s="447"/>
      <c r="D31" s="448"/>
      <c r="E31" s="488"/>
      <c r="F31" s="489"/>
      <c r="G31" s="489"/>
      <c r="H31" s="489"/>
      <c r="I31" s="490"/>
      <c r="J31" s="50" t="str">
        <f>IF(AND('Riesgos de Gestión'!$AF$43="Media",'Riesgos de Gestión'!$AH$43="Leve"),CONCATENATE("R6C",'Riesgos de Gestión'!$V$43),"")</f>
        <v/>
      </c>
      <c r="K31" s="51" t="str">
        <f>IF(AND('Riesgos de Gestión'!$AF$44="Media",'Riesgos de Gestión'!$AH$44="Leve"),CONCATENATE("R6C",'Riesgos de Gestión'!$V$44),"")</f>
        <v/>
      </c>
      <c r="L31" s="51" t="str">
        <f>IF(AND('Riesgos de Gestión'!$AF$45="Media",'Riesgos de Gestión'!$AH$45="Leve"),CONCATENATE("R6C",'Riesgos de Gestión'!$V$45),"")</f>
        <v/>
      </c>
      <c r="M31" s="51" t="str">
        <f>IF(AND('Riesgos de Gestión'!$AF$46="Media",'Riesgos de Gestión'!$AH$46="Leve"),CONCATENATE("R6C",'Riesgos de Gestión'!$V$46),"")</f>
        <v/>
      </c>
      <c r="N31" s="51" t="str">
        <f>IF(AND('Riesgos de Gestión'!$AF$47="Media",'Riesgos de Gestión'!$AH$47="Leve"),CONCATENATE("R6C",'Riesgos de Gestión'!$V$47),"")</f>
        <v/>
      </c>
      <c r="O31" s="52" t="str">
        <f>IF(AND('Riesgos de Gestión'!$AF$48="Media",'Riesgos de Gestión'!$AH$48="Leve"),CONCATENATE("R6C",'Riesgos de Gestión'!$V$48),"")</f>
        <v/>
      </c>
      <c r="P31" s="50" t="str">
        <f>IF(AND('Riesgos de Gestión'!$AF$43="Media",'Riesgos de Gestión'!$AH$43="Menor"),CONCATENATE("R6C",'Riesgos de Gestión'!$V$43),"")</f>
        <v/>
      </c>
      <c r="Q31" s="51" t="str">
        <f>IF(AND('Riesgos de Gestión'!$AF$44="Media",'Riesgos de Gestión'!$AH$44="Menor"),CONCATENATE("R6C",'Riesgos de Gestión'!$V$44),"")</f>
        <v/>
      </c>
      <c r="R31" s="51" t="str">
        <f>IF(AND('Riesgos de Gestión'!$AF$45="Media",'Riesgos de Gestión'!$AH$45="Menor"),CONCATENATE("R6C",'Riesgos de Gestión'!$V$45),"")</f>
        <v/>
      </c>
      <c r="S31" s="51" t="str">
        <f>IF(AND('Riesgos de Gestión'!$AF$46="Media",'Riesgos de Gestión'!$AH$46="Menor"),CONCATENATE("R6C",'Riesgos de Gestión'!$V$46),"")</f>
        <v/>
      </c>
      <c r="T31" s="51" t="str">
        <f>IF(AND('Riesgos de Gestión'!$AF$47="Media",'Riesgos de Gestión'!$AH$47="Menor"),CONCATENATE("R6C",'Riesgos de Gestión'!$V$47),"")</f>
        <v/>
      </c>
      <c r="U31" s="52" t="str">
        <f>IF(AND('Riesgos de Gestión'!$AF$48="Media",'Riesgos de Gestión'!$AH$48="Menor"),CONCATENATE("R6C",'Riesgos de Gestión'!$V$48),"")</f>
        <v/>
      </c>
      <c r="V31" s="50" t="str">
        <f>IF(AND('Riesgos de Gestión'!$AF$43="Media",'Riesgos de Gestión'!$AH$43="Moderado"),CONCATENATE("R6C",'Riesgos de Gestión'!$V$43),"")</f>
        <v/>
      </c>
      <c r="W31" s="51" t="str">
        <f>IF(AND('Riesgos de Gestión'!$AF$44="Media",'Riesgos de Gestión'!$AH$44="Moderado"),CONCATENATE("R6C",'Riesgos de Gestión'!$V$44),"")</f>
        <v/>
      </c>
      <c r="X31" s="51" t="str">
        <f>IF(AND('Riesgos de Gestión'!$AF$45="Media",'Riesgos de Gestión'!$AH$45="Moderado"),CONCATENATE("R6C",'Riesgos de Gestión'!$V$45),"")</f>
        <v/>
      </c>
      <c r="Y31" s="51" t="str">
        <f>IF(AND('Riesgos de Gestión'!$AF$46="Media",'Riesgos de Gestión'!$AH$46="Moderado"),CONCATENATE("R6C",'Riesgos de Gestión'!$V$46),"")</f>
        <v/>
      </c>
      <c r="Z31" s="51" t="str">
        <f>IF(AND('Riesgos de Gestión'!$AF$47="Media",'Riesgos de Gestión'!$AH$47="Moderado"),CONCATENATE("R6C",'Riesgos de Gestión'!$V$47),"")</f>
        <v/>
      </c>
      <c r="AA31" s="52" t="str">
        <f>IF(AND('Riesgos de Gestión'!$AF$48="Media",'Riesgos de Gestión'!$AH$48="Moderado"),CONCATENATE("R6C",'Riesgos de Gestión'!$V$48),"")</f>
        <v/>
      </c>
      <c r="AB31" s="35" t="str">
        <f>IF(AND('Riesgos de Gestión'!$AF$43="Media",'Riesgos de Gestión'!$AH$43="Mayor"),CONCATENATE("R6C",'Riesgos de Gestión'!$V$43),"")</f>
        <v/>
      </c>
      <c r="AC31" s="36" t="str">
        <f>IF(AND('Riesgos de Gestión'!$AF$44="Media",'Riesgos de Gestión'!$AH$44="Mayor"),CONCATENATE("R6C",'Riesgos de Gestión'!$V$44),"")</f>
        <v/>
      </c>
      <c r="AD31" s="36" t="str">
        <f>IF(AND('Riesgos de Gestión'!$AF$45="Media",'Riesgos de Gestión'!$AH$45="Mayor"),CONCATENATE("R6C",'Riesgos de Gestión'!$V$45),"")</f>
        <v/>
      </c>
      <c r="AE31" s="36" t="str">
        <f>IF(AND('Riesgos de Gestión'!$AF$46="Media",'Riesgos de Gestión'!$AH$46="Mayor"),CONCATENATE("R6C",'Riesgos de Gestión'!$V$46),"")</f>
        <v/>
      </c>
      <c r="AF31" s="36" t="str">
        <f>IF(AND('Riesgos de Gestión'!$AF$47="Media",'Riesgos de Gestión'!$AH$47="Mayor"),CONCATENATE("R6C",'Riesgos de Gestión'!$V$47),"")</f>
        <v/>
      </c>
      <c r="AG31" s="37" t="str">
        <f>IF(AND('Riesgos de Gestión'!$AF$48="Media",'Riesgos de Gestión'!$AH$48="Mayor"),CONCATENATE("R6C",'Riesgos de Gestión'!$V$48),"")</f>
        <v/>
      </c>
      <c r="AH31" s="38" t="str">
        <f>IF(AND('Riesgos de Gestión'!$AF$43="Media",'Riesgos de Gestión'!$AH$43="Catastrófico"),CONCATENATE("R6C",'Riesgos de Gestión'!$V$43),"")</f>
        <v/>
      </c>
      <c r="AI31" s="39" t="str">
        <f>IF(AND('Riesgos de Gestión'!$AF$44="Media",'Riesgos de Gestión'!$AH$44="Catastrófico"),CONCATENATE("R6C",'Riesgos de Gestión'!$V$44),"")</f>
        <v/>
      </c>
      <c r="AJ31" s="39" t="str">
        <f>IF(AND('Riesgos de Gestión'!$AF$45="Media",'Riesgos de Gestión'!$AH$45="Catastrófico"),CONCATENATE("R6C",'Riesgos de Gestión'!$V$45),"")</f>
        <v/>
      </c>
      <c r="AK31" s="39" t="str">
        <f>IF(AND('Riesgos de Gestión'!$AF$46="Media",'Riesgos de Gestión'!$AH$46="Catastrófico"),CONCATENATE("R6C",'Riesgos de Gestión'!$V$46),"")</f>
        <v/>
      </c>
      <c r="AL31" s="39" t="str">
        <f>IF(AND('Riesgos de Gestión'!$AF$47="Media",'Riesgos de Gestión'!$AH$47="Catastrófico"),CONCATENATE("R6C",'Riesgos de Gestión'!$V$47),"")</f>
        <v/>
      </c>
      <c r="AM31" s="40" t="str">
        <f>IF(AND('Riesgos de Gestión'!$AF$48="Media",'Riesgos de Gestión'!$AH$48="Catastrófico"),CONCATENATE("R6C",'Riesgos de Gestión'!$V$48),"")</f>
        <v/>
      </c>
      <c r="AN31" s="66"/>
      <c r="AO31" s="528"/>
      <c r="AP31" s="529"/>
      <c r="AQ31" s="529"/>
      <c r="AR31" s="529"/>
      <c r="AS31" s="529"/>
      <c r="AT31" s="530"/>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row>
    <row r="32" spans="1:76" ht="15" customHeight="1" x14ac:dyDescent="0.25">
      <c r="A32" s="66"/>
      <c r="B32" s="447"/>
      <c r="C32" s="447"/>
      <c r="D32" s="448"/>
      <c r="E32" s="488"/>
      <c r="F32" s="489"/>
      <c r="G32" s="489"/>
      <c r="H32" s="489"/>
      <c r="I32" s="490"/>
      <c r="J32" s="50" t="str">
        <f>IF(AND('Riesgos de Gestión'!$AF$49="Media",'Riesgos de Gestión'!$AH$49="Leve"),CONCATENATE("R7C",'Riesgos de Gestión'!$V$49),"")</f>
        <v/>
      </c>
      <c r="K32" s="51" t="str">
        <f>IF(AND('Riesgos de Gestión'!$AF$50="Media",'Riesgos de Gestión'!$AH$50="Leve"),CONCATENATE("R7C",'Riesgos de Gestión'!$V$50),"")</f>
        <v/>
      </c>
      <c r="L32" s="51" t="str">
        <f>IF(AND('Riesgos de Gestión'!$AF$51="Media",'Riesgos de Gestión'!$AH$51="Leve"),CONCATENATE("R7C",'Riesgos de Gestión'!$V$51),"")</f>
        <v/>
      </c>
      <c r="M32" s="51" t="str">
        <f>IF(AND('Riesgos de Gestión'!$AF$52="Media",'Riesgos de Gestión'!$AH$52="Leve"),CONCATENATE("R7C",'Riesgos de Gestión'!$V$52),"")</f>
        <v/>
      </c>
      <c r="N32" s="51" t="str">
        <f>IF(AND('Riesgos de Gestión'!$AF$53="Media",'Riesgos de Gestión'!$AH$53="Leve"),CONCATENATE("R7C",'Riesgos de Gestión'!$V$53),"")</f>
        <v/>
      </c>
      <c r="O32" s="52" t="str">
        <f>IF(AND('Riesgos de Gestión'!$AF$54="Media",'Riesgos de Gestión'!$AH$54="Leve"),CONCATENATE("R7C",'Riesgos de Gestión'!$V$54),"")</f>
        <v/>
      </c>
      <c r="P32" s="50" t="str">
        <f>IF(AND('Riesgos de Gestión'!$AF$49="Media",'Riesgos de Gestión'!$AH$49="Menor"),CONCATENATE("R7C",'Riesgos de Gestión'!$V$49),"")</f>
        <v/>
      </c>
      <c r="Q32" s="51" t="str">
        <f>IF(AND('Riesgos de Gestión'!$AF$50="Media",'Riesgos de Gestión'!$AH$50="Menor"),CONCATENATE("R7C",'Riesgos de Gestión'!$V$50),"")</f>
        <v/>
      </c>
      <c r="R32" s="51" t="str">
        <f>IF(AND('Riesgos de Gestión'!$AF$51="Media",'Riesgos de Gestión'!$AH$51="Menor"),CONCATENATE("R7C",'Riesgos de Gestión'!$V$51),"")</f>
        <v/>
      </c>
      <c r="S32" s="51" t="str">
        <f>IF(AND('Riesgos de Gestión'!$AF$52="Media",'Riesgos de Gestión'!$AH$52="Menor"),CONCATENATE("R7C",'Riesgos de Gestión'!$V$52),"")</f>
        <v/>
      </c>
      <c r="T32" s="51" t="str">
        <f>IF(AND('Riesgos de Gestión'!$AF$53="Media",'Riesgos de Gestión'!$AH$53="Menor"),CONCATENATE("R7C",'Riesgos de Gestión'!$V$53),"")</f>
        <v/>
      </c>
      <c r="U32" s="52" t="str">
        <f>IF(AND('Riesgos de Gestión'!$AF$54="Media",'Riesgos de Gestión'!$AH$54="Menor"),CONCATENATE("R7C",'Riesgos de Gestión'!$V$54),"")</f>
        <v/>
      </c>
      <c r="V32" s="50" t="str">
        <f>IF(AND('Riesgos de Gestión'!$AF$49="Media",'Riesgos de Gestión'!$AH$49="Moderado"),CONCATENATE("R7C",'Riesgos de Gestión'!$V$49),"")</f>
        <v/>
      </c>
      <c r="W32" s="51" t="str">
        <f>IF(AND('Riesgos de Gestión'!$AF$50="Media",'Riesgos de Gestión'!$AH$50="Moderado"),CONCATENATE("R7C",'Riesgos de Gestión'!$V$50),"")</f>
        <v/>
      </c>
      <c r="X32" s="51" t="str">
        <f>IF(AND('Riesgos de Gestión'!$AF$51="Media",'Riesgos de Gestión'!$AH$51="Moderado"),CONCATENATE("R7C",'Riesgos de Gestión'!$V$51),"")</f>
        <v/>
      </c>
      <c r="Y32" s="51" t="str">
        <f>IF(AND('Riesgos de Gestión'!$AF$52="Media",'Riesgos de Gestión'!$AH$52="Moderado"),CONCATENATE("R7C",'Riesgos de Gestión'!$V$52),"")</f>
        <v/>
      </c>
      <c r="Z32" s="51" t="str">
        <f>IF(AND('Riesgos de Gestión'!$AF$53="Media",'Riesgos de Gestión'!$AH$53="Moderado"),CONCATENATE("R7C",'Riesgos de Gestión'!$V$53),"")</f>
        <v/>
      </c>
      <c r="AA32" s="52" t="str">
        <f>IF(AND('Riesgos de Gestión'!$AF$54="Media",'Riesgos de Gestión'!$AH$54="Moderado"),CONCATENATE("R7C",'Riesgos de Gestión'!$V$54),"")</f>
        <v/>
      </c>
      <c r="AB32" s="35" t="str">
        <f>IF(AND('Riesgos de Gestión'!$AF$49="Media",'Riesgos de Gestión'!$AH$49="Mayor"),CONCATENATE("R7C",'Riesgos de Gestión'!$V$49),"")</f>
        <v/>
      </c>
      <c r="AC32" s="36" t="str">
        <f>IF(AND('Riesgos de Gestión'!$AF$50="Media",'Riesgos de Gestión'!$AH$50="Mayor"),CONCATENATE("R7C",'Riesgos de Gestión'!$V$50),"")</f>
        <v/>
      </c>
      <c r="AD32" s="36" t="str">
        <f>IF(AND('Riesgos de Gestión'!$AF$51="Media",'Riesgos de Gestión'!$AH$51="Mayor"),CONCATENATE("R7C",'Riesgos de Gestión'!$V$51),"")</f>
        <v/>
      </c>
      <c r="AE32" s="36" t="str">
        <f>IF(AND('Riesgos de Gestión'!$AF$52="Media",'Riesgos de Gestión'!$AH$52="Mayor"),CONCATENATE("R7C",'Riesgos de Gestión'!$V$52),"")</f>
        <v/>
      </c>
      <c r="AF32" s="36" t="str">
        <f>IF(AND('Riesgos de Gestión'!$AF$53="Media",'Riesgos de Gestión'!$AH$53="Mayor"),CONCATENATE("R7C",'Riesgos de Gestión'!$V$53),"")</f>
        <v/>
      </c>
      <c r="AG32" s="37" t="str">
        <f>IF(AND('Riesgos de Gestión'!$AF$54="Media",'Riesgos de Gestión'!$AH$54="Mayor"),CONCATENATE("R7C",'Riesgos de Gestión'!$V$54),"")</f>
        <v/>
      </c>
      <c r="AH32" s="38" t="str">
        <f>IF(AND('Riesgos de Gestión'!$AF$49="Media",'Riesgos de Gestión'!$AH$49="Catastrófico"),CONCATENATE("R7C",'Riesgos de Gestión'!$V$49),"")</f>
        <v/>
      </c>
      <c r="AI32" s="39" t="str">
        <f>IF(AND('Riesgos de Gestión'!$AF$50="Media",'Riesgos de Gestión'!$AH$50="Catastrófico"),CONCATENATE("R7C",'Riesgos de Gestión'!$V$50),"")</f>
        <v/>
      </c>
      <c r="AJ32" s="39" t="str">
        <f>IF(AND('Riesgos de Gestión'!$AF$51="Media",'Riesgos de Gestión'!$AH$51="Catastrófico"),CONCATENATE("R7C",'Riesgos de Gestión'!$V$51),"")</f>
        <v/>
      </c>
      <c r="AK32" s="39" t="str">
        <f>IF(AND('Riesgos de Gestión'!$AF$52="Media",'Riesgos de Gestión'!$AH$52="Catastrófico"),CONCATENATE("R7C",'Riesgos de Gestión'!$V$52),"")</f>
        <v/>
      </c>
      <c r="AL32" s="39" t="str">
        <f>IF(AND('Riesgos de Gestión'!$AF$53="Media",'Riesgos de Gestión'!$AH$53="Catastrófico"),CONCATENATE("R7C",'Riesgos de Gestión'!$V$53),"")</f>
        <v/>
      </c>
      <c r="AM32" s="40" t="str">
        <f>IF(AND('Riesgos de Gestión'!$AF$54="Media",'Riesgos de Gestión'!$AH$54="Catastrófico"),CONCATENATE("R7C",'Riesgos de Gestión'!$V$54),"")</f>
        <v/>
      </c>
      <c r="AN32" s="66"/>
      <c r="AO32" s="528"/>
      <c r="AP32" s="529"/>
      <c r="AQ32" s="529"/>
      <c r="AR32" s="529"/>
      <c r="AS32" s="529"/>
      <c r="AT32" s="530"/>
      <c r="AU32" s="66"/>
      <c r="AV32" s="66"/>
      <c r="AW32" s="66"/>
      <c r="AX32" s="66"/>
      <c r="AY32" s="66"/>
      <c r="AZ32" s="66"/>
      <c r="BA32" s="66"/>
      <c r="BB32" s="66"/>
      <c r="BC32" s="66"/>
      <c r="BD32" s="66"/>
      <c r="BE32" s="66"/>
      <c r="BF32" s="66"/>
      <c r="BG32" s="66"/>
      <c r="BH32" s="66"/>
      <c r="BI32" s="66"/>
      <c r="BJ32" s="66"/>
      <c r="BK32" s="66"/>
      <c r="BL32" s="66"/>
      <c r="BM32" s="66"/>
      <c r="BN32" s="66"/>
      <c r="BO32" s="66"/>
      <c r="BP32" s="66"/>
      <c r="BQ32" s="66"/>
      <c r="BR32" s="66"/>
      <c r="BS32" s="66"/>
      <c r="BT32" s="66"/>
      <c r="BU32" s="66"/>
      <c r="BV32" s="66"/>
      <c r="BW32" s="66"/>
      <c r="BX32" s="66"/>
    </row>
    <row r="33" spans="1:80" ht="15" customHeight="1" x14ac:dyDescent="0.25">
      <c r="A33" s="66"/>
      <c r="B33" s="447"/>
      <c r="C33" s="447"/>
      <c r="D33" s="448"/>
      <c r="E33" s="488"/>
      <c r="F33" s="489"/>
      <c r="G33" s="489"/>
      <c r="H33" s="489"/>
      <c r="I33" s="490"/>
      <c r="J33" s="50" t="str">
        <f>IF(AND('Riesgos de Gestión'!$AF$55="Media",'Riesgos de Gestión'!$AH$55="Leve"),CONCATENATE("R8C",'Riesgos de Gestión'!$V$55),"")</f>
        <v/>
      </c>
      <c r="K33" s="51" t="str">
        <f>IF(AND('Riesgos de Gestión'!$AF$56="Media",'Riesgos de Gestión'!$AH$56="Leve"),CONCATENATE("R8C",'Riesgos de Gestión'!$V$56),"")</f>
        <v/>
      </c>
      <c r="L33" s="51" t="str">
        <f>IF(AND('Riesgos de Gestión'!$AF$57="Media",'Riesgos de Gestión'!$AH$57="Leve"),CONCATENATE("R8C",'Riesgos de Gestión'!$V$57),"")</f>
        <v/>
      </c>
      <c r="M33" s="51" t="str">
        <f>IF(AND('Riesgos de Gestión'!$AF$58="Media",'Riesgos de Gestión'!$AH$58="Leve"),CONCATENATE("R8C",'Riesgos de Gestión'!$V$58),"")</f>
        <v/>
      </c>
      <c r="N33" s="51" t="str">
        <f>IF(AND('Riesgos de Gestión'!$AF$59="Media",'Riesgos de Gestión'!$AH$59="Leve"),CONCATENATE("R8C",'Riesgos de Gestión'!$V$59),"")</f>
        <v/>
      </c>
      <c r="O33" s="52" t="str">
        <f>IF(AND('Riesgos de Gestión'!$AF$60="Media",'Riesgos de Gestión'!$AH$60="Leve"),CONCATENATE("R8C",'Riesgos de Gestión'!$V$60),"")</f>
        <v/>
      </c>
      <c r="P33" s="50" t="str">
        <f>IF(AND('Riesgos de Gestión'!$AF$55="Media",'Riesgos de Gestión'!$AH$55="Menor"),CONCATENATE("R8C",'Riesgos de Gestión'!$V$55),"")</f>
        <v/>
      </c>
      <c r="Q33" s="51" t="str">
        <f>IF(AND('Riesgos de Gestión'!$AF$56="Media",'Riesgos de Gestión'!$AH$56="Menor"),CONCATENATE("R8C",'Riesgos de Gestión'!$V$56),"")</f>
        <v/>
      </c>
      <c r="R33" s="51" t="str">
        <f>IF(AND('Riesgos de Gestión'!$AF$57="Media",'Riesgos de Gestión'!$AH$57="Menor"),CONCATENATE("R8C",'Riesgos de Gestión'!$V$57),"")</f>
        <v/>
      </c>
      <c r="S33" s="51" t="str">
        <f>IF(AND('Riesgos de Gestión'!$AF$58="Media",'Riesgos de Gestión'!$AH$58="Menor"),CONCATENATE("R8C",'Riesgos de Gestión'!$V$58),"")</f>
        <v/>
      </c>
      <c r="T33" s="51" t="str">
        <f>IF(AND('Riesgos de Gestión'!$AF$59="Media",'Riesgos de Gestión'!$AH$59="Menor"),CONCATENATE("R8C",'Riesgos de Gestión'!$V$59),"")</f>
        <v/>
      </c>
      <c r="U33" s="52" t="str">
        <f>IF(AND('Riesgos de Gestión'!$AF$60="Media",'Riesgos de Gestión'!$AH$60="Menor"),CONCATENATE("R8C",'Riesgos de Gestión'!$V$60),"")</f>
        <v/>
      </c>
      <c r="V33" s="50" t="str">
        <f>IF(AND('Riesgos de Gestión'!$AF$55="Media",'Riesgos de Gestión'!$AH$55="Moderado"),CONCATENATE("R8C",'Riesgos de Gestión'!$V$55),"")</f>
        <v/>
      </c>
      <c r="W33" s="51" t="str">
        <f>IF(AND('Riesgos de Gestión'!$AF$56="Media",'Riesgos de Gestión'!$AH$56="Moderado"),CONCATENATE("R8C",'Riesgos de Gestión'!$V$56),"")</f>
        <v/>
      </c>
      <c r="X33" s="51" t="str">
        <f>IF(AND('Riesgos de Gestión'!$AF$57="Media",'Riesgos de Gestión'!$AH$57="Moderado"),CONCATENATE("R8C",'Riesgos de Gestión'!$V$57),"")</f>
        <v/>
      </c>
      <c r="Y33" s="51" t="str">
        <f>IF(AND('Riesgos de Gestión'!$AF$58="Media",'Riesgos de Gestión'!$AH$58="Moderado"),CONCATENATE("R8C",'Riesgos de Gestión'!$V$58),"")</f>
        <v/>
      </c>
      <c r="Z33" s="51" t="str">
        <f>IF(AND('Riesgos de Gestión'!$AF$59="Media",'Riesgos de Gestión'!$AH$59="Moderado"),CONCATENATE("R8C",'Riesgos de Gestión'!$V$59),"")</f>
        <v/>
      </c>
      <c r="AA33" s="52" t="str">
        <f>IF(AND('Riesgos de Gestión'!$AF$60="Media",'Riesgos de Gestión'!$AH$60="Moderado"),CONCATENATE("R8C",'Riesgos de Gestión'!$V$60),"")</f>
        <v/>
      </c>
      <c r="AB33" s="35" t="str">
        <f>IF(AND('Riesgos de Gestión'!$AF$55="Media",'Riesgos de Gestión'!$AH$55="Mayor"),CONCATENATE("R8C",'Riesgos de Gestión'!$V$55),"")</f>
        <v/>
      </c>
      <c r="AC33" s="36" t="str">
        <f>IF(AND('Riesgos de Gestión'!$AF$56="Media",'Riesgos de Gestión'!$AH$56="Mayor"),CONCATENATE("R8C",'Riesgos de Gestión'!$V$56),"")</f>
        <v/>
      </c>
      <c r="AD33" s="36" t="str">
        <f>IF(AND('Riesgos de Gestión'!$AF$57="Media",'Riesgos de Gestión'!$AH$57="Mayor"),CONCATENATE("R8C",'Riesgos de Gestión'!$V$57),"")</f>
        <v/>
      </c>
      <c r="AE33" s="36" t="str">
        <f>IF(AND('Riesgos de Gestión'!$AF$58="Media",'Riesgos de Gestión'!$AH$58="Mayor"),CONCATENATE("R8C",'Riesgos de Gestión'!$V$58),"")</f>
        <v/>
      </c>
      <c r="AF33" s="36" t="str">
        <f>IF(AND('Riesgos de Gestión'!$AF$59="Media",'Riesgos de Gestión'!$AH$59="Mayor"),CONCATENATE("R8C",'Riesgos de Gestión'!$V$59),"")</f>
        <v/>
      </c>
      <c r="AG33" s="37" t="str">
        <f>IF(AND('Riesgos de Gestión'!$AF$60="Media",'Riesgos de Gestión'!$AH$60="Mayor"),CONCATENATE("R8C",'Riesgos de Gestión'!$V$60),"")</f>
        <v/>
      </c>
      <c r="AH33" s="38" t="str">
        <f>IF(AND('Riesgos de Gestión'!$AF$55="Media",'Riesgos de Gestión'!$AH$55="Catastrófico"),CONCATENATE("R8C",'Riesgos de Gestión'!$V$55),"")</f>
        <v/>
      </c>
      <c r="AI33" s="39" t="str">
        <f>IF(AND('Riesgos de Gestión'!$AF$56="Media",'Riesgos de Gestión'!$AH$56="Catastrófico"),CONCATENATE("R8C",'Riesgos de Gestión'!$V$56),"")</f>
        <v/>
      </c>
      <c r="AJ33" s="39" t="str">
        <f>IF(AND('Riesgos de Gestión'!$AF$57="Media",'Riesgos de Gestión'!$AH$57="Catastrófico"),CONCATENATE("R8C",'Riesgos de Gestión'!$V$57),"")</f>
        <v/>
      </c>
      <c r="AK33" s="39" t="str">
        <f>IF(AND('Riesgos de Gestión'!$AF$58="Media",'Riesgos de Gestión'!$AH$58="Catastrófico"),CONCATENATE("R8C",'Riesgos de Gestión'!$V$58),"")</f>
        <v/>
      </c>
      <c r="AL33" s="39" t="str">
        <f>IF(AND('Riesgos de Gestión'!$AF$59="Media",'Riesgos de Gestión'!$AH$59="Catastrófico"),CONCATENATE("R8C",'Riesgos de Gestión'!$V$59),"")</f>
        <v/>
      </c>
      <c r="AM33" s="40" t="str">
        <f>IF(AND('Riesgos de Gestión'!$AF$60="Media",'Riesgos de Gestión'!$AH$60="Catastrófico"),CONCATENATE("R8C",'Riesgos de Gestión'!$V$60),"")</f>
        <v/>
      </c>
      <c r="AN33" s="66"/>
      <c r="AO33" s="528"/>
      <c r="AP33" s="529"/>
      <c r="AQ33" s="529"/>
      <c r="AR33" s="529"/>
      <c r="AS33" s="529"/>
      <c r="AT33" s="530"/>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row>
    <row r="34" spans="1:80" ht="15" customHeight="1" x14ac:dyDescent="0.25">
      <c r="A34" s="66"/>
      <c r="B34" s="447"/>
      <c r="C34" s="447"/>
      <c r="D34" s="448"/>
      <c r="E34" s="488"/>
      <c r="F34" s="489"/>
      <c r="G34" s="489"/>
      <c r="H34" s="489"/>
      <c r="I34" s="490"/>
      <c r="J34" s="50" t="str">
        <f>IF(AND('Riesgos de Gestión'!$AF$61="Media",'Riesgos de Gestión'!$AH$61="Leve"),CONCATENATE("R9C",'Riesgos de Gestión'!$V$61),"")</f>
        <v/>
      </c>
      <c r="K34" s="51" t="str">
        <f>IF(AND('Riesgos de Gestión'!$AF$62="Media",'Riesgos de Gestión'!$AH$62="Leve"),CONCATENATE("R9C",'Riesgos de Gestión'!$V$62),"")</f>
        <v/>
      </c>
      <c r="L34" s="51" t="str">
        <f>IF(AND('Riesgos de Gestión'!$AF$63="Media",'Riesgos de Gestión'!$AH$63="Leve"),CONCATENATE("R9C",'Riesgos de Gestión'!$V$63),"")</f>
        <v/>
      </c>
      <c r="M34" s="51" t="str">
        <f>IF(AND('Riesgos de Gestión'!$AF$64="Media",'Riesgos de Gestión'!$AH$64="Leve"),CONCATENATE("R9C",'Riesgos de Gestión'!$V$64),"")</f>
        <v/>
      </c>
      <c r="N34" s="51" t="str">
        <f>IF(AND('Riesgos de Gestión'!$AF$65="Media",'Riesgos de Gestión'!$AH$65="Leve"),CONCATENATE("R9C",'Riesgos de Gestión'!$V$65),"")</f>
        <v/>
      </c>
      <c r="O34" s="52" t="str">
        <f>IF(AND('Riesgos de Gestión'!$AF$66="Media",'Riesgos de Gestión'!$AH$66="Leve"),CONCATENATE("R9C",'Riesgos de Gestión'!$V$66),"")</f>
        <v/>
      </c>
      <c r="P34" s="50" t="str">
        <f>IF(AND('Riesgos de Gestión'!$AF$61="Media",'Riesgos de Gestión'!$AH$61="Menor"),CONCATENATE("R9C",'Riesgos de Gestión'!$V$61),"")</f>
        <v/>
      </c>
      <c r="Q34" s="51" t="str">
        <f>IF(AND('Riesgos de Gestión'!$AF$62="Media",'Riesgos de Gestión'!$AH$62="Menor"),CONCATENATE("R9C",'Riesgos de Gestión'!$V$62),"")</f>
        <v/>
      </c>
      <c r="R34" s="51" t="str">
        <f>IF(AND('Riesgos de Gestión'!$AF$63="Media",'Riesgos de Gestión'!$AH$63="Menor"),CONCATENATE("R9C",'Riesgos de Gestión'!$V$63),"")</f>
        <v/>
      </c>
      <c r="S34" s="51" t="str">
        <f>IF(AND('Riesgos de Gestión'!$AF$64="Media",'Riesgos de Gestión'!$AH$64="Menor"),CONCATENATE("R9C",'Riesgos de Gestión'!$V$64),"")</f>
        <v/>
      </c>
      <c r="T34" s="51" t="str">
        <f>IF(AND('Riesgos de Gestión'!$AF$65="Media",'Riesgos de Gestión'!$AH$65="Menor"),CONCATENATE("R9C",'Riesgos de Gestión'!$V$65),"")</f>
        <v/>
      </c>
      <c r="U34" s="52" t="str">
        <f>IF(AND('Riesgos de Gestión'!$AF$66="Media",'Riesgos de Gestión'!$AH$66="Menor"),CONCATENATE("R9C",'Riesgos de Gestión'!$V$66),"")</f>
        <v/>
      </c>
      <c r="V34" s="50" t="str">
        <f>IF(AND('Riesgos de Gestión'!$AF$61="Media",'Riesgos de Gestión'!$AH$61="Moderado"),CONCATENATE("R9C",'Riesgos de Gestión'!$V$61),"")</f>
        <v/>
      </c>
      <c r="W34" s="51" t="str">
        <f>IF(AND('Riesgos de Gestión'!$AF$62="Media",'Riesgos de Gestión'!$AH$62="Moderado"),CONCATENATE("R9C",'Riesgos de Gestión'!$V$62),"")</f>
        <v/>
      </c>
      <c r="X34" s="51" t="str">
        <f>IF(AND('Riesgos de Gestión'!$AF$63="Media",'Riesgos de Gestión'!$AH$63="Moderado"),CONCATENATE("R9C",'Riesgos de Gestión'!$V$63),"")</f>
        <v/>
      </c>
      <c r="Y34" s="51" t="str">
        <f>IF(AND('Riesgos de Gestión'!$AF$64="Media",'Riesgos de Gestión'!$AH$64="Moderado"),CONCATENATE("R9C",'Riesgos de Gestión'!$V$64),"")</f>
        <v/>
      </c>
      <c r="Z34" s="51" t="str">
        <f>IF(AND('Riesgos de Gestión'!$AF$65="Media",'Riesgos de Gestión'!$AH$65="Moderado"),CONCATENATE("R9C",'Riesgos de Gestión'!$V$65),"")</f>
        <v/>
      </c>
      <c r="AA34" s="52" t="str">
        <f>IF(AND('Riesgos de Gestión'!$AF$66="Media",'Riesgos de Gestión'!$AH$66="Moderado"),CONCATENATE("R9C",'Riesgos de Gestión'!$V$66),"")</f>
        <v/>
      </c>
      <c r="AB34" s="35" t="str">
        <f>IF(AND('Riesgos de Gestión'!$AF$61="Media",'Riesgos de Gestión'!$AH$61="Mayor"),CONCATENATE("R9C",'Riesgos de Gestión'!$V$61),"")</f>
        <v/>
      </c>
      <c r="AC34" s="36" t="str">
        <f>IF(AND('Riesgos de Gestión'!$AF$62="Media",'Riesgos de Gestión'!$AH$62="Mayor"),CONCATENATE("R9C",'Riesgos de Gestión'!$V$62),"")</f>
        <v/>
      </c>
      <c r="AD34" s="36" t="str">
        <f>IF(AND('Riesgos de Gestión'!$AF$63="Media",'Riesgos de Gestión'!$AH$63="Mayor"),CONCATENATE("R9C",'Riesgos de Gestión'!$V$63),"")</f>
        <v/>
      </c>
      <c r="AE34" s="36" t="str">
        <f>IF(AND('Riesgos de Gestión'!$AF$64="Media",'Riesgos de Gestión'!$AH$64="Mayor"),CONCATENATE("R9C",'Riesgos de Gestión'!$V$64),"")</f>
        <v/>
      </c>
      <c r="AF34" s="36" t="str">
        <f>IF(AND('Riesgos de Gestión'!$AF$65="Media",'Riesgos de Gestión'!$AH$65="Mayor"),CONCATENATE("R9C",'Riesgos de Gestión'!$V$65),"")</f>
        <v/>
      </c>
      <c r="AG34" s="37" t="str">
        <f>IF(AND('Riesgos de Gestión'!$AF$66="Media",'Riesgos de Gestión'!$AH$66="Mayor"),CONCATENATE("R9C",'Riesgos de Gestión'!$V$66),"")</f>
        <v/>
      </c>
      <c r="AH34" s="38" t="str">
        <f>IF(AND('Riesgos de Gestión'!$AF$61="Media",'Riesgos de Gestión'!$AH$61="Catastrófico"),CONCATENATE("R9C",'Riesgos de Gestión'!$V$61),"")</f>
        <v/>
      </c>
      <c r="AI34" s="39" t="str">
        <f>IF(AND('Riesgos de Gestión'!$AF$62="Media",'Riesgos de Gestión'!$AH$62="Catastrófico"),CONCATENATE("R9C",'Riesgos de Gestión'!$V$62),"")</f>
        <v/>
      </c>
      <c r="AJ34" s="39" t="str">
        <f>IF(AND('Riesgos de Gestión'!$AF$63="Media",'Riesgos de Gestión'!$AH$63="Catastrófico"),CONCATENATE("R9C",'Riesgos de Gestión'!$V$63),"")</f>
        <v/>
      </c>
      <c r="AK34" s="39" t="str">
        <f>IF(AND('Riesgos de Gestión'!$AF$64="Media",'Riesgos de Gestión'!$AH$64="Catastrófico"),CONCATENATE("R9C",'Riesgos de Gestión'!$V$64),"")</f>
        <v/>
      </c>
      <c r="AL34" s="39" t="str">
        <f>IF(AND('Riesgos de Gestión'!$AF$65="Media",'Riesgos de Gestión'!$AH$65="Catastrófico"),CONCATENATE("R9C",'Riesgos de Gestión'!$V$65),"")</f>
        <v/>
      </c>
      <c r="AM34" s="40" t="str">
        <f>IF(AND('Riesgos de Gestión'!$AF$66="Media",'Riesgos de Gestión'!$AH$66="Catastrófico"),CONCATENATE("R9C",'Riesgos de Gestión'!$V$66),"")</f>
        <v/>
      </c>
      <c r="AN34" s="66"/>
      <c r="AO34" s="528"/>
      <c r="AP34" s="529"/>
      <c r="AQ34" s="529"/>
      <c r="AR34" s="529"/>
      <c r="AS34" s="529"/>
      <c r="AT34" s="530"/>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row>
    <row r="35" spans="1:80" ht="15.75" customHeight="1" thickBot="1" x14ac:dyDescent="0.3">
      <c r="A35" s="66"/>
      <c r="B35" s="447"/>
      <c r="C35" s="447"/>
      <c r="D35" s="448"/>
      <c r="E35" s="491"/>
      <c r="F35" s="492"/>
      <c r="G35" s="492"/>
      <c r="H35" s="492"/>
      <c r="I35" s="493"/>
      <c r="J35" s="50" t="str">
        <f>IF(AND('Riesgos de Gestión'!$AF$67="Media",'Riesgos de Gestión'!$AH$67="Leve"),CONCATENATE("R10C",'Riesgos de Gestión'!$V$67),"")</f>
        <v/>
      </c>
      <c r="K35" s="51" t="str">
        <f>IF(AND('Riesgos de Gestión'!$AF$68="Media",'Riesgos de Gestión'!$AH$68="Leve"),CONCATENATE("R10C",'Riesgos de Gestión'!$V$68),"")</f>
        <v/>
      </c>
      <c r="L35" s="51" t="str">
        <f>IF(AND('Riesgos de Gestión'!$AF$69="Media",'Riesgos de Gestión'!$AH$69="Leve"),CONCATENATE("R10C",'Riesgos de Gestión'!$V$69),"")</f>
        <v/>
      </c>
      <c r="M35" s="51" t="str">
        <f>IF(AND('Riesgos de Gestión'!$AF$70="Media",'Riesgos de Gestión'!$AH$70="Leve"),CONCATENATE("R10C",'Riesgos de Gestión'!$V$70),"")</f>
        <v/>
      </c>
      <c r="N35" s="51" t="str">
        <f>IF(AND('Riesgos de Gestión'!$AF$71="Media",'Riesgos de Gestión'!$AH$71="Leve"),CONCATENATE("R10C",'Riesgos de Gestión'!$V$71),"")</f>
        <v/>
      </c>
      <c r="O35" s="52" t="str">
        <f>IF(AND('Riesgos de Gestión'!$AF$72="Media",'Riesgos de Gestión'!$AH$72="Leve"),CONCATENATE("R10C",'Riesgos de Gestión'!$V$72),"")</f>
        <v/>
      </c>
      <c r="P35" s="50" t="str">
        <f>IF(AND('Riesgos de Gestión'!$AF$67="Media",'Riesgos de Gestión'!$AH$67="Menor"),CONCATENATE("R10C",'Riesgos de Gestión'!$V$67),"")</f>
        <v/>
      </c>
      <c r="Q35" s="51" t="str">
        <f>IF(AND('Riesgos de Gestión'!$AF$68="Media",'Riesgos de Gestión'!$AH$68="Menor"),CONCATENATE("R10C",'Riesgos de Gestión'!$V$68),"")</f>
        <v/>
      </c>
      <c r="R35" s="51" t="str">
        <f>IF(AND('Riesgos de Gestión'!$AF$69="Media",'Riesgos de Gestión'!$AH$69="Menor"),CONCATENATE("R10C",'Riesgos de Gestión'!$V$69),"")</f>
        <v/>
      </c>
      <c r="S35" s="51" t="str">
        <f>IF(AND('Riesgos de Gestión'!$AF$70="Media",'Riesgos de Gestión'!$AH$70="Menor"),CONCATENATE("R10C",'Riesgos de Gestión'!$V$70),"")</f>
        <v/>
      </c>
      <c r="T35" s="51" t="str">
        <f>IF(AND('Riesgos de Gestión'!$AF$71="Media",'Riesgos de Gestión'!$AH$71="Menor"),CONCATENATE("R10C",'Riesgos de Gestión'!$V$71),"")</f>
        <v/>
      </c>
      <c r="U35" s="52" t="str">
        <f>IF(AND('Riesgos de Gestión'!$AF$72="Media",'Riesgos de Gestión'!$AH$72="Menor"),CONCATENATE("R10C",'Riesgos de Gestión'!$V$72),"")</f>
        <v/>
      </c>
      <c r="V35" s="50" t="str">
        <f>IF(AND('Riesgos de Gestión'!$AF$67="Media",'Riesgos de Gestión'!$AH$67="Moderado"),CONCATENATE("R10C",'Riesgos de Gestión'!$V$67),"")</f>
        <v/>
      </c>
      <c r="W35" s="51" t="str">
        <f>IF(AND('Riesgos de Gestión'!$AF$68="Media",'Riesgos de Gestión'!$AH$68="Moderado"),CONCATENATE("R10C",'Riesgos de Gestión'!$V$68),"")</f>
        <v/>
      </c>
      <c r="X35" s="51" t="str">
        <f>IF(AND('Riesgos de Gestión'!$AF$69="Media",'Riesgos de Gestión'!$AH$69="Moderado"),CONCATENATE("R10C",'Riesgos de Gestión'!$V$69),"")</f>
        <v/>
      </c>
      <c r="Y35" s="51" t="str">
        <f>IF(AND('Riesgos de Gestión'!$AF$70="Media",'Riesgos de Gestión'!$AH$70="Moderado"),CONCATENATE("R10C",'Riesgos de Gestión'!$V$70),"")</f>
        <v/>
      </c>
      <c r="Z35" s="51" t="str">
        <f>IF(AND('Riesgos de Gestión'!$AF$71="Media",'Riesgos de Gestión'!$AH$71="Moderado"),CONCATENATE("R10C",'Riesgos de Gestión'!$V$71),"")</f>
        <v/>
      </c>
      <c r="AA35" s="52" t="str">
        <f>IF(AND('Riesgos de Gestión'!$AF$72="Media",'Riesgos de Gestión'!$AH$72="Moderado"),CONCATENATE("R10C",'Riesgos de Gestión'!$V$72),"")</f>
        <v/>
      </c>
      <c r="AB35" s="41" t="str">
        <f>IF(AND('Riesgos de Gestión'!$AF$67="Media",'Riesgos de Gestión'!$AH$67="Mayor"),CONCATENATE("R10C",'Riesgos de Gestión'!$V$67),"")</f>
        <v/>
      </c>
      <c r="AC35" s="42" t="str">
        <f>IF(AND('Riesgos de Gestión'!$AF$68="Media",'Riesgos de Gestión'!$AH$68="Mayor"),CONCATENATE("R10C",'Riesgos de Gestión'!$V$68),"")</f>
        <v/>
      </c>
      <c r="AD35" s="42" t="str">
        <f>IF(AND('Riesgos de Gestión'!$AF$69="Media",'Riesgos de Gestión'!$AH$69="Mayor"),CONCATENATE("R10C",'Riesgos de Gestión'!$V$69),"")</f>
        <v/>
      </c>
      <c r="AE35" s="42" t="str">
        <f>IF(AND('Riesgos de Gestión'!$AF$70="Media",'Riesgos de Gestión'!$AH$70="Mayor"),CONCATENATE("R10C",'Riesgos de Gestión'!$V$70),"")</f>
        <v/>
      </c>
      <c r="AF35" s="42" t="str">
        <f>IF(AND('Riesgos de Gestión'!$AF$71="Media",'Riesgos de Gestión'!$AH$71="Mayor"),CONCATENATE("R10C",'Riesgos de Gestión'!$V$71),"")</f>
        <v/>
      </c>
      <c r="AG35" s="43" t="str">
        <f>IF(AND('Riesgos de Gestión'!$AF$72="Media",'Riesgos de Gestión'!$AH$72="Mayor"),CONCATENATE("R10C",'Riesgos de Gestión'!$V$72),"")</f>
        <v/>
      </c>
      <c r="AH35" s="44" t="str">
        <f>IF(AND('Riesgos de Gestión'!$AF$67="Media",'Riesgos de Gestión'!$AH$67="Catastrófico"),CONCATENATE("R10C",'Riesgos de Gestión'!$V$67),"")</f>
        <v/>
      </c>
      <c r="AI35" s="45" t="str">
        <f>IF(AND('Riesgos de Gestión'!$AF$68="Media",'Riesgos de Gestión'!$AH$68="Catastrófico"),CONCATENATE("R10C",'Riesgos de Gestión'!$V$68),"")</f>
        <v/>
      </c>
      <c r="AJ35" s="45" t="str">
        <f>IF(AND('Riesgos de Gestión'!$AF$69="Media",'Riesgos de Gestión'!$AH$69="Catastrófico"),CONCATENATE("R10C",'Riesgos de Gestión'!$V$69),"")</f>
        <v/>
      </c>
      <c r="AK35" s="45" t="str">
        <f>IF(AND('Riesgos de Gestión'!$AF$70="Media",'Riesgos de Gestión'!$AH$70="Catastrófico"),CONCATENATE("R10C",'Riesgos de Gestión'!$V$70),"")</f>
        <v/>
      </c>
      <c r="AL35" s="45" t="str">
        <f>IF(AND('Riesgos de Gestión'!$AF$71="Media",'Riesgos de Gestión'!$AH$71="Catastrófico"),CONCATENATE("R10C",'Riesgos de Gestión'!$V$71),"")</f>
        <v/>
      </c>
      <c r="AM35" s="46" t="str">
        <f>IF(AND('Riesgos de Gestión'!$AF$72="Media",'Riesgos de Gestión'!$AH$72="Catastrófico"),CONCATENATE("R10C",'Riesgos de Gestión'!$V$72),"")</f>
        <v/>
      </c>
      <c r="AN35" s="66"/>
      <c r="AO35" s="531"/>
      <c r="AP35" s="532"/>
      <c r="AQ35" s="532"/>
      <c r="AR35" s="532"/>
      <c r="AS35" s="532"/>
      <c r="AT35" s="533"/>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row>
    <row r="36" spans="1:80" ht="15" customHeight="1" x14ac:dyDescent="0.25">
      <c r="A36" s="66"/>
      <c r="B36" s="447"/>
      <c r="C36" s="447"/>
      <c r="D36" s="448"/>
      <c r="E36" s="485" t="s">
        <v>271</v>
      </c>
      <c r="F36" s="486"/>
      <c r="G36" s="486"/>
      <c r="H36" s="486"/>
      <c r="I36" s="486"/>
      <c r="J36" s="56" t="str">
        <f>IF(AND('Riesgos de Gestión'!$AF$13="Baja",'Riesgos de Gestión'!$AH$13="Leve"),CONCATENATE("R1C",'Riesgos de Gestión'!$V$13),"")</f>
        <v>R1C1</v>
      </c>
      <c r="K36" s="57" t="str">
        <f>IF(AND('Riesgos de Gestión'!$AF$14="Baja",'Riesgos de Gestión'!$AH$14="Leve"),CONCATENATE("R1C",'Riesgos de Gestión'!$V$14),"")</f>
        <v/>
      </c>
      <c r="L36" s="57" t="str">
        <f>IF(AND('Riesgos de Gestión'!$AF$15="Baja",'Riesgos de Gestión'!$AH$15="Leve"),CONCATENATE("R1C",'Riesgos de Gestión'!$V$15),"")</f>
        <v/>
      </c>
      <c r="M36" s="57" t="str">
        <f>IF(AND('Riesgos de Gestión'!$AF$16="Baja",'Riesgos de Gestión'!$AH$16="Leve"),CONCATENATE("R1C",'Riesgos de Gestión'!$V$16),"")</f>
        <v/>
      </c>
      <c r="N36" s="57" t="str">
        <f>IF(AND('Riesgos de Gestión'!$AF$17="Baja",'Riesgos de Gestión'!$AH$17="Leve"),CONCATENATE("R1C",'Riesgos de Gestión'!$V$17),"")</f>
        <v/>
      </c>
      <c r="O36" s="58" t="str">
        <f>IF(AND('Riesgos de Gestión'!$AF$18="Baja",'Riesgos de Gestión'!$AH$18="Leve"),CONCATENATE("R1C",'Riesgos de Gestión'!$V$18),"")</f>
        <v/>
      </c>
      <c r="P36" s="47" t="str">
        <f>IF(AND('Riesgos de Gestión'!$AF$13="Baja",'Riesgos de Gestión'!$AH$13="Menor"),CONCATENATE("R1C",'Riesgos de Gestión'!$V$13),"")</f>
        <v/>
      </c>
      <c r="Q36" s="48" t="str">
        <f>IF(AND('Riesgos de Gestión'!$AF$14="Baja",'Riesgos de Gestión'!$AH$14="Menor"),CONCATENATE("R1C",'Riesgos de Gestión'!$V$14),"")</f>
        <v/>
      </c>
      <c r="R36" s="48" t="str">
        <f>IF(AND('Riesgos de Gestión'!$AF$15="Baja",'Riesgos de Gestión'!$AH$15="Menor"),CONCATENATE("R1C",'Riesgos de Gestión'!$V$15),"")</f>
        <v/>
      </c>
      <c r="S36" s="48" t="str">
        <f>IF(AND('Riesgos de Gestión'!$AF$16="Baja",'Riesgos de Gestión'!$AH$16="Menor"),CONCATENATE("R1C",'Riesgos de Gestión'!$V$16),"")</f>
        <v/>
      </c>
      <c r="T36" s="48" t="str">
        <f>IF(AND('Riesgos de Gestión'!$AF$17="Baja",'Riesgos de Gestión'!$AH$17="Menor"),CONCATENATE("R1C",'Riesgos de Gestión'!$V$17),"")</f>
        <v/>
      </c>
      <c r="U36" s="49" t="str">
        <f>IF(AND('Riesgos de Gestión'!$AF$18="Baja",'Riesgos de Gestión'!$AH$18="Menor"),CONCATENATE("R1C",'Riesgos de Gestión'!$V$18),"")</f>
        <v/>
      </c>
      <c r="V36" s="47" t="str">
        <f>IF(AND('Riesgos de Gestión'!$AF$13="Baja",'Riesgos de Gestión'!$AH$13="Moderado"),CONCATENATE("R1C",'Riesgos de Gestión'!$V$13),"")</f>
        <v/>
      </c>
      <c r="W36" s="48" t="str">
        <f>IF(AND('Riesgos de Gestión'!$AF$14="Baja",'Riesgos de Gestión'!$AH$14="Moderado"),CONCATENATE("R1C",'Riesgos de Gestión'!$V$14),"")</f>
        <v/>
      </c>
      <c r="X36" s="48" t="str">
        <f>IF(AND('Riesgos de Gestión'!$AF$15="Baja",'Riesgos de Gestión'!$AH$15="Moderado"),CONCATENATE("R1C",'Riesgos de Gestión'!$V$15),"")</f>
        <v/>
      </c>
      <c r="Y36" s="48" t="str">
        <f>IF(AND('Riesgos de Gestión'!$AF$16="Baja",'Riesgos de Gestión'!$AH$16="Moderado"),CONCATENATE("R1C",'Riesgos de Gestión'!$V$16),"")</f>
        <v/>
      </c>
      <c r="Z36" s="48" t="str">
        <f>IF(AND('Riesgos de Gestión'!$AF$17="Baja",'Riesgos de Gestión'!$AH$17="Moderado"),CONCATENATE("R1C",'Riesgos de Gestión'!$V$17),"")</f>
        <v/>
      </c>
      <c r="AA36" s="49" t="str">
        <f>IF(AND('Riesgos de Gestión'!$AF$18="Baja",'Riesgos de Gestión'!$AH$18="Moderado"),CONCATENATE("R1C",'Riesgos de Gestión'!$V$18),"")</f>
        <v/>
      </c>
      <c r="AB36" s="29" t="str">
        <f>IF(AND('Riesgos de Gestión'!$AF$13="Baja",'Riesgos de Gestión'!$AH$13="Mayor"),CONCATENATE("R1C",'Riesgos de Gestión'!$V$13),"")</f>
        <v/>
      </c>
      <c r="AC36" s="30" t="str">
        <f>IF(AND('Riesgos de Gestión'!$AF$14="Baja",'Riesgos de Gestión'!$AH$14="Mayor"),CONCATENATE("R1C",'Riesgos de Gestión'!$V$14),"")</f>
        <v/>
      </c>
      <c r="AD36" s="30" t="str">
        <f>IF(AND('Riesgos de Gestión'!$AF$15="Baja",'Riesgos de Gestión'!$AH$15="Mayor"),CONCATENATE("R1C",'Riesgos de Gestión'!$V$15),"")</f>
        <v/>
      </c>
      <c r="AE36" s="30" t="str">
        <f>IF(AND('Riesgos de Gestión'!$AF$16="Baja",'Riesgos de Gestión'!$AH$16="Mayor"),CONCATENATE("R1C",'Riesgos de Gestión'!$V$16),"")</f>
        <v/>
      </c>
      <c r="AF36" s="30" t="str">
        <f>IF(AND('Riesgos de Gestión'!$AF$17="Baja",'Riesgos de Gestión'!$AH$17="Mayor"),CONCATENATE("R1C",'Riesgos de Gestión'!$V$17),"")</f>
        <v/>
      </c>
      <c r="AG36" s="31" t="str">
        <f>IF(AND('Riesgos de Gestión'!$AF$18="Baja",'Riesgos de Gestión'!$AH$18="Mayor"),CONCATENATE("R1C",'Riesgos de Gestión'!$V$18),"")</f>
        <v/>
      </c>
      <c r="AH36" s="32" t="str">
        <f>IF(AND('Riesgos de Gestión'!$AF$13="Baja",'Riesgos de Gestión'!$AH$13="Catastrófico"),CONCATENATE("R1C",'Riesgos de Gestión'!$V$13),"")</f>
        <v/>
      </c>
      <c r="AI36" s="33" t="str">
        <f>IF(AND('Riesgos de Gestión'!$AF$14="Baja",'Riesgos de Gestión'!$AH$14="Catastrófico"),CONCATENATE("R1C",'Riesgos de Gestión'!$V$14),"")</f>
        <v/>
      </c>
      <c r="AJ36" s="33" t="str">
        <f>IF(AND('Riesgos de Gestión'!$AF$15="Baja",'Riesgos de Gestión'!$AH$15="Catastrófico"),CONCATENATE("R1C",'Riesgos de Gestión'!$V$15),"")</f>
        <v/>
      </c>
      <c r="AK36" s="33" t="str">
        <f>IF(AND('Riesgos de Gestión'!$AF$16="Baja",'Riesgos de Gestión'!$AH$16="Catastrófico"),CONCATENATE("R1C",'Riesgos de Gestión'!$V$16),"")</f>
        <v/>
      </c>
      <c r="AL36" s="33" t="str">
        <f>IF(AND('Riesgos de Gestión'!$AF$17="Baja",'Riesgos de Gestión'!$AH$17="Catastrófico"),CONCATENATE("R1C",'Riesgos de Gestión'!$V$17),"")</f>
        <v/>
      </c>
      <c r="AM36" s="34" t="str">
        <f>IF(AND('Riesgos de Gestión'!$AF$18="Baja",'Riesgos de Gestión'!$AH$18="Catastrófico"),CONCATENATE("R1C",'Riesgos de Gestión'!$V$18),"")</f>
        <v/>
      </c>
      <c r="AN36" s="66"/>
      <c r="AO36" s="516" t="s">
        <v>272</v>
      </c>
      <c r="AP36" s="517"/>
      <c r="AQ36" s="517"/>
      <c r="AR36" s="517"/>
      <c r="AS36" s="517"/>
      <c r="AT36" s="518"/>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row>
    <row r="37" spans="1:80" ht="15" customHeight="1" x14ac:dyDescent="0.25">
      <c r="A37" s="66"/>
      <c r="B37" s="447"/>
      <c r="C37" s="447"/>
      <c r="D37" s="448"/>
      <c r="E37" s="504"/>
      <c r="F37" s="489"/>
      <c r="G37" s="489"/>
      <c r="H37" s="489"/>
      <c r="I37" s="489"/>
      <c r="J37" s="59" t="str">
        <f>IF(AND('Riesgos de Gestión'!$AF$19="Baja",'Riesgos de Gestión'!$AH$19="Leve"),CONCATENATE("R2C",'Riesgos de Gestión'!$V$19),"")</f>
        <v/>
      </c>
      <c r="K37" s="60" t="str">
        <f>IF(AND('Riesgos de Gestión'!$AF$20="Baja",'Riesgos de Gestión'!$AH$20="Leve"),CONCATENATE("R2C",'Riesgos de Gestión'!$V$20),"")</f>
        <v/>
      </c>
      <c r="L37" s="60" t="str">
        <f>IF(AND('Riesgos de Gestión'!$AF$21="Baja",'Riesgos de Gestión'!$AH$21="Leve"),CONCATENATE("R2C",'Riesgos de Gestión'!$V$21),"")</f>
        <v/>
      </c>
      <c r="M37" s="60" t="str">
        <f>IF(AND('Riesgos de Gestión'!$AF$22="Baja",'Riesgos de Gestión'!$AH$22="Leve"),CONCATENATE("R2C",'Riesgos de Gestión'!$V$22),"")</f>
        <v/>
      </c>
      <c r="N37" s="60" t="str">
        <f>IF(AND('Riesgos de Gestión'!$AF$23="Baja",'Riesgos de Gestión'!$AH$23="Leve"),CONCATENATE("R2C",'Riesgos de Gestión'!$V$23),"")</f>
        <v/>
      </c>
      <c r="O37" s="61" t="str">
        <f>IF(AND('Riesgos de Gestión'!$AF$24="Baja",'Riesgos de Gestión'!$AH$24="Leve"),CONCATENATE("R2C",'Riesgos de Gestión'!$V$24),"")</f>
        <v/>
      </c>
      <c r="P37" s="50" t="str">
        <f>IF(AND('Riesgos de Gestión'!$AF$19="Baja",'Riesgos de Gestión'!$AH$19="Menor"),CONCATENATE("R2C",'Riesgos de Gestión'!$V$19),"")</f>
        <v/>
      </c>
      <c r="Q37" s="51" t="str">
        <f>IF(AND('Riesgos de Gestión'!$AF$20="Baja",'Riesgos de Gestión'!$AH$20="Menor"),CONCATENATE("R2C",'Riesgos de Gestión'!$V$20),"")</f>
        <v/>
      </c>
      <c r="R37" s="51" t="str">
        <f>IF(AND('Riesgos de Gestión'!$AF$21="Baja",'Riesgos de Gestión'!$AH$21="Menor"),CONCATENATE("R2C",'Riesgos de Gestión'!$V$21),"")</f>
        <v/>
      </c>
      <c r="S37" s="51" t="str">
        <f>IF(AND('Riesgos de Gestión'!$AF$22="Baja",'Riesgos de Gestión'!$AH$22="Menor"),CONCATENATE("R2C",'Riesgos de Gestión'!$V$22),"")</f>
        <v/>
      </c>
      <c r="T37" s="51" t="str">
        <f>IF(AND('Riesgos de Gestión'!$AF$23="Baja",'Riesgos de Gestión'!$AH$23="Menor"),CONCATENATE("R2C",'Riesgos de Gestión'!$V$23),"")</f>
        <v/>
      </c>
      <c r="U37" s="52" t="str">
        <f>IF(AND('Riesgos de Gestión'!$AF$24="Baja",'Riesgos de Gestión'!$AH$24="Menor"),CONCATENATE("R2C",'Riesgos de Gestión'!$V$24),"")</f>
        <v/>
      </c>
      <c r="V37" s="50" t="str">
        <f>IF(AND('Riesgos de Gestión'!$AF$19="Baja",'Riesgos de Gestión'!$AH$19="Moderado"),CONCATENATE("R2C",'Riesgos de Gestión'!$V$19),"")</f>
        <v>R2C1</v>
      </c>
      <c r="W37" s="51" t="str">
        <f>IF(AND('Riesgos de Gestión'!$AF$20="Baja",'Riesgos de Gestión'!$AH$20="Moderado"),CONCATENATE("R2C",'Riesgos de Gestión'!$V$20),"")</f>
        <v>R2C2</v>
      </c>
      <c r="X37" s="51" t="str">
        <f>IF(AND('Riesgos de Gestión'!$AF$21="Baja",'Riesgos de Gestión'!$AH$21="Moderado"),CONCATENATE("R2C",'Riesgos de Gestión'!$V$21),"")</f>
        <v/>
      </c>
      <c r="Y37" s="51" t="str">
        <f>IF(AND('Riesgos de Gestión'!$AF$22="Baja",'Riesgos de Gestión'!$AH$22="Moderado"),CONCATENATE("R2C",'Riesgos de Gestión'!$V$22),"")</f>
        <v/>
      </c>
      <c r="Z37" s="51" t="str">
        <f>IF(AND('Riesgos de Gestión'!$AF$23="Baja",'Riesgos de Gestión'!$AH$23="Moderado"),CONCATENATE("R2C",'Riesgos de Gestión'!$V$23),"")</f>
        <v/>
      </c>
      <c r="AA37" s="52" t="str">
        <f>IF(AND('Riesgos de Gestión'!$AF$24="Baja",'Riesgos de Gestión'!$AH$24="Moderado"),CONCATENATE("R2C",'Riesgos de Gestión'!$V$24),"")</f>
        <v/>
      </c>
      <c r="AB37" s="35" t="str">
        <f>IF(AND('Riesgos de Gestión'!$AF$19="Baja",'Riesgos de Gestión'!$AH$19="Mayor"),CONCATENATE("R2C",'Riesgos de Gestión'!$V$19),"")</f>
        <v/>
      </c>
      <c r="AC37" s="36" t="str">
        <f>IF(AND('Riesgos de Gestión'!$AF$20="Baja",'Riesgos de Gestión'!$AH$20="Mayor"),CONCATENATE("R2C",'Riesgos de Gestión'!$V$20),"")</f>
        <v/>
      </c>
      <c r="AD37" s="36" t="str">
        <f>IF(AND('Riesgos de Gestión'!$AF$21="Baja",'Riesgos de Gestión'!$AH$21="Mayor"),CONCATENATE("R2C",'Riesgos de Gestión'!$V$21),"")</f>
        <v/>
      </c>
      <c r="AE37" s="36" t="str">
        <f>IF(AND('Riesgos de Gestión'!$AF$22="Baja",'Riesgos de Gestión'!$AH$22="Mayor"),CONCATENATE("R2C",'Riesgos de Gestión'!$V$22),"")</f>
        <v/>
      </c>
      <c r="AF37" s="36" t="str">
        <f>IF(AND('Riesgos de Gestión'!$AF$23="Baja",'Riesgos de Gestión'!$AH$23="Mayor"),CONCATENATE("R2C",'Riesgos de Gestión'!$V$23),"")</f>
        <v/>
      </c>
      <c r="AG37" s="37" t="str">
        <f>IF(AND('Riesgos de Gestión'!$AF$24="Baja",'Riesgos de Gestión'!$AH$24="Mayor"),CONCATENATE("R2C",'Riesgos de Gestión'!$V$24),"")</f>
        <v/>
      </c>
      <c r="AH37" s="38" t="str">
        <f>IF(AND('Riesgos de Gestión'!$AF$19="Baja",'Riesgos de Gestión'!$AH$19="Catastrófico"),CONCATENATE("R2C",'Riesgos de Gestión'!$V$19),"")</f>
        <v/>
      </c>
      <c r="AI37" s="39" t="str">
        <f>IF(AND('Riesgos de Gestión'!$AF$20="Baja",'Riesgos de Gestión'!$AH$20="Catastrófico"),CONCATENATE("R2C",'Riesgos de Gestión'!$V$20),"")</f>
        <v/>
      </c>
      <c r="AJ37" s="39" t="str">
        <f>IF(AND('Riesgos de Gestión'!$AF$21="Baja",'Riesgos de Gestión'!$AH$21="Catastrófico"),CONCATENATE("R2C",'Riesgos de Gestión'!$V$21),"")</f>
        <v/>
      </c>
      <c r="AK37" s="39" t="str">
        <f>IF(AND('Riesgos de Gestión'!$AF$22="Baja",'Riesgos de Gestión'!$AH$22="Catastrófico"),CONCATENATE("R2C",'Riesgos de Gestión'!$V$22),"")</f>
        <v/>
      </c>
      <c r="AL37" s="39" t="str">
        <f>IF(AND('Riesgos de Gestión'!$AF$23="Baja",'Riesgos de Gestión'!$AH$23="Catastrófico"),CONCATENATE("R2C",'Riesgos de Gestión'!$V$23),"")</f>
        <v/>
      </c>
      <c r="AM37" s="40" t="str">
        <f>IF(AND('Riesgos de Gestión'!$AF$24="Baja",'Riesgos de Gestión'!$AH$24="Catastrófico"),CONCATENATE("R2C",'Riesgos de Gestión'!$V$24),"")</f>
        <v/>
      </c>
      <c r="AN37" s="66"/>
      <c r="AO37" s="519"/>
      <c r="AP37" s="520"/>
      <c r="AQ37" s="520"/>
      <c r="AR37" s="520"/>
      <c r="AS37" s="520"/>
      <c r="AT37" s="521"/>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row>
    <row r="38" spans="1:80" ht="15" customHeight="1" x14ac:dyDescent="0.25">
      <c r="A38" s="66"/>
      <c r="B38" s="447"/>
      <c r="C38" s="447"/>
      <c r="D38" s="448"/>
      <c r="E38" s="488"/>
      <c r="F38" s="489"/>
      <c r="G38" s="489"/>
      <c r="H38" s="489"/>
      <c r="I38" s="489"/>
      <c r="J38" s="59" t="str">
        <f>IF(AND('Riesgos de Gestión'!$AF$25="Baja",'Riesgos de Gestión'!$AH$25="Leve"),CONCATENATE("R3C",'Riesgos de Gestión'!$V$25),"")</f>
        <v>R3C1</v>
      </c>
      <c r="K38" s="60" t="str">
        <f>IF(AND('Riesgos de Gestión'!$AF$26="Baja",'Riesgos de Gestión'!$AH$26="Leve"),CONCATENATE("R3C",'Riesgos de Gestión'!$V$26),"")</f>
        <v>R3C2</v>
      </c>
      <c r="L38" s="60" t="str">
        <f>IF(AND('Riesgos de Gestión'!$AF$27="Baja",'Riesgos de Gestión'!$AH$27="Leve"),CONCATENATE("R3C",'Riesgos de Gestión'!$V$27),"")</f>
        <v/>
      </c>
      <c r="M38" s="60" t="str">
        <f>IF(AND('Riesgos de Gestión'!$AF$28="Baja",'Riesgos de Gestión'!$AH$28="Leve"),CONCATENATE("R3C",'Riesgos de Gestión'!$V$28),"")</f>
        <v/>
      </c>
      <c r="N38" s="60" t="str">
        <f>IF(AND('Riesgos de Gestión'!$AF$29="Baja",'Riesgos de Gestión'!$AH$29="Leve"),CONCATENATE("R3C",'Riesgos de Gestión'!$V$29),"")</f>
        <v/>
      </c>
      <c r="O38" s="61" t="str">
        <f>IF(AND('Riesgos de Gestión'!$AF$30="Baja",'Riesgos de Gestión'!$AH$30="Leve"),CONCATENATE("R3C",'Riesgos de Gestión'!$V$30),"")</f>
        <v/>
      </c>
      <c r="P38" s="50" t="str">
        <f>IF(AND('Riesgos de Gestión'!$AF$25="Baja",'Riesgos de Gestión'!$AH$25="Menor"),CONCATENATE("R3C",'Riesgos de Gestión'!$V$25),"")</f>
        <v/>
      </c>
      <c r="Q38" s="51" t="str">
        <f>IF(AND('Riesgos de Gestión'!$AF$26="Baja",'Riesgos de Gestión'!$AH$26="Menor"),CONCATENATE("R3C",'Riesgos de Gestión'!$V$26),"")</f>
        <v/>
      </c>
      <c r="R38" s="51" t="str">
        <f>IF(AND('Riesgos de Gestión'!$AF$27="Baja",'Riesgos de Gestión'!$AH$27="Menor"),CONCATENATE("R3C",'Riesgos de Gestión'!$V$27),"")</f>
        <v/>
      </c>
      <c r="S38" s="51" t="str">
        <f>IF(AND('Riesgos de Gestión'!$AF$28="Baja",'Riesgos de Gestión'!$AH$28="Menor"),CONCATENATE("R3C",'Riesgos de Gestión'!$V$28),"")</f>
        <v/>
      </c>
      <c r="T38" s="51" t="str">
        <f>IF(AND('Riesgos de Gestión'!$AF$29="Baja",'Riesgos de Gestión'!$AH$29="Menor"),CONCATENATE("R3C",'Riesgos de Gestión'!$V$29),"")</f>
        <v/>
      </c>
      <c r="U38" s="52" t="str">
        <f>IF(AND('Riesgos de Gestión'!$AF$30="Baja",'Riesgos de Gestión'!$AH$30="Menor"),CONCATENATE("R3C",'Riesgos de Gestión'!$V$30),"")</f>
        <v/>
      </c>
      <c r="V38" s="50" t="str">
        <f>IF(AND('Riesgos de Gestión'!$AF$25="Baja",'Riesgos de Gestión'!$AH$25="Moderado"),CONCATENATE("R3C",'Riesgos de Gestión'!$V$25),"")</f>
        <v/>
      </c>
      <c r="W38" s="51" t="str">
        <f>IF(AND('Riesgos de Gestión'!$AF$26="Baja",'Riesgos de Gestión'!$AH$26="Moderado"),CONCATENATE("R3C",'Riesgos de Gestión'!$V$26),"")</f>
        <v/>
      </c>
      <c r="X38" s="51" t="str">
        <f>IF(AND('Riesgos de Gestión'!$AF$27="Baja",'Riesgos de Gestión'!$AH$27="Moderado"),CONCATENATE("R3C",'Riesgos de Gestión'!$V$27),"")</f>
        <v/>
      </c>
      <c r="Y38" s="51" t="str">
        <f>IF(AND('Riesgos de Gestión'!$AF$28="Baja",'Riesgos de Gestión'!$AH$28="Moderado"),CONCATENATE("R3C",'Riesgos de Gestión'!$V$28),"")</f>
        <v/>
      </c>
      <c r="Z38" s="51" t="str">
        <f>IF(AND('Riesgos de Gestión'!$AF$29="Baja",'Riesgos de Gestión'!$AH$29="Moderado"),CONCATENATE("R3C",'Riesgos de Gestión'!$V$29),"")</f>
        <v/>
      </c>
      <c r="AA38" s="52" t="str">
        <f>IF(AND('Riesgos de Gestión'!$AF$30="Baja",'Riesgos de Gestión'!$AH$30="Moderado"),CONCATENATE("R3C",'Riesgos de Gestión'!$V$30),"")</f>
        <v/>
      </c>
      <c r="AB38" s="35" t="str">
        <f>IF(AND('Riesgos de Gestión'!$AF$25="Baja",'Riesgos de Gestión'!$AH$25="Mayor"),CONCATENATE("R3C",'Riesgos de Gestión'!$V$25),"")</f>
        <v/>
      </c>
      <c r="AC38" s="36" t="str">
        <f>IF(AND('Riesgos de Gestión'!$AF$26="Baja",'Riesgos de Gestión'!$AH$26="Mayor"),CONCATENATE("R3C",'Riesgos de Gestión'!$V$26),"")</f>
        <v/>
      </c>
      <c r="AD38" s="36" t="str">
        <f>IF(AND('Riesgos de Gestión'!$AF$27="Baja",'Riesgos de Gestión'!$AH$27="Mayor"),CONCATENATE("R3C",'Riesgos de Gestión'!$V$27),"")</f>
        <v/>
      </c>
      <c r="AE38" s="36" t="str">
        <f>IF(AND('Riesgos de Gestión'!$AF$28="Baja",'Riesgos de Gestión'!$AH$28="Mayor"),CONCATENATE("R3C",'Riesgos de Gestión'!$V$28),"")</f>
        <v/>
      </c>
      <c r="AF38" s="36" t="str">
        <f>IF(AND('Riesgos de Gestión'!$AF$29="Baja",'Riesgos de Gestión'!$AH$29="Mayor"),CONCATENATE("R3C",'Riesgos de Gestión'!$V$29),"")</f>
        <v/>
      </c>
      <c r="AG38" s="37" t="str">
        <f>IF(AND('Riesgos de Gestión'!$AF$30="Baja",'Riesgos de Gestión'!$AH$30="Mayor"),CONCATENATE("R3C",'Riesgos de Gestión'!$V$30),"")</f>
        <v/>
      </c>
      <c r="AH38" s="38" t="str">
        <f>IF(AND('Riesgos de Gestión'!$AF$25="Baja",'Riesgos de Gestión'!$AH$25="Catastrófico"),CONCATENATE("R3C",'Riesgos de Gestión'!$V$25),"")</f>
        <v/>
      </c>
      <c r="AI38" s="39" t="str">
        <f>IF(AND('Riesgos de Gestión'!$AF$26="Baja",'Riesgos de Gestión'!$AH$26="Catastrófico"),CONCATENATE("R3C",'Riesgos de Gestión'!$V$26),"")</f>
        <v/>
      </c>
      <c r="AJ38" s="39" t="str">
        <f>IF(AND('Riesgos de Gestión'!$AF$27="Baja",'Riesgos de Gestión'!$AH$27="Catastrófico"),CONCATENATE("R3C",'Riesgos de Gestión'!$V$27),"")</f>
        <v/>
      </c>
      <c r="AK38" s="39" t="str">
        <f>IF(AND('Riesgos de Gestión'!$AF$28="Baja",'Riesgos de Gestión'!$AH$28="Catastrófico"),CONCATENATE("R3C",'Riesgos de Gestión'!$V$28),"")</f>
        <v/>
      </c>
      <c r="AL38" s="39" t="str">
        <f>IF(AND('Riesgos de Gestión'!$AF$29="Baja",'Riesgos de Gestión'!$AH$29="Catastrófico"),CONCATENATE("R3C",'Riesgos de Gestión'!$V$29),"")</f>
        <v/>
      </c>
      <c r="AM38" s="40" t="str">
        <f>IF(AND('Riesgos de Gestión'!$AF$30="Baja",'Riesgos de Gestión'!$AH$30="Catastrófico"),CONCATENATE("R3C",'Riesgos de Gestión'!$V$30),"")</f>
        <v/>
      </c>
      <c r="AN38" s="66"/>
      <c r="AO38" s="519"/>
      <c r="AP38" s="520"/>
      <c r="AQ38" s="520"/>
      <c r="AR38" s="520"/>
      <c r="AS38" s="520"/>
      <c r="AT38" s="521"/>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row>
    <row r="39" spans="1:80" ht="15" customHeight="1" x14ac:dyDescent="0.25">
      <c r="A39" s="66"/>
      <c r="B39" s="447"/>
      <c r="C39" s="447"/>
      <c r="D39" s="448"/>
      <c r="E39" s="488"/>
      <c r="F39" s="489"/>
      <c r="G39" s="489"/>
      <c r="H39" s="489"/>
      <c r="I39" s="489"/>
      <c r="J39" s="59" t="str">
        <f>IF(AND('Riesgos de Gestión'!$AF$31="Baja",'Riesgos de Gestión'!$AH$31="Leve"),CONCATENATE("R4C",'Riesgos de Gestión'!$V$31),"")</f>
        <v/>
      </c>
      <c r="K39" s="60" t="str">
        <f>IF(AND('Riesgos de Gestión'!$AF$32="Baja",'Riesgos de Gestión'!$AH$32="Leve"),CONCATENATE("R4C",'Riesgos de Gestión'!$V$32),"")</f>
        <v/>
      </c>
      <c r="L39" s="60" t="str">
        <f>IF(AND('Riesgos de Gestión'!$AF$33="Baja",'Riesgos de Gestión'!$AH$33="Leve"),CONCATENATE("R4C",'Riesgos de Gestión'!$V$33),"")</f>
        <v/>
      </c>
      <c r="M39" s="60" t="str">
        <f>IF(AND('Riesgos de Gestión'!$AF$34="Baja",'Riesgos de Gestión'!$AH$34="Leve"),CONCATENATE("R4C",'Riesgos de Gestión'!$V$34),"")</f>
        <v/>
      </c>
      <c r="N39" s="60" t="str">
        <f>IF(AND('Riesgos de Gestión'!$AF$35="Baja",'Riesgos de Gestión'!$AH$35="Leve"),CONCATENATE("R4C",'Riesgos de Gestión'!$V$35),"")</f>
        <v/>
      </c>
      <c r="O39" s="61" t="str">
        <f>IF(AND('Riesgos de Gestión'!$AF$36="Baja",'Riesgos de Gestión'!$AH$36="Leve"),CONCATENATE("R4C",'Riesgos de Gestión'!$V$36),"")</f>
        <v/>
      </c>
      <c r="P39" s="50" t="str">
        <f>IF(AND('Riesgos de Gestión'!$AF$31="Baja",'Riesgos de Gestión'!$AH$31="Menor"),CONCATENATE("R4C",'Riesgos de Gestión'!$V$31),"")</f>
        <v/>
      </c>
      <c r="Q39" s="51" t="str">
        <f>IF(AND('Riesgos de Gestión'!$AF$32="Baja",'Riesgos de Gestión'!$AH$32="Menor"),CONCATENATE("R4C",'Riesgos de Gestión'!$V$32),"")</f>
        <v/>
      </c>
      <c r="R39" s="51" t="str">
        <f>IF(AND('Riesgos de Gestión'!$AF$33="Baja",'Riesgos de Gestión'!$AH$33="Menor"),CONCATENATE("R4C",'Riesgos de Gestión'!$V$33),"")</f>
        <v/>
      </c>
      <c r="S39" s="51" t="str">
        <f>IF(AND('Riesgos de Gestión'!$AF$34="Baja",'Riesgos de Gestión'!$AH$34="Menor"),CONCATENATE("R4C",'Riesgos de Gestión'!$V$34),"")</f>
        <v/>
      </c>
      <c r="T39" s="51" t="str">
        <f>IF(AND('Riesgos de Gestión'!$AF$35="Baja",'Riesgos de Gestión'!$AH$35="Menor"),CONCATENATE("R4C",'Riesgos de Gestión'!$V$35),"")</f>
        <v/>
      </c>
      <c r="U39" s="52" t="str">
        <f>IF(AND('Riesgos de Gestión'!$AF$36="Baja",'Riesgos de Gestión'!$AH$36="Menor"),CONCATENATE("R4C",'Riesgos de Gestión'!$V$36),"")</f>
        <v/>
      </c>
      <c r="V39" s="50" t="str">
        <f>IF(AND('Riesgos de Gestión'!$AF$31="Baja",'Riesgos de Gestión'!$AH$31="Moderado"),CONCATENATE("R4C",'Riesgos de Gestión'!$V$31),"")</f>
        <v>R4C1</v>
      </c>
      <c r="W39" s="51" t="str">
        <f>IF(AND('Riesgos de Gestión'!$AF$32="Baja",'Riesgos de Gestión'!$AH$32="Moderado"),CONCATENATE("R4C",'Riesgos de Gestión'!$V$32),"")</f>
        <v>R4C2</v>
      </c>
      <c r="X39" s="51" t="str">
        <f>IF(AND('Riesgos de Gestión'!$AF$33="Baja",'Riesgos de Gestión'!$AH$33="Moderado"),CONCATENATE("R4C",'Riesgos de Gestión'!$V$33),"")</f>
        <v/>
      </c>
      <c r="Y39" s="51" t="str">
        <f>IF(AND('Riesgos de Gestión'!$AF$34="Baja",'Riesgos de Gestión'!$AH$34="Moderado"),CONCATENATE("R4C",'Riesgos de Gestión'!$V$34),"")</f>
        <v/>
      </c>
      <c r="Z39" s="51" t="str">
        <f>IF(AND('Riesgos de Gestión'!$AF$35="Baja",'Riesgos de Gestión'!$AH$35="Moderado"),CONCATENATE("R4C",'Riesgos de Gestión'!$V$35),"")</f>
        <v/>
      </c>
      <c r="AA39" s="52" t="str">
        <f>IF(AND('Riesgos de Gestión'!$AF$36="Baja",'Riesgos de Gestión'!$AH$36="Moderado"),CONCATENATE("R4C",'Riesgos de Gestión'!$V$36),"")</f>
        <v/>
      </c>
      <c r="AB39" s="35" t="str">
        <f>IF(AND('Riesgos de Gestión'!$AF$31="Baja",'Riesgos de Gestión'!$AH$31="Mayor"),CONCATENATE("R4C",'Riesgos de Gestión'!$V$31),"")</f>
        <v/>
      </c>
      <c r="AC39" s="36" t="str">
        <f>IF(AND('Riesgos de Gestión'!$AF$32="Baja",'Riesgos de Gestión'!$AH$32="Mayor"),CONCATENATE("R4C",'Riesgos de Gestión'!$V$32),"")</f>
        <v/>
      </c>
      <c r="AD39" s="36" t="str">
        <f>IF(AND('Riesgos de Gestión'!$AF$33="Baja",'Riesgos de Gestión'!$AH$33="Mayor"),CONCATENATE("R4C",'Riesgos de Gestión'!$V$33),"")</f>
        <v/>
      </c>
      <c r="AE39" s="36" t="str">
        <f>IF(AND('Riesgos de Gestión'!$AF$34="Baja",'Riesgos de Gestión'!$AH$34="Mayor"),CONCATENATE("R4C",'Riesgos de Gestión'!$V$34),"")</f>
        <v/>
      </c>
      <c r="AF39" s="36" t="str">
        <f>IF(AND('Riesgos de Gestión'!$AF$35="Baja",'Riesgos de Gestión'!$AH$35="Mayor"),CONCATENATE("R4C",'Riesgos de Gestión'!$V$35),"")</f>
        <v/>
      </c>
      <c r="AG39" s="37" t="str">
        <f>IF(AND('Riesgos de Gestión'!$AF$36="Baja",'Riesgos de Gestión'!$AH$36="Mayor"),CONCATENATE("R4C",'Riesgos de Gestión'!$V$36),"")</f>
        <v/>
      </c>
      <c r="AH39" s="38" t="str">
        <f>IF(AND('Riesgos de Gestión'!$AF$31="Baja",'Riesgos de Gestión'!$AH$31="Catastrófico"),CONCATENATE("R4C",'Riesgos de Gestión'!$V$31),"")</f>
        <v/>
      </c>
      <c r="AI39" s="39" t="str">
        <f>IF(AND('Riesgos de Gestión'!$AF$32="Baja",'Riesgos de Gestión'!$AH$32="Catastrófico"),CONCATENATE("R4C",'Riesgos de Gestión'!$V$32),"")</f>
        <v/>
      </c>
      <c r="AJ39" s="39" t="str">
        <f>IF(AND('Riesgos de Gestión'!$AF$33="Baja",'Riesgos de Gestión'!$AH$33="Catastrófico"),CONCATENATE("R4C",'Riesgos de Gestión'!$V$33),"")</f>
        <v/>
      </c>
      <c r="AK39" s="39" t="str">
        <f>IF(AND('Riesgos de Gestión'!$AF$34="Baja",'Riesgos de Gestión'!$AH$34="Catastrófico"),CONCATENATE("R4C",'Riesgos de Gestión'!$V$34),"")</f>
        <v/>
      </c>
      <c r="AL39" s="39" t="str">
        <f>IF(AND('Riesgos de Gestión'!$AF$35="Baja",'Riesgos de Gestión'!$AH$35="Catastrófico"),CONCATENATE("R4C",'Riesgos de Gestión'!$V$35),"")</f>
        <v/>
      </c>
      <c r="AM39" s="40" t="str">
        <f>IF(AND('Riesgos de Gestión'!$AF$36="Baja",'Riesgos de Gestión'!$AH$36="Catastrófico"),CONCATENATE("R4C",'Riesgos de Gestión'!$V$36),"")</f>
        <v/>
      </c>
      <c r="AN39" s="66"/>
      <c r="AO39" s="519"/>
      <c r="AP39" s="520"/>
      <c r="AQ39" s="520"/>
      <c r="AR39" s="520"/>
      <c r="AS39" s="520"/>
      <c r="AT39" s="521"/>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row>
    <row r="40" spans="1:80" ht="15" customHeight="1" x14ac:dyDescent="0.25">
      <c r="A40" s="66"/>
      <c r="B40" s="447"/>
      <c r="C40" s="447"/>
      <c r="D40" s="448"/>
      <c r="E40" s="488"/>
      <c r="F40" s="489"/>
      <c r="G40" s="489"/>
      <c r="H40" s="489"/>
      <c r="I40" s="489"/>
      <c r="J40" s="59" t="str">
        <f>IF(AND('Riesgos de Gestión'!$AF$37="Baja",'Riesgos de Gestión'!$AH$37="Leve"),CONCATENATE("R5C",'Riesgos de Gestión'!$V$37),"")</f>
        <v/>
      </c>
      <c r="K40" s="60" t="str">
        <f>IF(AND('Riesgos de Gestión'!$AF$38="Baja",'Riesgos de Gestión'!$AH$38="Leve"),CONCATENATE("R5C",'Riesgos de Gestión'!$V$38),"")</f>
        <v/>
      </c>
      <c r="L40" s="60" t="str">
        <f>IF(AND('Riesgos de Gestión'!$AF$39="Baja",'Riesgos de Gestión'!$AH$39="Leve"),CONCATENATE("R5C",'Riesgos de Gestión'!$V$39),"")</f>
        <v/>
      </c>
      <c r="M40" s="60" t="str">
        <f>IF(AND('Riesgos de Gestión'!$AF$40="Baja",'Riesgos de Gestión'!$AH$40="Leve"),CONCATENATE("R5C",'Riesgos de Gestión'!$V$40),"")</f>
        <v/>
      </c>
      <c r="N40" s="60" t="str">
        <f>IF(AND('Riesgos de Gestión'!$AF$41="Baja",'Riesgos de Gestión'!$AH$41="Leve"),CONCATENATE("R5C",'Riesgos de Gestión'!$V$41),"")</f>
        <v/>
      </c>
      <c r="O40" s="61" t="str">
        <f>IF(AND('Riesgos de Gestión'!$AF$42="Baja",'Riesgos de Gestión'!$AH$42="Leve"),CONCATENATE("R5C",'Riesgos de Gestión'!$V$42),"")</f>
        <v/>
      </c>
      <c r="P40" s="50" t="str">
        <f>IF(AND('Riesgos de Gestión'!$AF$37="Baja",'Riesgos de Gestión'!$AH$37="Menor"),CONCATENATE("R5C",'Riesgos de Gestión'!$V$37),"")</f>
        <v/>
      </c>
      <c r="Q40" s="51" t="str">
        <f>IF(AND('Riesgos de Gestión'!$AF$38="Baja",'Riesgos de Gestión'!$AH$38="Menor"),CONCATENATE("R5C",'Riesgos de Gestión'!$V$38),"")</f>
        <v/>
      </c>
      <c r="R40" s="51" t="str">
        <f>IF(AND('Riesgos de Gestión'!$AF$39="Baja",'Riesgos de Gestión'!$AH$39="Menor"),CONCATENATE("R5C",'Riesgos de Gestión'!$V$39),"")</f>
        <v/>
      </c>
      <c r="S40" s="51" t="str">
        <f>IF(AND('Riesgos de Gestión'!$AF$40="Baja",'Riesgos de Gestión'!$AH$40="Menor"),CONCATENATE("R5C",'Riesgos de Gestión'!$V$40),"")</f>
        <v/>
      </c>
      <c r="T40" s="51" t="str">
        <f>IF(AND('Riesgos de Gestión'!$AF$41="Baja",'Riesgos de Gestión'!$AH$41="Menor"),CONCATENATE("R5C",'Riesgos de Gestión'!$V$41),"")</f>
        <v/>
      </c>
      <c r="U40" s="52" t="str">
        <f>IF(AND('Riesgos de Gestión'!$AF$42="Baja",'Riesgos de Gestión'!$AH$42="Menor"),CONCATENATE("R5C",'Riesgos de Gestión'!$V$42),"")</f>
        <v/>
      </c>
      <c r="V40" s="50" t="str">
        <f>IF(AND('Riesgos de Gestión'!$AF$37="Baja",'Riesgos de Gestión'!$AH$37="Moderado"),CONCATENATE("R5C",'Riesgos de Gestión'!$V$37),"")</f>
        <v/>
      </c>
      <c r="W40" s="51" t="str">
        <f>IF(AND('Riesgos de Gestión'!$AF$38="Baja",'Riesgos de Gestión'!$AH$38="Moderado"),CONCATENATE("R5C",'Riesgos de Gestión'!$V$38),"")</f>
        <v/>
      </c>
      <c r="X40" s="51" t="str">
        <f>IF(AND('Riesgos de Gestión'!$AF$39="Baja",'Riesgos de Gestión'!$AH$39="Moderado"),CONCATENATE("R5C",'Riesgos de Gestión'!$V$39),"")</f>
        <v/>
      </c>
      <c r="Y40" s="51" t="str">
        <f>IF(AND('Riesgos de Gestión'!$AF$40="Baja",'Riesgos de Gestión'!$AH$40="Moderado"),CONCATENATE("R5C",'Riesgos de Gestión'!$V$40),"")</f>
        <v/>
      </c>
      <c r="Z40" s="51" t="str">
        <f>IF(AND('Riesgos de Gestión'!$AF$41="Baja",'Riesgos de Gestión'!$AH$41="Moderado"),CONCATENATE("R5C",'Riesgos de Gestión'!$V$41),"")</f>
        <v/>
      </c>
      <c r="AA40" s="52" t="str">
        <f>IF(AND('Riesgos de Gestión'!$AF$42="Baja",'Riesgos de Gestión'!$AH$42="Moderado"),CONCATENATE("R5C",'Riesgos de Gestión'!$V$42),"")</f>
        <v/>
      </c>
      <c r="AB40" s="35" t="str">
        <f>IF(AND('Riesgos de Gestión'!$AF$37="Baja",'Riesgos de Gestión'!$AH$37="Mayor"),CONCATENATE("R5C",'Riesgos de Gestión'!$V$37),"")</f>
        <v/>
      </c>
      <c r="AC40" s="36" t="str">
        <f>IF(AND('Riesgos de Gestión'!$AF$38="Baja",'Riesgos de Gestión'!$AH$38="Mayor"),CONCATENATE("R5C",'Riesgos de Gestión'!$V$38),"")</f>
        <v/>
      </c>
      <c r="AD40" s="36" t="str">
        <f>IF(AND('Riesgos de Gestión'!$AF$39="Baja",'Riesgos de Gestión'!$AH$39="Mayor"),CONCATENATE("R5C",'Riesgos de Gestión'!$V$39),"")</f>
        <v/>
      </c>
      <c r="AE40" s="36" t="str">
        <f>IF(AND('Riesgos de Gestión'!$AF$40="Baja",'Riesgos de Gestión'!$AH$40="Mayor"),CONCATENATE("R5C",'Riesgos de Gestión'!$V$40),"")</f>
        <v/>
      </c>
      <c r="AF40" s="36" t="str">
        <f>IF(AND('Riesgos de Gestión'!$AF$41="Baja",'Riesgos de Gestión'!$AH$41="Mayor"),CONCATENATE("R5C",'Riesgos de Gestión'!$V$41),"")</f>
        <v/>
      </c>
      <c r="AG40" s="37" t="str">
        <f>IF(AND('Riesgos de Gestión'!$AF$42="Baja",'Riesgos de Gestión'!$AH$42="Mayor"),CONCATENATE("R5C",'Riesgos de Gestión'!$V$42),"")</f>
        <v/>
      </c>
      <c r="AH40" s="38" t="str">
        <f>IF(AND('Riesgos de Gestión'!$AF$37="Baja",'Riesgos de Gestión'!$AH$37="Catastrófico"),CONCATENATE("R5C",'Riesgos de Gestión'!$V$37),"")</f>
        <v/>
      </c>
      <c r="AI40" s="39" t="str">
        <f>IF(AND('Riesgos de Gestión'!$AF$38="Baja",'Riesgos de Gestión'!$AH$38="Catastrófico"),CONCATENATE("R5C",'Riesgos de Gestión'!$V$38),"")</f>
        <v/>
      </c>
      <c r="AJ40" s="39" t="str">
        <f>IF(AND('Riesgos de Gestión'!$AF$39="Baja",'Riesgos de Gestión'!$AH$39="Catastrófico"),CONCATENATE("R5C",'Riesgos de Gestión'!$V$39),"")</f>
        <v/>
      </c>
      <c r="AK40" s="39" t="str">
        <f>IF(AND('Riesgos de Gestión'!$AF$40="Baja",'Riesgos de Gestión'!$AH$40="Catastrófico"),CONCATENATE("R5C",'Riesgos de Gestión'!$V$40),"")</f>
        <v/>
      </c>
      <c r="AL40" s="39" t="str">
        <f>IF(AND('Riesgos de Gestión'!$AF$41="Baja",'Riesgos de Gestión'!$AH$41="Catastrófico"),CONCATENATE("R5C",'Riesgos de Gestión'!$V$41),"")</f>
        <v/>
      </c>
      <c r="AM40" s="40" t="str">
        <f>IF(AND('Riesgos de Gestión'!$AF$42="Baja",'Riesgos de Gestión'!$AH$42="Catastrófico"),CONCATENATE("R5C",'Riesgos de Gestión'!$V$42),"")</f>
        <v/>
      </c>
      <c r="AN40" s="66"/>
      <c r="AO40" s="519"/>
      <c r="AP40" s="520"/>
      <c r="AQ40" s="520"/>
      <c r="AR40" s="520"/>
      <c r="AS40" s="520"/>
      <c r="AT40" s="521"/>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row>
    <row r="41" spans="1:80" ht="15" customHeight="1" x14ac:dyDescent="0.25">
      <c r="A41" s="66"/>
      <c r="B41" s="447"/>
      <c r="C41" s="447"/>
      <c r="D41" s="448"/>
      <c r="E41" s="488"/>
      <c r="F41" s="489"/>
      <c r="G41" s="489"/>
      <c r="H41" s="489"/>
      <c r="I41" s="489"/>
      <c r="J41" s="59" t="str">
        <f>IF(AND('Riesgos de Gestión'!$AF$43="Baja",'Riesgos de Gestión'!$AH$43="Leve"),CONCATENATE("R6C",'Riesgos de Gestión'!$V$43),"")</f>
        <v/>
      </c>
      <c r="K41" s="60" t="str">
        <f>IF(AND('Riesgos de Gestión'!$AF$44="Baja",'Riesgos de Gestión'!$AH$44="Leve"),CONCATENATE("R6C",'Riesgos de Gestión'!$V$44),"")</f>
        <v/>
      </c>
      <c r="L41" s="60" t="str">
        <f>IF(AND('Riesgos de Gestión'!$AF$45="Baja",'Riesgos de Gestión'!$AH$45="Leve"),CONCATENATE("R6C",'Riesgos de Gestión'!$V$45),"")</f>
        <v/>
      </c>
      <c r="M41" s="60" t="str">
        <f>IF(AND('Riesgos de Gestión'!$AF$46="Baja",'Riesgos de Gestión'!$AH$46="Leve"),CONCATENATE("R6C",'Riesgos de Gestión'!$V$46),"")</f>
        <v/>
      </c>
      <c r="N41" s="60" t="str">
        <f>IF(AND('Riesgos de Gestión'!$AF$47="Baja",'Riesgos de Gestión'!$AH$47="Leve"),CONCATENATE("R6C",'Riesgos de Gestión'!$V$47),"")</f>
        <v/>
      </c>
      <c r="O41" s="61" t="str">
        <f>IF(AND('Riesgos de Gestión'!$AF$48="Baja",'Riesgos de Gestión'!$AH$48="Leve"),CONCATENATE("R6C",'Riesgos de Gestión'!$V$48),"")</f>
        <v/>
      </c>
      <c r="P41" s="50" t="str">
        <f>IF(AND('Riesgos de Gestión'!$AF$43="Baja",'Riesgos de Gestión'!$AH$43="Menor"),CONCATENATE("R6C",'Riesgos de Gestión'!$V$43),"")</f>
        <v/>
      </c>
      <c r="Q41" s="51" t="str">
        <f>IF(AND('Riesgos de Gestión'!$AF$44="Baja",'Riesgos de Gestión'!$AH$44="Menor"),CONCATENATE("R6C",'Riesgos de Gestión'!$V$44),"")</f>
        <v/>
      </c>
      <c r="R41" s="51" t="str">
        <f>IF(AND('Riesgos de Gestión'!$AF$45="Baja",'Riesgos de Gestión'!$AH$45="Menor"),CONCATENATE("R6C",'Riesgos de Gestión'!$V$45),"")</f>
        <v/>
      </c>
      <c r="S41" s="51" t="str">
        <f>IF(AND('Riesgos de Gestión'!$AF$46="Baja",'Riesgos de Gestión'!$AH$46="Menor"),CONCATENATE("R6C",'Riesgos de Gestión'!$V$46),"")</f>
        <v/>
      </c>
      <c r="T41" s="51" t="str">
        <f>IF(AND('Riesgos de Gestión'!$AF$47="Baja",'Riesgos de Gestión'!$AH$47="Menor"),CONCATENATE("R6C",'Riesgos de Gestión'!$V$47),"")</f>
        <v/>
      </c>
      <c r="U41" s="52" t="str">
        <f>IF(AND('Riesgos de Gestión'!$AF$48="Baja",'Riesgos de Gestión'!$AH$48="Menor"),CONCATENATE("R6C",'Riesgos de Gestión'!$V$48),"")</f>
        <v/>
      </c>
      <c r="V41" s="50" t="str">
        <f>IF(AND('Riesgos de Gestión'!$AF$43="Baja",'Riesgos de Gestión'!$AH$43="Moderado"),CONCATENATE("R6C",'Riesgos de Gestión'!$V$43),"")</f>
        <v/>
      </c>
      <c r="W41" s="51" t="str">
        <f>IF(AND('Riesgos de Gestión'!$AF$44="Baja",'Riesgos de Gestión'!$AH$44="Moderado"),CONCATENATE("R6C",'Riesgos de Gestión'!$V$44),"")</f>
        <v/>
      </c>
      <c r="X41" s="51" t="str">
        <f>IF(AND('Riesgos de Gestión'!$AF$45="Baja",'Riesgos de Gestión'!$AH$45="Moderado"),CONCATENATE("R6C",'Riesgos de Gestión'!$V$45),"")</f>
        <v/>
      </c>
      <c r="Y41" s="51" t="str">
        <f>IF(AND('Riesgos de Gestión'!$AF$46="Baja",'Riesgos de Gestión'!$AH$46="Moderado"),CONCATENATE("R6C",'Riesgos de Gestión'!$V$46),"")</f>
        <v/>
      </c>
      <c r="Z41" s="51" t="str">
        <f>IF(AND('Riesgos de Gestión'!$AF$47="Baja",'Riesgos de Gestión'!$AH$47="Moderado"),CONCATENATE("R6C",'Riesgos de Gestión'!$V$47),"")</f>
        <v/>
      </c>
      <c r="AA41" s="52" t="str">
        <f>IF(AND('Riesgos de Gestión'!$AF$48="Baja",'Riesgos de Gestión'!$AH$48="Moderado"),CONCATENATE("R6C",'Riesgos de Gestión'!$V$48),"")</f>
        <v/>
      </c>
      <c r="AB41" s="35" t="str">
        <f>IF(AND('Riesgos de Gestión'!$AF$43="Baja",'Riesgos de Gestión'!$AH$43="Mayor"),CONCATENATE("R6C",'Riesgos de Gestión'!$V$43),"")</f>
        <v/>
      </c>
      <c r="AC41" s="36" t="str">
        <f>IF(AND('Riesgos de Gestión'!$AF$44="Baja",'Riesgos de Gestión'!$AH$44="Mayor"),CONCATENATE("R6C",'Riesgos de Gestión'!$V$44),"")</f>
        <v/>
      </c>
      <c r="AD41" s="36" t="str">
        <f>IF(AND('Riesgos de Gestión'!$AF$45="Baja",'Riesgos de Gestión'!$AH$45="Mayor"),CONCATENATE("R6C",'Riesgos de Gestión'!$V$45),"")</f>
        <v/>
      </c>
      <c r="AE41" s="36" t="str">
        <f>IF(AND('Riesgos de Gestión'!$AF$46="Baja",'Riesgos de Gestión'!$AH$46="Mayor"),CONCATENATE("R6C",'Riesgos de Gestión'!$V$46),"")</f>
        <v/>
      </c>
      <c r="AF41" s="36" t="str">
        <f>IF(AND('Riesgos de Gestión'!$AF$47="Baja",'Riesgos de Gestión'!$AH$47="Mayor"),CONCATENATE("R6C",'Riesgos de Gestión'!$V$47),"")</f>
        <v/>
      </c>
      <c r="AG41" s="37" t="str">
        <f>IF(AND('Riesgos de Gestión'!$AF$48="Baja",'Riesgos de Gestión'!$AH$48="Mayor"),CONCATENATE("R6C",'Riesgos de Gestión'!$V$48),"")</f>
        <v/>
      </c>
      <c r="AH41" s="38" t="str">
        <f>IF(AND('Riesgos de Gestión'!$AF$43="Baja",'Riesgos de Gestión'!$AH$43="Catastrófico"),CONCATENATE("R6C",'Riesgos de Gestión'!$V$43),"")</f>
        <v/>
      </c>
      <c r="AI41" s="39" t="str">
        <f>IF(AND('Riesgos de Gestión'!$AF$44="Baja",'Riesgos de Gestión'!$AH$44="Catastrófico"),CONCATENATE("R6C",'Riesgos de Gestión'!$V$44),"")</f>
        <v/>
      </c>
      <c r="AJ41" s="39" t="str">
        <f>IF(AND('Riesgos de Gestión'!$AF$45="Baja",'Riesgos de Gestión'!$AH$45="Catastrófico"),CONCATENATE("R6C",'Riesgos de Gestión'!$V$45),"")</f>
        <v/>
      </c>
      <c r="AK41" s="39" t="str">
        <f>IF(AND('Riesgos de Gestión'!$AF$46="Baja",'Riesgos de Gestión'!$AH$46="Catastrófico"),CONCATENATE("R6C",'Riesgos de Gestión'!$V$46),"")</f>
        <v/>
      </c>
      <c r="AL41" s="39" t="str">
        <f>IF(AND('Riesgos de Gestión'!$AF$47="Baja",'Riesgos de Gestión'!$AH$47="Catastrófico"),CONCATENATE("R6C",'Riesgos de Gestión'!$V$47),"")</f>
        <v/>
      </c>
      <c r="AM41" s="40" t="str">
        <f>IF(AND('Riesgos de Gestión'!$AF$48="Baja",'Riesgos de Gestión'!$AH$48="Catastrófico"),CONCATENATE("R6C",'Riesgos de Gestión'!$V$48),"")</f>
        <v/>
      </c>
      <c r="AN41" s="66"/>
      <c r="AO41" s="519"/>
      <c r="AP41" s="520"/>
      <c r="AQ41" s="520"/>
      <c r="AR41" s="520"/>
      <c r="AS41" s="520"/>
      <c r="AT41" s="521"/>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row>
    <row r="42" spans="1:80" ht="15" customHeight="1" x14ac:dyDescent="0.25">
      <c r="A42" s="66"/>
      <c r="B42" s="447"/>
      <c r="C42" s="447"/>
      <c r="D42" s="448"/>
      <c r="E42" s="488"/>
      <c r="F42" s="489"/>
      <c r="G42" s="489"/>
      <c r="H42" s="489"/>
      <c r="I42" s="489"/>
      <c r="J42" s="59" t="str">
        <f>IF(AND('Riesgos de Gestión'!$AF$49="Baja",'Riesgos de Gestión'!$AH$49="Leve"),CONCATENATE("R7C",'Riesgos de Gestión'!$V$49),"")</f>
        <v/>
      </c>
      <c r="K42" s="60" t="str">
        <f>IF(AND('Riesgos de Gestión'!$AF$50="Baja",'Riesgos de Gestión'!$AH$50="Leve"),CONCATENATE("R7C",'Riesgos de Gestión'!$V$50),"")</f>
        <v/>
      </c>
      <c r="L42" s="60" t="str">
        <f>IF(AND('Riesgos de Gestión'!$AF$51="Baja",'Riesgos de Gestión'!$AH$51="Leve"),CONCATENATE("R7C",'Riesgos de Gestión'!$V$51),"")</f>
        <v/>
      </c>
      <c r="M42" s="60" t="str">
        <f>IF(AND('Riesgos de Gestión'!$AF$52="Baja",'Riesgos de Gestión'!$AH$52="Leve"),CONCATENATE("R7C",'Riesgos de Gestión'!$V$52),"")</f>
        <v/>
      </c>
      <c r="N42" s="60" t="str">
        <f>IF(AND('Riesgos de Gestión'!$AF$53="Baja",'Riesgos de Gestión'!$AH$53="Leve"),CONCATENATE("R7C",'Riesgos de Gestión'!$V$53),"")</f>
        <v/>
      </c>
      <c r="O42" s="61" t="str">
        <f>IF(AND('Riesgos de Gestión'!$AF$54="Baja",'Riesgos de Gestión'!$AH$54="Leve"),CONCATENATE("R7C",'Riesgos de Gestión'!$V$54),"")</f>
        <v/>
      </c>
      <c r="P42" s="50" t="str">
        <f>IF(AND('Riesgos de Gestión'!$AF$49="Baja",'Riesgos de Gestión'!$AH$49="Menor"),CONCATENATE("R7C",'Riesgos de Gestión'!$V$49),"")</f>
        <v/>
      </c>
      <c r="Q42" s="51" t="str">
        <f>IF(AND('Riesgos de Gestión'!$AF$50="Baja",'Riesgos de Gestión'!$AH$50="Menor"),CONCATENATE("R7C",'Riesgos de Gestión'!$V$50),"")</f>
        <v/>
      </c>
      <c r="R42" s="51" t="str">
        <f>IF(AND('Riesgos de Gestión'!$AF$51="Baja",'Riesgos de Gestión'!$AH$51="Menor"),CONCATENATE("R7C",'Riesgos de Gestión'!$V$51),"")</f>
        <v/>
      </c>
      <c r="S42" s="51" t="str">
        <f>IF(AND('Riesgos de Gestión'!$AF$52="Baja",'Riesgos de Gestión'!$AH$52="Menor"),CONCATENATE("R7C",'Riesgos de Gestión'!$V$52),"")</f>
        <v/>
      </c>
      <c r="T42" s="51" t="str">
        <f>IF(AND('Riesgos de Gestión'!$AF$53="Baja",'Riesgos de Gestión'!$AH$53="Menor"),CONCATENATE("R7C",'Riesgos de Gestión'!$V$53),"")</f>
        <v/>
      </c>
      <c r="U42" s="52" t="str">
        <f>IF(AND('Riesgos de Gestión'!$AF$54="Baja",'Riesgos de Gestión'!$AH$54="Menor"),CONCATENATE("R7C",'Riesgos de Gestión'!$V$54),"")</f>
        <v/>
      </c>
      <c r="V42" s="50" t="str">
        <f>IF(AND('Riesgos de Gestión'!$AF$49="Baja",'Riesgos de Gestión'!$AH$49="Moderado"),CONCATENATE("R7C",'Riesgos de Gestión'!$V$49),"")</f>
        <v/>
      </c>
      <c r="W42" s="51" t="str">
        <f>IF(AND('Riesgos de Gestión'!$AF$50="Baja",'Riesgos de Gestión'!$AH$50="Moderado"),CONCATENATE("R7C",'Riesgos de Gestión'!$V$50),"")</f>
        <v/>
      </c>
      <c r="X42" s="51" t="str">
        <f>IF(AND('Riesgos de Gestión'!$AF$51="Baja",'Riesgos de Gestión'!$AH$51="Moderado"),CONCATENATE("R7C",'Riesgos de Gestión'!$V$51),"")</f>
        <v/>
      </c>
      <c r="Y42" s="51" t="str">
        <f>IF(AND('Riesgos de Gestión'!$AF$52="Baja",'Riesgos de Gestión'!$AH$52="Moderado"),CONCATENATE("R7C",'Riesgos de Gestión'!$V$52),"")</f>
        <v/>
      </c>
      <c r="Z42" s="51" t="str">
        <f>IF(AND('Riesgos de Gestión'!$AF$53="Baja",'Riesgos de Gestión'!$AH$53="Moderado"),CONCATENATE("R7C",'Riesgos de Gestión'!$V$53),"")</f>
        <v/>
      </c>
      <c r="AA42" s="52" t="str">
        <f>IF(AND('Riesgos de Gestión'!$AF$54="Baja",'Riesgos de Gestión'!$AH$54="Moderado"),CONCATENATE("R7C",'Riesgos de Gestión'!$V$54),"")</f>
        <v/>
      </c>
      <c r="AB42" s="35" t="str">
        <f>IF(AND('Riesgos de Gestión'!$AF$49="Baja",'Riesgos de Gestión'!$AH$49="Mayor"),CONCATENATE("R7C",'Riesgos de Gestión'!$V$49),"")</f>
        <v/>
      </c>
      <c r="AC42" s="36" t="str">
        <f>IF(AND('Riesgos de Gestión'!$AF$50="Baja",'Riesgos de Gestión'!$AH$50="Mayor"),CONCATENATE("R7C",'Riesgos de Gestión'!$V$50),"")</f>
        <v/>
      </c>
      <c r="AD42" s="36" t="str">
        <f>IF(AND('Riesgos de Gestión'!$AF$51="Baja",'Riesgos de Gestión'!$AH$51="Mayor"),CONCATENATE("R7C",'Riesgos de Gestión'!$V$51),"")</f>
        <v/>
      </c>
      <c r="AE42" s="36" t="str">
        <f>IF(AND('Riesgos de Gestión'!$AF$52="Baja",'Riesgos de Gestión'!$AH$52="Mayor"),CONCATENATE("R7C",'Riesgos de Gestión'!$V$52),"")</f>
        <v/>
      </c>
      <c r="AF42" s="36" t="str">
        <f>IF(AND('Riesgos de Gestión'!$AF$53="Baja",'Riesgos de Gestión'!$AH$53="Mayor"),CONCATENATE("R7C",'Riesgos de Gestión'!$V$53),"")</f>
        <v/>
      </c>
      <c r="AG42" s="37" t="str">
        <f>IF(AND('Riesgos de Gestión'!$AF$54="Baja",'Riesgos de Gestión'!$AH$54="Mayor"),CONCATENATE("R7C",'Riesgos de Gestión'!$V$54),"")</f>
        <v/>
      </c>
      <c r="AH42" s="38" t="str">
        <f>IF(AND('Riesgos de Gestión'!$AF$49="Baja",'Riesgos de Gestión'!$AH$49="Catastrófico"),CONCATENATE("R7C",'Riesgos de Gestión'!$V$49),"")</f>
        <v/>
      </c>
      <c r="AI42" s="39" t="str">
        <f>IF(AND('Riesgos de Gestión'!$AF$50="Baja",'Riesgos de Gestión'!$AH$50="Catastrófico"),CONCATENATE("R7C",'Riesgos de Gestión'!$V$50),"")</f>
        <v/>
      </c>
      <c r="AJ42" s="39" t="str">
        <f>IF(AND('Riesgos de Gestión'!$AF$51="Baja",'Riesgos de Gestión'!$AH$51="Catastrófico"),CONCATENATE("R7C",'Riesgos de Gestión'!$V$51),"")</f>
        <v/>
      </c>
      <c r="AK42" s="39" t="str">
        <f>IF(AND('Riesgos de Gestión'!$AF$52="Baja",'Riesgos de Gestión'!$AH$52="Catastrófico"),CONCATENATE("R7C",'Riesgos de Gestión'!$V$52),"")</f>
        <v/>
      </c>
      <c r="AL42" s="39" t="str">
        <f>IF(AND('Riesgos de Gestión'!$AF$53="Baja",'Riesgos de Gestión'!$AH$53="Catastrófico"),CONCATENATE("R7C",'Riesgos de Gestión'!$V$53),"")</f>
        <v/>
      </c>
      <c r="AM42" s="40" t="str">
        <f>IF(AND('Riesgos de Gestión'!$AF$54="Baja",'Riesgos de Gestión'!$AH$54="Catastrófico"),CONCATENATE("R7C",'Riesgos de Gestión'!$V$54),"")</f>
        <v/>
      </c>
      <c r="AN42" s="66"/>
      <c r="AO42" s="519"/>
      <c r="AP42" s="520"/>
      <c r="AQ42" s="520"/>
      <c r="AR42" s="520"/>
      <c r="AS42" s="520"/>
      <c r="AT42" s="521"/>
      <c r="AU42" s="66"/>
      <c r="AV42" s="66"/>
      <c r="AW42" s="66"/>
      <c r="AX42" s="66"/>
      <c r="AY42" s="66"/>
      <c r="AZ42" s="66"/>
      <c r="BA42" s="66"/>
      <c r="BB42" s="66"/>
      <c r="BC42" s="66"/>
      <c r="BD42" s="66"/>
      <c r="BE42" s="66"/>
      <c r="BF42" s="66"/>
      <c r="BG42" s="66"/>
      <c r="BH42" s="66"/>
      <c r="BI42" s="66"/>
      <c r="BJ42" s="66"/>
      <c r="BK42" s="66"/>
      <c r="BL42" s="66"/>
      <c r="BM42" s="66"/>
      <c r="BN42" s="66"/>
      <c r="BO42" s="66"/>
      <c r="BP42" s="66"/>
      <c r="BQ42" s="66"/>
      <c r="BR42" s="66"/>
      <c r="BS42" s="66"/>
      <c r="BT42" s="66"/>
      <c r="BU42" s="66"/>
      <c r="BV42" s="66"/>
      <c r="BW42" s="66"/>
      <c r="BX42" s="66"/>
    </row>
    <row r="43" spans="1:80" ht="15" customHeight="1" x14ac:dyDescent="0.25">
      <c r="A43" s="66"/>
      <c r="B43" s="447"/>
      <c r="C43" s="447"/>
      <c r="D43" s="448"/>
      <c r="E43" s="488"/>
      <c r="F43" s="489"/>
      <c r="G43" s="489"/>
      <c r="H43" s="489"/>
      <c r="I43" s="489"/>
      <c r="J43" s="59" t="str">
        <f>IF(AND('Riesgos de Gestión'!$AF$55="Baja",'Riesgos de Gestión'!$AH$55="Leve"),CONCATENATE("R8C",'Riesgos de Gestión'!$V$55),"")</f>
        <v/>
      </c>
      <c r="K43" s="60" t="str">
        <f>IF(AND('Riesgos de Gestión'!$AF$56="Baja",'Riesgos de Gestión'!$AH$56="Leve"),CONCATENATE("R8C",'Riesgos de Gestión'!$V$56),"")</f>
        <v/>
      </c>
      <c r="L43" s="60" t="str">
        <f>IF(AND('Riesgos de Gestión'!$AF$57="Baja",'Riesgos de Gestión'!$AH$57="Leve"),CONCATENATE("R8C",'Riesgos de Gestión'!$V$57),"")</f>
        <v/>
      </c>
      <c r="M43" s="60" t="str">
        <f>IF(AND('Riesgos de Gestión'!$AF$58="Baja",'Riesgos de Gestión'!$AH$58="Leve"),CONCATENATE("R8C",'Riesgos de Gestión'!$V$58),"")</f>
        <v/>
      </c>
      <c r="N43" s="60" t="str">
        <f>IF(AND('Riesgos de Gestión'!$AF$59="Baja",'Riesgos de Gestión'!$AH$59="Leve"),CONCATENATE("R8C",'Riesgos de Gestión'!$V$59),"")</f>
        <v/>
      </c>
      <c r="O43" s="61" t="str">
        <f>IF(AND('Riesgos de Gestión'!$AF$60="Baja",'Riesgos de Gestión'!$AH$60="Leve"),CONCATENATE("R8C",'Riesgos de Gestión'!$V$60),"")</f>
        <v/>
      </c>
      <c r="P43" s="50" t="str">
        <f>IF(AND('Riesgos de Gestión'!$AF$55="Baja",'Riesgos de Gestión'!$AH$55="Menor"),CONCATENATE("R8C",'Riesgos de Gestión'!$V$55),"")</f>
        <v/>
      </c>
      <c r="Q43" s="51" t="str">
        <f>IF(AND('Riesgos de Gestión'!$AF$56="Baja",'Riesgos de Gestión'!$AH$56="Menor"),CONCATENATE("R8C",'Riesgos de Gestión'!$V$56),"")</f>
        <v/>
      </c>
      <c r="R43" s="51" t="str">
        <f>IF(AND('Riesgos de Gestión'!$AF$57="Baja",'Riesgos de Gestión'!$AH$57="Menor"),CONCATENATE("R8C",'Riesgos de Gestión'!$V$57),"")</f>
        <v/>
      </c>
      <c r="S43" s="51" t="str">
        <f>IF(AND('Riesgos de Gestión'!$AF$58="Baja",'Riesgos de Gestión'!$AH$58="Menor"),CONCATENATE("R8C",'Riesgos de Gestión'!$V$58),"")</f>
        <v/>
      </c>
      <c r="T43" s="51" t="str">
        <f>IF(AND('Riesgos de Gestión'!$AF$59="Baja",'Riesgos de Gestión'!$AH$59="Menor"),CONCATENATE("R8C",'Riesgos de Gestión'!$V$59),"")</f>
        <v/>
      </c>
      <c r="U43" s="52" t="str">
        <f>IF(AND('Riesgos de Gestión'!$AF$60="Baja",'Riesgos de Gestión'!$AH$60="Menor"),CONCATENATE("R8C",'Riesgos de Gestión'!$V$60),"")</f>
        <v/>
      </c>
      <c r="V43" s="50" t="str">
        <f>IF(AND('Riesgos de Gestión'!$AF$55="Baja",'Riesgos de Gestión'!$AH$55="Moderado"),CONCATENATE("R8C",'Riesgos de Gestión'!$V$55),"")</f>
        <v/>
      </c>
      <c r="W43" s="51" t="str">
        <f>IF(AND('Riesgos de Gestión'!$AF$56="Baja",'Riesgos de Gestión'!$AH$56="Moderado"),CONCATENATE("R8C",'Riesgos de Gestión'!$V$56),"")</f>
        <v/>
      </c>
      <c r="X43" s="51" t="str">
        <f>IF(AND('Riesgos de Gestión'!$AF$57="Baja",'Riesgos de Gestión'!$AH$57="Moderado"),CONCATENATE("R8C",'Riesgos de Gestión'!$V$57),"")</f>
        <v/>
      </c>
      <c r="Y43" s="51" t="str">
        <f>IF(AND('Riesgos de Gestión'!$AF$58="Baja",'Riesgos de Gestión'!$AH$58="Moderado"),CONCATENATE("R8C",'Riesgos de Gestión'!$V$58),"")</f>
        <v/>
      </c>
      <c r="Z43" s="51" t="str">
        <f>IF(AND('Riesgos de Gestión'!$AF$59="Baja",'Riesgos de Gestión'!$AH$59="Moderado"),CONCATENATE("R8C",'Riesgos de Gestión'!$V$59),"")</f>
        <v/>
      </c>
      <c r="AA43" s="52" t="str">
        <f>IF(AND('Riesgos de Gestión'!$AF$60="Baja",'Riesgos de Gestión'!$AH$60="Moderado"),CONCATENATE("R8C",'Riesgos de Gestión'!$V$60),"")</f>
        <v/>
      </c>
      <c r="AB43" s="35" t="str">
        <f>IF(AND('Riesgos de Gestión'!$AF$55="Baja",'Riesgos de Gestión'!$AH$55="Mayor"),CONCATENATE("R8C",'Riesgos de Gestión'!$V$55),"")</f>
        <v/>
      </c>
      <c r="AC43" s="36" t="str">
        <f>IF(AND('Riesgos de Gestión'!$AF$56="Baja",'Riesgos de Gestión'!$AH$56="Mayor"),CONCATENATE("R8C",'Riesgos de Gestión'!$V$56),"")</f>
        <v/>
      </c>
      <c r="AD43" s="36" t="str">
        <f>IF(AND('Riesgos de Gestión'!$AF$57="Baja",'Riesgos de Gestión'!$AH$57="Mayor"),CONCATENATE("R8C",'Riesgos de Gestión'!$V$57),"")</f>
        <v/>
      </c>
      <c r="AE43" s="36" t="str">
        <f>IF(AND('Riesgos de Gestión'!$AF$58="Baja",'Riesgos de Gestión'!$AH$58="Mayor"),CONCATENATE("R8C",'Riesgos de Gestión'!$V$58),"")</f>
        <v/>
      </c>
      <c r="AF43" s="36" t="str">
        <f>IF(AND('Riesgos de Gestión'!$AF$59="Baja",'Riesgos de Gestión'!$AH$59="Mayor"),CONCATENATE("R8C",'Riesgos de Gestión'!$V$59),"")</f>
        <v/>
      </c>
      <c r="AG43" s="37" t="str">
        <f>IF(AND('Riesgos de Gestión'!$AF$60="Baja",'Riesgos de Gestión'!$AH$60="Mayor"),CONCATENATE("R8C",'Riesgos de Gestión'!$V$60),"")</f>
        <v/>
      </c>
      <c r="AH43" s="38" t="str">
        <f>IF(AND('Riesgos de Gestión'!$AF$55="Baja",'Riesgos de Gestión'!$AH$55="Catastrófico"),CONCATENATE("R8C",'Riesgos de Gestión'!$V$55),"")</f>
        <v/>
      </c>
      <c r="AI43" s="39" t="str">
        <f>IF(AND('Riesgos de Gestión'!$AF$56="Baja",'Riesgos de Gestión'!$AH$56="Catastrófico"),CONCATENATE("R8C",'Riesgos de Gestión'!$V$56),"")</f>
        <v/>
      </c>
      <c r="AJ43" s="39" t="str">
        <f>IF(AND('Riesgos de Gestión'!$AF$57="Baja",'Riesgos de Gestión'!$AH$57="Catastrófico"),CONCATENATE("R8C",'Riesgos de Gestión'!$V$57),"")</f>
        <v/>
      </c>
      <c r="AK43" s="39" t="str">
        <f>IF(AND('Riesgos de Gestión'!$AF$58="Baja",'Riesgos de Gestión'!$AH$58="Catastrófico"),CONCATENATE("R8C",'Riesgos de Gestión'!$V$58),"")</f>
        <v/>
      </c>
      <c r="AL43" s="39" t="str">
        <f>IF(AND('Riesgos de Gestión'!$AF$59="Baja",'Riesgos de Gestión'!$AH$59="Catastrófico"),CONCATENATE("R8C",'Riesgos de Gestión'!$V$59),"")</f>
        <v/>
      </c>
      <c r="AM43" s="40" t="str">
        <f>IF(AND('Riesgos de Gestión'!$AF$60="Baja",'Riesgos de Gestión'!$AH$60="Catastrófico"),CONCATENATE("R8C",'Riesgos de Gestión'!$V$60),"")</f>
        <v/>
      </c>
      <c r="AN43" s="66"/>
      <c r="AO43" s="519"/>
      <c r="AP43" s="520"/>
      <c r="AQ43" s="520"/>
      <c r="AR43" s="520"/>
      <c r="AS43" s="520"/>
      <c r="AT43" s="521"/>
      <c r="AU43" s="66"/>
      <c r="AV43" s="66"/>
      <c r="AW43" s="66"/>
      <c r="AX43" s="66"/>
      <c r="AY43" s="66"/>
      <c r="AZ43" s="66"/>
      <c r="BA43" s="66"/>
      <c r="BB43" s="66"/>
      <c r="BC43" s="66"/>
      <c r="BD43" s="66"/>
      <c r="BE43" s="66"/>
      <c r="BF43" s="66"/>
      <c r="BG43" s="66"/>
      <c r="BH43" s="66"/>
      <c r="BI43" s="66"/>
      <c r="BJ43" s="66"/>
      <c r="BK43" s="66"/>
      <c r="BL43" s="66"/>
      <c r="BM43" s="66"/>
      <c r="BN43" s="66"/>
      <c r="BO43" s="66"/>
      <c r="BP43" s="66"/>
      <c r="BQ43" s="66"/>
      <c r="BR43" s="66"/>
      <c r="BS43" s="66"/>
      <c r="BT43" s="66"/>
      <c r="BU43" s="66"/>
      <c r="BV43" s="66"/>
      <c r="BW43" s="66"/>
      <c r="BX43" s="66"/>
    </row>
    <row r="44" spans="1:80" ht="15" customHeight="1" x14ac:dyDescent="0.25">
      <c r="A44" s="66"/>
      <c r="B44" s="447"/>
      <c r="C44" s="447"/>
      <c r="D44" s="448"/>
      <c r="E44" s="488"/>
      <c r="F44" s="489"/>
      <c r="G44" s="489"/>
      <c r="H44" s="489"/>
      <c r="I44" s="489"/>
      <c r="J44" s="59" t="str">
        <f>IF(AND('Riesgos de Gestión'!$AF$61="Baja",'Riesgos de Gestión'!$AH$61="Leve"),CONCATENATE("R9C",'Riesgos de Gestión'!$V$61),"")</f>
        <v/>
      </c>
      <c r="K44" s="60" t="str">
        <f>IF(AND('Riesgos de Gestión'!$AF$62="Baja",'Riesgos de Gestión'!$AH$62="Leve"),CONCATENATE("R9C",'Riesgos de Gestión'!$V$62),"")</f>
        <v/>
      </c>
      <c r="L44" s="60" t="str">
        <f>IF(AND('Riesgos de Gestión'!$AF$63="Baja",'Riesgos de Gestión'!$AH$63="Leve"),CONCATENATE("R9C",'Riesgos de Gestión'!$V$63),"")</f>
        <v/>
      </c>
      <c r="M44" s="60" t="str">
        <f>IF(AND('Riesgos de Gestión'!$AF$64="Baja",'Riesgos de Gestión'!$AH$64="Leve"),CONCATENATE("R9C",'Riesgos de Gestión'!$V$64),"")</f>
        <v/>
      </c>
      <c r="N44" s="60" t="str">
        <f>IF(AND('Riesgos de Gestión'!$AF$65="Baja",'Riesgos de Gestión'!$AH$65="Leve"),CONCATENATE("R9C",'Riesgos de Gestión'!$V$65),"")</f>
        <v/>
      </c>
      <c r="O44" s="61" t="str">
        <f>IF(AND('Riesgos de Gestión'!$AF$66="Baja",'Riesgos de Gestión'!$AH$66="Leve"),CONCATENATE("R9C",'Riesgos de Gestión'!$V$66),"")</f>
        <v/>
      </c>
      <c r="P44" s="50" t="str">
        <f>IF(AND('Riesgos de Gestión'!$AF$61="Baja",'Riesgos de Gestión'!$AH$61="Menor"),CONCATENATE("R9C",'Riesgos de Gestión'!$V$61),"")</f>
        <v/>
      </c>
      <c r="Q44" s="51" t="str">
        <f>IF(AND('Riesgos de Gestión'!$AF$62="Baja",'Riesgos de Gestión'!$AH$62="Menor"),CONCATENATE("R9C",'Riesgos de Gestión'!$V$62),"")</f>
        <v/>
      </c>
      <c r="R44" s="51" t="str">
        <f>IF(AND('Riesgos de Gestión'!$AF$63="Baja",'Riesgos de Gestión'!$AH$63="Menor"),CONCATENATE("R9C",'Riesgos de Gestión'!$V$63),"")</f>
        <v/>
      </c>
      <c r="S44" s="51" t="str">
        <f>IF(AND('Riesgos de Gestión'!$AF$64="Baja",'Riesgos de Gestión'!$AH$64="Menor"),CONCATENATE("R9C",'Riesgos de Gestión'!$V$64),"")</f>
        <v/>
      </c>
      <c r="T44" s="51" t="str">
        <f>IF(AND('Riesgos de Gestión'!$AF$65="Baja",'Riesgos de Gestión'!$AH$65="Menor"),CONCATENATE("R9C",'Riesgos de Gestión'!$V$65),"")</f>
        <v/>
      </c>
      <c r="U44" s="52" t="str">
        <f>IF(AND('Riesgos de Gestión'!$AF$66="Baja",'Riesgos de Gestión'!$AH$66="Menor"),CONCATENATE("R9C",'Riesgos de Gestión'!$V$66),"")</f>
        <v/>
      </c>
      <c r="V44" s="50" t="str">
        <f>IF(AND('Riesgos de Gestión'!$AF$61="Baja",'Riesgos de Gestión'!$AH$61="Moderado"),CONCATENATE("R9C",'Riesgos de Gestión'!$V$61),"")</f>
        <v/>
      </c>
      <c r="W44" s="51" t="str">
        <f>IF(AND('Riesgos de Gestión'!$AF$62="Baja",'Riesgos de Gestión'!$AH$62="Moderado"),CONCATENATE("R9C",'Riesgos de Gestión'!$V$62),"")</f>
        <v/>
      </c>
      <c r="X44" s="51" t="str">
        <f>IF(AND('Riesgos de Gestión'!$AF$63="Baja",'Riesgos de Gestión'!$AH$63="Moderado"),CONCATENATE("R9C",'Riesgos de Gestión'!$V$63),"")</f>
        <v/>
      </c>
      <c r="Y44" s="51" t="str">
        <f>IF(AND('Riesgos de Gestión'!$AF$64="Baja",'Riesgos de Gestión'!$AH$64="Moderado"),CONCATENATE("R9C",'Riesgos de Gestión'!$V$64),"")</f>
        <v/>
      </c>
      <c r="Z44" s="51" t="str">
        <f>IF(AND('Riesgos de Gestión'!$AF$65="Baja",'Riesgos de Gestión'!$AH$65="Moderado"),CONCATENATE("R9C",'Riesgos de Gestión'!$V$65),"")</f>
        <v/>
      </c>
      <c r="AA44" s="52" t="str">
        <f>IF(AND('Riesgos de Gestión'!$AF$66="Baja",'Riesgos de Gestión'!$AH$66="Moderado"),CONCATENATE("R9C",'Riesgos de Gestión'!$V$66),"")</f>
        <v/>
      </c>
      <c r="AB44" s="35" t="str">
        <f>IF(AND('Riesgos de Gestión'!$AF$61="Baja",'Riesgos de Gestión'!$AH$61="Mayor"),CONCATENATE("R9C",'Riesgos de Gestión'!$V$61),"")</f>
        <v/>
      </c>
      <c r="AC44" s="36" t="str">
        <f>IF(AND('Riesgos de Gestión'!$AF$62="Baja",'Riesgos de Gestión'!$AH$62="Mayor"),CONCATENATE("R9C",'Riesgos de Gestión'!$V$62),"")</f>
        <v/>
      </c>
      <c r="AD44" s="36" t="str">
        <f>IF(AND('Riesgos de Gestión'!$AF$63="Baja",'Riesgos de Gestión'!$AH$63="Mayor"),CONCATENATE("R9C",'Riesgos de Gestión'!$V$63),"")</f>
        <v/>
      </c>
      <c r="AE44" s="36" t="str">
        <f>IF(AND('Riesgos de Gestión'!$AF$64="Baja",'Riesgos de Gestión'!$AH$64="Mayor"),CONCATENATE("R9C",'Riesgos de Gestión'!$V$64),"")</f>
        <v/>
      </c>
      <c r="AF44" s="36" t="str">
        <f>IF(AND('Riesgos de Gestión'!$AF$65="Baja",'Riesgos de Gestión'!$AH$65="Mayor"),CONCATENATE("R9C",'Riesgos de Gestión'!$V$65),"")</f>
        <v/>
      </c>
      <c r="AG44" s="37" t="str">
        <f>IF(AND('Riesgos de Gestión'!$AF$66="Baja",'Riesgos de Gestión'!$AH$66="Mayor"),CONCATENATE("R9C",'Riesgos de Gestión'!$V$66),"")</f>
        <v/>
      </c>
      <c r="AH44" s="38" t="str">
        <f>IF(AND('Riesgos de Gestión'!$AF$61="Baja",'Riesgos de Gestión'!$AH$61="Catastrófico"),CONCATENATE("R9C",'Riesgos de Gestión'!$V$61),"")</f>
        <v/>
      </c>
      <c r="AI44" s="39" t="str">
        <f>IF(AND('Riesgos de Gestión'!$AF$62="Baja",'Riesgos de Gestión'!$AH$62="Catastrófico"),CONCATENATE("R9C",'Riesgos de Gestión'!$V$62),"")</f>
        <v/>
      </c>
      <c r="AJ44" s="39" t="str">
        <f>IF(AND('Riesgos de Gestión'!$AF$63="Baja",'Riesgos de Gestión'!$AH$63="Catastrófico"),CONCATENATE("R9C",'Riesgos de Gestión'!$V$63),"")</f>
        <v/>
      </c>
      <c r="AK44" s="39" t="str">
        <f>IF(AND('Riesgos de Gestión'!$AF$64="Baja",'Riesgos de Gestión'!$AH$64="Catastrófico"),CONCATENATE("R9C",'Riesgos de Gestión'!$V$64),"")</f>
        <v/>
      </c>
      <c r="AL44" s="39" t="str">
        <f>IF(AND('Riesgos de Gestión'!$AF$65="Baja",'Riesgos de Gestión'!$AH$65="Catastrófico"),CONCATENATE("R9C",'Riesgos de Gestión'!$V$65),"")</f>
        <v/>
      </c>
      <c r="AM44" s="40" t="str">
        <f>IF(AND('Riesgos de Gestión'!$AF$66="Baja",'Riesgos de Gestión'!$AH$66="Catastrófico"),CONCATENATE("R9C",'Riesgos de Gestión'!$V$66),"")</f>
        <v/>
      </c>
      <c r="AN44" s="66"/>
      <c r="AO44" s="519"/>
      <c r="AP44" s="520"/>
      <c r="AQ44" s="520"/>
      <c r="AR44" s="520"/>
      <c r="AS44" s="520"/>
      <c r="AT44" s="521"/>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row>
    <row r="45" spans="1:80" ht="15.75" customHeight="1" thickBot="1" x14ac:dyDescent="0.3">
      <c r="A45" s="66"/>
      <c r="B45" s="447"/>
      <c r="C45" s="447"/>
      <c r="D45" s="448"/>
      <c r="E45" s="491"/>
      <c r="F45" s="492"/>
      <c r="G45" s="492"/>
      <c r="H45" s="492"/>
      <c r="I45" s="492"/>
      <c r="J45" s="62" t="str">
        <f>IF(AND('Riesgos de Gestión'!$AF$67="Baja",'Riesgos de Gestión'!$AH$67="Leve"),CONCATENATE("R10C",'Riesgos de Gestión'!$V$67),"")</f>
        <v/>
      </c>
      <c r="K45" s="63" t="str">
        <f>IF(AND('Riesgos de Gestión'!$AF$68="Baja",'Riesgos de Gestión'!$AH$68="Leve"),CONCATENATE("R10C",'Riesgos de Gestión'!$V$68),"")</f>
        <v/>
      </c>
      <c r="L45" s="63" t="str">
        <f>IF(AND('Riesgos de Gestión'!$AF$69="Baja",'Riesgos de Gestión'!$AH$69="Leve"),CONCATENATE("R10C",'Riesgos de Gestión'!$V$69),"")</f>
        <v/>
      </c>
      <c r="M45" s="63" t="str">
        <f>IF(AND('Riesgos de Gestión'!$AF$70="Baja",'Riesgos de Gestión'!$AH$70="Leve"),CONCATENATE("R10C",'Riesgos de Gestión'!$V$70),"")</f>
        <v/>
      </c>
      <c r="N45" s="63" t="str">
        <f>IF(AND('Riesgos de Gestión'!$AF$71="Baja",'Riesgos de Gestión'!$AH$71="Leve"),CONCATENATE("R10C",'Riesgos de Gestión'!$V$71),"")</f>
        <v/>
      </c>
      <c r="O45" s="64" t="str">
        <f>IF(AND('Riesgos de Gestión'!$AF$72="Baja",'Riesgos de Gestión'!$AH$72="Leve"),CONCATENATE("R10C",'Riesgos de Gestión'!$V$72),"")</f>
        <v/>
      </c>
      <c r="P45" s="50" t="str">
        <f>IF(AND('Riesgos de Gestión'!$AF$67="Baja",'Riesgos de Gestión'!$AH$67="Menor"),CONCATENATE("R10C",'Riesgos de Gestión'!$V$67),"")</f>
        <v/>
      </c>
      <c r="Q45" s="51" t="str">
        <f>IF(AND('Riesgos de Gestión'!$AF$68="Baja",'Riesgos de Gestión'!$AH$68="Menor"),CONCATENATE("R10C",'Riesgos de Gestión'!$V$68),"")</f>
        <v/>
      </c>
      <c r="R45" s="51" t="str">
        <f>IF(AND('Riesgos de Gestión'!$AF$69="Baja",'Riesgos de Gestión'!$AH$69="Menor"),CONCATENATE("R10C",'Riesgos de Gestión'!$V$69),"")</f>
        <v/>
      </c>
      <c r="S45" s="51" t="str">
        <f>IF(AND('Riesgos de Gestión'!$AF$70="Baja",'Riesgos de Gestión'!$AH$70="Menor"),CONCATENATE("R10C",'Riesgos de Gestión'!$V$70),"")</f>
        <v/>
      </c>
      <c r="T45" s="51" t="str">
        <f>IF(AND('Riesgos de Gestión'!$AF$71="Baja",'Riesgos de Gestión'!$AH$71="Menor"),CONCATENATE("R10C",'Riesgos de Gestión'!$V$71),"")</f>
        <v/>
      </c>
      <c r="U45" s="52" t="str">
        <f>IF(AND('Riesgos de Gestión'!$AF$72="Baja",'Riesgos de Gestión'!$AH$72="Menor"),CONCATENATE("R10C",'Riesgos de Gestión'!$V$72),"")</f>
        <v/>
      </c>
      <c r="V45" s="53" t="str">
        <f>IF(AND('Riesgos de Gestión'!$AF$67="Baja",'Riesgos de Gestión'!$AH$67="Moderado"),CONCATENATE("R10C",'Riesgos de Gestión'!$V$67),"")</f>
        <v/>
      </c>
      <c r="W45" s="54" t="str">
        <f>IF(AND('Riesgos de Gestión'!$AF$68="Baja",'Riesgos de Gestión'!$AH$68="Moderado"),CONCATENATE("R10C",'Riesgos de Gestión'!$V$68),"")</f>
        <v/>
      </c>
      <c r="X45" s="54" t="str">
        <f>IF(AND('Riesgos de Gestión'!$AF$69="Baja",'Riesgos de Gestión'!$AH$69="Moderado"),CONCATENATE("R10C",'Riesgos de Gestión'!$V$69),"")</f>
        <v/>
      </c>
      <c r="Y45" s="54" t="str">
        <f>IF(AND('Riesgos de Gestión'!$AF$70="Baja",'Riesgos de Gestión'!$AH$70="Moderado"),CONCATENATE("R10C",'Riesgos de Gestión'!$V$70),"")</f>
        <v/>
      </c>
      <c r="Z45" s="54" t="str">
        <f>IF(AND('Riesgos de Gestión'!$AF$71="Baja",'Riesgos de Gestión'!$AH$71="Moderado"),CONCATENATE("R10C",'Riesgos de Gestión'!$V$71),"")</f>
        <v/>
      </c>
      <c r="AA45" s="55" t="str">
        <f>IF(AND('Riesgos de Gestión'!$AF$72="Baja",'Riesgos de Gestión'!$AH$72="Moderado"),CONCATENATE("R10C",'Riesgos de Gestión'!$V$72),"")</f>
        <v/>
      </c>
      <c r="AB45" s="41" t="str">
        <f>IF(AND('Riesgos de Gestión'!$AF$67="Baja",'Riesgos de Gestión'!$AH$67="Mayor"),CONCATENATE("R10C",'Riesgos de Gestión'!$V$67),"")</f>
        <v/>
      </c>
      <c r="AC45" s="42" t="str">
        <f>IF(AND('Riesgos de Gestión'!$AF$68="Baja",'Riesgos de Gestión'!$AH$68="Mayor"),CONCATENATE("R10C",'Riesgos de Gestión'!$V$68),"")</f>
        <v/>
      </c>
      <c r="AD45" s="42" t="str">
        <f>IF(AND('Riesgos de Gestión'!$AF$69="Baja",'Riesgos de Gestión'!$AH$69="Mayor"),CONCATENATE("R10C",'Riesgos de Gestión'!$V$69),"")</f>
        <v/>
      </c>
      <c r="AE45" s="42" t="str">
        <f>IF(AND('Riesgos de Gestión'!$AF$70="Baja",'Riesgos de Gestión'!$AH$70="Mayor"),CONCATENATE("R10C",'Riesgos de Gestión'!$V$70),"")</f>
        <v/>
      </c>
      <c r="AF45" s="42" t="str">
        <f>IF(AND('Riesgos de Gestión'!$AF$71="Baja",'Riesgos de Gestión'!$AH$71="Mayor"),CONCATENATE("R10C",'Riesgos de Gestión'!$V$71),"")</f>
        <v/>
      </c>
      <c r="AG45" s="43" t="str">
        <f>IF(AND('Riesgos de Gestión'!$AF$72="Baja",'Riesgos de Gestión'!$AH$72="Mayor"),CONCATENATE("R10C",'Riesgos de Gestión'!$V$72),"")</f>
        <v/>
      </c>
      <c r="AH45" s="44" t="str">
        <f>IF(AND('Riesgos de Gestión'!$AF$67="Baja",'Riesgos de Gestión'!$AH$67="Catastrófico"),CONCATENATE("R10C",'Riesgos de Gestión'!$V$67),"")</f>
        <v/>
      </c>
      <c r="AI45" s="45" t="str">
        <f>IF(AND('Riesgos de Gestión'!$AF$68="Baja",'Riesgos de Gestión'!$AH$68="Catastrófico"),CONCATENATE("R10C",'Riesgos de Gestión'!$V$68),"")</f>
        <v/>
      </c>
      <c r="AJ45" s="45" t="str">
        <f>IF(AND('Riesgos de Gestión'!$AF$69="Baja",'Riesgos de Gestión'!$AH$69="Catastrófico"),CONCATENATE("R10C",'Riesgos de Gestión'!$V$69),"")</f>
        <v/>
      </c>
      <c r="AK45" s="45" t="str">
        <f>IF(AND('Riesgos de Gestión'!$AF$70="Baja",'Riesgos de Gestión'!$AH$70="Catastrófico"),CONCATENATE("R10C",'Riesgos de Gestión'!$V$70),"")</f>
        <v/>
      </c>
      <c r="AL45" s="45" t="str">
        <f>IF(AND('Riesgos de Gestión'!$AF$71="Baja",'Riesgos de Gestión'!$AH$71="Catastrófico"),CONCATENATE("R10C",'Riesgos de Gestión'!$V$71),"")</f>
        <v/>
      </c>
      <c r="AM45" s="46" t="str">
        <f>IF(AND('Riesgos de Gestión'!$AF$72="Baja",'Riesgos de Gestión'!$AH$72="Catastrófico"),CONCATENATE("R10C",'Riesgos de Gestión'!$V$72),"")</f>
        <v/>
      </c>
      <c r="AN45" s="66"/>
      <c r="AO45" s="522"/>
      <c r="AP45" s="523"/>
      <c r="AQ45" s="523"/>
      <c r="AR45" s="523"/>
      <c r="AS45" s="523"/>
      <c r="AT45" s="524"/>
    </row>
    <row r="46" spans="1:80" ht="46.5" customHeight="1" x14ac:dyDescent="0.35">
      <c r="A46" s="66"/>
      <c r="B46" s="447"/>
      <c r="C46" s="447"/>
      <c r="D46" s="448"/>
      <c r="E46" s="485" t="s">
        <v>273</v>
      </c>
      <c r="F46" s="486"/>
      <c r="G46" s="486"/>
      <c r="H46" s="486"/>
      <c r="I46" s="487"/>
      <c r="J46" s="56" t="str">
        <f>IF(AND('Riesgos de Gestión'!$AF$13="Muy Baja",'Riesgos de Gestión'!$AH$13="Leve"),CONCATENATE("R1C",'Riesgos de Gestión'!$V$13),"")</f>
        <v/>
      </c>
      <c r="K46" s="57" t="str">
        <f>IF(AND('Riesgos de Gestión'!$AF$14="Muy Baja",'Riesgos de Gestión'!$AH$14="Leve"),CONCATENATE("R1C",'Riesgos de Gestión'!$V$14),"")</f>
        <v>R1C2</v>
      </c>
      <c r="L46" s="57" t="str">
        <f>IF(AND('Riesgos de Gestión'!$AF$15="Muy Baja",'Riesgos de Gestión'!$AH$15="Leve"),CONCATENATE("R1C",'Riesgos de Gestión'!$V$15),"")</f>
        <v>R1C3</v>
      </c>
      <c r="M46" s="57" t="str">
        <f>IF(AND('Riesgos de Gestión'!$AF$16="Muy Baja",'Riesgos de Gestión'!$AH$16="Leve"),CONCATENATE("R1C",'Riesgos de Gestión'!$V$16),"")</f>
        <v/>
      </c>
      <c r="N46" s="57" t="str">
        <f>IF(AND('Riesgos de Gestión'!$AF$17="Muy Baja",'Riesgos de Gestión'!$AH$17="Leve"),CONCATENATE("R1C",'Riesgos de Gestión'!$V$17),"")</f>
        <v/>
      </c>
      <c r="O46" s="58" t="str">
        <f>IF(AND('Riesgos de Gestión'!$AF$18="Muy Baja",'Riesgos de Gestión'!$AH$18="Leve"),CONCATENATE("R1C",'Riesgos de Gestión'!$V$18),"")</f>
        <v/>
      </c>
      <c r="P46" s="56" t="str">
        <f>IF(AND('Riesgos de Gestión'!$AF$13="Muy Baja",'Riesgos de Gestión'!$AH$13="Menor"),CONCATENATE("R1C",'Riesgos de Gestión'!$V$13),"")</f>
        <v/>
      </c>
      <c r="Q46" s="57" t="str">
        <f>IF(AND('Riesgos de Gestión'!$AF$14="Muy Baja",'Riesgos de Gestión'!$AH$14="Menor"),CONCATENATE("R1C",'Riesgos de Gestión'!$V$14),"")</f>
        <v/>
      </c>
      <c r="R46" s="57" t="str">
        <f>IF(AND('Riesgos de Gestión'!$AF$15="Muy Baja",'Riesgos de Gestión'!$AH$15="Menor"),CONCATENATE("R1C",'Riesgos de Gestión'!$V$15),"")</f>
        <v/>
      </c>
      <c r="S46" s="57" t="str">
        <f>IF(AND('Riesgos de Gestión'!$AF$16="Muy Baja",'Riesgos de Gestión'!$AH$16="Menor"),CONCATENATE("R1C",'Riesgos de Gestión'!$V$16),"")</f>
        <v/>
      </c>
      <c r="T46" s="57" t="str">
        <f>IF(AND('Riesgos de Gestión'!$AF$17="Muy Baja",'Riesgos de Gestión'!$AH$17="Menor"),CONCATENATE("R1C",'Riesgos de Gestión'!$V$17),"")</f>
        <v/>
      </c>
      <c r="U46" s="58" t="str">
        <f>IF(AND('Riesgos de Gestión'!$AF$18="Muy Baja",'Riesgos de Gestión'!$AH$18="Menor"),CONCATENATE("R1C",'Riesgos de Gestión'!$V$18),"")</f>
        <v/>
      </c>
      <c r="V46" s="47" t="str">
        <f>IF(AND('Riesgos de Gestión'!$AF$13="Muy Baja",'Riesgos de Gestión'!$AH$13="Moderado"),CONCATENATE("R1C",'Riesgos de Gestión'!$V$13),"")</f>
        <v/>
      </c>
      <c r="W46" s="65" t="str">
        <f>IF(AND('Riesgos de Gestión'!$AF$14="Muy Baja",'Riesgos de Gestión'!$AH$14="Moderado"),CONCATENATE("R1C",'Riesgos de Gestión'!$V$14),"")</f>
        <v/>
      </c>
      <c r="X46" s="48" t="str">
        <f>IF(AND('Riesgos de Gestión'!$AF$15="Muy Baja",'Riesgos de Gestión'!$AH$15="Moderado"),CONCATENATE("R1C",'Riesgos de Gestión'!$V$15),"")</f>
        <v/>
      </c>
      <c r="Y46" s="48" t="str">
        <f>IF(AND('Riesgos de Gestión'!$AF$16="Muy Baja",'Riesgos de Gestión'!$AH$16="Moderado"),CONCATENATE("R1C",'Riesgos de Gestión'!$V$16),"")</f>
        <v/>
      </c>
      <c r="Z46" s="48" t="str">
        <f>IF(AND('Riesgos de Gestión'!$AF$17="Muy Baja",'Riesgos de Gestión'!$AH$17="Moderado"),CONCATENATE("R1C",'Riesgos de Gestión'!$V$17),"")</f>
        <v/>
      </c>
      <c r="AA46" s="49" t="str">
        <f>IF(AND('Riesgos de Gestión'!$AF$18="Muy Baja",'Riesgos de Gestión'!$AH$18="Moderado"),CONCATENATE("R1C",'Riesgos de Gestión'!$V$18),"")</f>
        <v/>
      </c>
      <c r="AB46" s="29" t="str">
        <f>IF(AND('Riesgos de Gestión'!$AF$13="Muy Baja",'Riesgos de Gestión'!$AH$13="Mayor"),CONCATENATE("R1C",'Riesgos de Gestión'!$V$13),"")</f>
        <v/>
      </c>
      <c r="AC46" s="30" t="str">
        <f>IF(AND('Riesgos de Gestión'!$AF$14="Muy Baja",'Riesgos de Gestión'!$AH$14="Mayor"),CONCATENATE("R1C",'Riesgos de Gestión'!$V$14),"")</f>
        <v/>
      </c>
      <c r="AD46" s="30" t="str">
        <f>IF(AND('Riesgos de Gestión'!$AF$15="Muy Baja",'Riesgos de Gestión'!$AH$15="Mayor"),CONCATENATE("R1C",'Riesgos de Gestión'!$V$15),"")</f>
        <v/>
      </c>
      <c r="AE46" s="30" t="str">
        <f>IF(AND('Riesgos de Gestión'!$AF$16="Muy Baja",'Riesgos de Gestión'!$AH$16="Mayor"),CONCATENATE("R1C",'Riesgos de Gestión'!$V$16),"")</f>
        <v/>
      </c>
      <c r="AF46" s="30" t="str">
        <f>IF(AND('Riesgos de Gestión'!$AF$17="Muy Baja",'Riesgos de Gestión'!$AH$17="Mayor"),CONCATENATE("R1C",'Riesgos de Gestión'!$V$17),"")</f>
        <v/>
      </c>
      <c r="AG46" s="31" t="str">
        <f>IF(AND('Riesgos de Gestión'!$AF$18="Muy Baja",'Riesgos de Gestión'!$AH$18="Mayor"),CONCATENATE("R1C",'Riesgos de Gestión'!$V$18),"")</f>
        <v/>
      </c>
      <c r="AH46" s="32" t="str">
        <f>IF(AND('Riesgos de Gestión'!$AF$13="Muy Baja",'Riesgos de Gestión'!$AH$13="Catastrófico"),CONCATENATE("R1C",'Riesgos de Gestión'!$V$13),"")</f>
        <v/>
      </c>
      <c r="AI46" s="33" t="str">
        <f>IF(AND('Riesgos de Gestión'!$AF$14="Muy Baja",'Riesgos de Gestión'!$AH$14="Catastrófico"),CONCATENATE("R1C",'Riesgos de Gestión'!$V$14),"")</f>
        <v/>
      </c>
      <c r="AJ46" s="33" t="str">
        <f>IF(AND('Riesgos de Gestión'!$AF$15="Muy Baja",'Riesgos de Gestión'!$AH$15="Catastrófico"),CONCATENATE("R1C",'Riesgos de Gestión'!$V$15),"")</f>
        <v/>
      </c>
      <c r="AK46" s="33" t="str">
        <f>IF(AND('Riesgos de Gestión'!$AF$16="Muy Baja",'Riesgos de Gestión'!$AH$16="Catastrófico"),CONCATENATE("R1C",'Riesgos de Gestión'!$V$16),"")</f>
        <v/>
      </c>
      <c r="AL46" s="33" t="str">
        <f>IF(AND('Riesgos de Gestión'!$AF$17="Muy Baja",'Riesgos de Gestión'!$AH$17="Catastrófico"),CONCATENATE("R1C",'Riesgos de Gestión'!$V$17),"")</f>
        <v/>
      </c>
      <c r="AM46" s="34" t="str">
        <f>IF(AND('Riesgos de Gestión'!$AF$18="Muy Baja",'Riesgos de Gestión'!$AH$18="Catastrófico"),CONCATENATE("R1C",'Riesgos de Gestión'!$V$18),"")</f>
        <v/>
      </c>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row>
    <row r="47" spans="1:80" ht="46.5" customHeight="1" x14ac:dyDescent="0.25">
      <c r="A47" s="66"/>
      <c r="B47" s="447"/>
      <c r="C47" s="447"/>
      <c r="D47" s="448"/>
      <c r="E47" s="504"/>
      <c r="F47" s="489"/>
      <c r="G47" s="489"/>
      <c r="H47" s="489"/>
      <c r="I47" s="490"/>
      <c r="J47" s="59" t="str">
        <f>IF(AND('Riesgos de Gestión'!$AF$19="Muy Baja",'Riesgos de Gestión'!$AH$19="Leve"),CONCATENATE("R2C",'Riesgos de Gestión'!$V$19),"")</f>
        <v/>
      </c>
      <c r="K47" s="60" t="str">
        <f>IF(AND('Riesgos de Gestión'!$AF$20="Muy Baja",'Riesgos de Gestión'!$AH$20="Leve"),CONCATENATE("R2C",'Riesgos de Gestión'!$V$20),"")</f>
        <v/>
      </c>
      <c r="L47" s="60" t="str">
        <f>IF(AND('Riesgos de Gestión'!$AF$21="Muy Baja",'Riesgos de Gestión'!$AH$21="Leve"),CONCATENATE("R2C",'Riesgos de Gestión'!$V$21),"")</f>
        <v/>
      </c>
      <c r="M47" s="60" t="str">
        <f>IF(AND('Riesgos de Gestión'!$AF$22="Muy Baja",'Riesgos de Gestión'!$AH$22="Leve"),CONCATENATE("R2C",'Riesgos de Gestión'!$V$22),"")</f>
        <v/>
      </c>
      <c r="N47" s="60" t="str">
        <f>IF(AND('Riesgos de Gestión'!$AF$23="Muy Baja",'Riesgos de Gestión'!$AH$23="Leve"),CONCATENATE("R2C",'Riesgos de Gestión'!$V$23),"")</f>
        <v/>
      </c>
      <c r="O47" s="61" t="str">
        <f>IF(AND('Riesgos de Gestión'!$AF$24="Muy Baja",'Riesgos de Gestión'!$AH$24="Leve"),CONCATENATE("R2C",'Riesgos de Gestión'!$V$24),"")</f>
        <v/>
      </c>
      <c r="P47" s="59" t="str">
        <f>IF(AND('Riesgos de Gestión'!$AF$19="Muy Baja",'Riesgos de Gestión'!$AH$19="Menor"),CONCATENATE("R2C",'Riesgos de Gestión'!$V$19),"")</f>
        <v/>
      </c>
      <c r="Q47" s="60" t="str">
        <f>IF(AND('Riesgos de Gestión'!$AF$20="Muy Baja",'Riesgos de Gestión'!$AH$20="Menor"),CONCATENATE("R2C",'Riesgos de Gestión'!$V$20),"")</f>
        <v/>
      </c>
      <c r="R47" s="60" t="str">
        <f>IF(AND('Riesgos de Gestión'!$AF$21="Muy Baja",'Riesgos de Gestión'!$AH$21="Menor"),CONCATENATE("R2C",'Riesgos de Gestión'!$V$21),"")</f>
        <v/>
      </c>
      <c r="S47" s="60" t="str">
        <f>IF(AND('Riesgos de Gestión'!$AF$22="Muy Baja",'Riesgos de Gestión'!$AH$22="Menor"),CONCATENATE("R2C",'Riesgos de Gestión'!$V$22),"")</f>
        <v/>
      </c>
      <c r="T47" s="60" t="str">
        <f>IF(AND('Riesgos de Gestión'!$AF$23="Muy Baja",'Riesgos de Gestión'!$AH$23="Menor"),CONCATENATE("R2C",'Riesgos de Gestión'!$V$23),"")</f>
        <v/>
      </c>
      <c r="U47" s="61" t="str">
        <f>IF(AND('Riesgos de Gestión'!$AF$24="Muy Baja",'Riesgos de Gestión'!$AH$24="Menor"),CONCATENATE("R2C",'Riesgos de Gestión'!$V$24),"")</f>
        <v/>
      </c>
      <c r="V47" s="50" t="str">
        <f>IF(AND('Riesgos de Gestión'!$AF$19="Muy Baja",'Riesgos de Gestión'!$AH$19="Moderado"),CONCATENATE("R2C",'Riesgos de Gestión'!$V$19),"")</f>
        <v/>
      </c>
      <c r="W47" s="51" t="str">
        <f>IF(AND('Riesgos de Gestión'!$AF$20="Muy Baja",'Riesgos de Gestión'!$AH$20="Moderado"),CONCATENATE("R2C",'Riesgos de Gestión'!$V$20),"")</f>
        <v/>
      </c>
      <c r="X47" s="51" t="str">
        <f>IF(AND('Riesgos de Gestión'!$AF$21="Muy Baja",'Riesgos de Gestión'!$AH$21="Moderado"),CONCATENATE("R2C",'Riesgos de Gestión'!$V$21),"")</f>
        <v/>
      </c>
      <c r="Y47" s="51" t="str">
        <f>IF(AND('Riesgos de Gestión'!$AF$22="Muy Baja",'Riesgos de Gestión'!$AH$22="Moderado"),CONCATENATE("R2C",'Riesgos de Gestión'!$V$22),"")</f>
        <v/>
      </c>
      <c r="Z47" s="51" t="str">
        <f>IF(AND('Riesgos de Gestión'!$AF$23="Muy Baja",'Riesgos de Gestión'!$AH$23="Moderado"),CONCATENATE("R2C",'Riesgos de Gestión'!$V$23),"")</f>
        <v/>
      </c>
      <c r="AA47" s="52" t="str">
        <f>IF(AND('Riesgos de Gestión'!$AF$24="Muy Baja",'Riesgos de Gestión'!$AH$24="Moderado"),CONCATENATE("R2C",'Riesgos de Gestión'!$V$24),"")</f>
        <v/>
      </c>
      <c r="AB47" s="35" t="str">
        <f>IF(AND('Riesgos de Gestión'!$AF$19="Muy Baja",'Riesgos de Gestión'!$AH$19="Mayor"),CONCATENATE("R2C",'Riesgos de Gestión'!$V$19),"")</f>
        <v/>
      </c>
      <c r="AC47" s="36" t="str">
        <f>IF(AND('Riesgos de Gestión'!$AF$20="Muy Baja",'Riesgos de Gestión'!$AH$20="Mayor"),CONCATENATE("R2C",'Riesgos de Gestión'!$V$20),"")</f>
        <v/>
      </c>
      <c r="AD47" s="36" t="str">
        <f>IF(AND('Riesgos de Gestión'!$AF$21="Muy Baja",'Riesgos de Gestión'!$AH$21="Mayor"),CONCATENATE("R2C",'Riesgos de Gestión'!$V$21),"")</f>
        <v/>
      </c>
      <c r="AE47" s="36" t="str">
        <f>IF(AND('Riesgos de Gestión'!$AF$22="Muy Baja",'Riesgos de Gestión'!$AH$22="Mayor"),CONCATENATE("R2C",'Riesgos de Gestión'!$V$22),"")</f>
        <v/>
      </c>
      <c r="AF47" s="36" t="str">
        <f>IF(AND('Riesgos de Gestión'!$AF$23="Muy Baja",'Riesgos de Gestión'!$AH$23="Mayor"),CONCATENATE("R2C",'Riesgos de Gestión'!$V$23),"")</f>
        <v/>
      </c>
      <c r="AG47" s="37" t="str">
        <f>IF(AND('Riesgos de Gestión'!$AF$24="Muy Baja",'Riesgos de Gestión'!$AH$24="Mayor"),CONCATENATE("R2C",'Riesgos de Gestión'!$V$24),"")</f>
        <v/>
      </c>
      <c r="AH47" s="38" t="str">
        <f>IF(AND('Riesgos de Gestión'!$AF$19="Muy Baja",'Riesgos de Gestión'!$AH$19="Catastrófico"),CONCATENATE("R2C",'Riesgos de Gestión'!$V$19),"")</f>
        <v/>
      </c>
      <c r="AI47" s="39" t="str">
        <f>IF(AND('Riesgos de Gestión'!$AF$20="Muy Baja",'Riesgos de Gestión'!$AH$20="Catastrófico"),CONCATENATE("R2C",'Riesgos de Gestión'!$V$20),"")</f>
        <v/>
      </c>
      <c r="AJ47" s="39" t="str">
        <f>IF(AND('Riesgos de Gestión'!$AF$21="Muy Baja",'Riesgos de Gestión'!$AH$21="Catastrófico"),CONCATENATE("R2C",'Riesgos de Gestión'!$V$21),"")</f>
        <v/>
      </c>
      <c r="AK47" s="39" t="str">
        <f>IF(AND('Riesgos de Gestión'!$AF$22="Muy Baja",'Riesgos de Gestión'!$AH$22="Catastrófico"),CONCATENATE("R2C",'Riesgos de Gestión'!$V$22),"")</f>
        <v/>
      </c>
      <c r="AL47" s="39" t="str">
        <f>IF(AND('Riesgos de Gestión'!$AF$23="Muy Baja",'Riesgos de Gestión'!$AH$23="Catastrófico"),CONCATENATE("R2C",'Riesgos de Gestión'!$V$23),"")</f>
        <v/>
      </c>
      <c r="AM47" s="40" t="str">
        <f>IF(AND('Riesgos de Gestión'!$AF$24="Muy Baja",'Riesgos de Gestión'!$AH$24="Catastrófico"),CONCATENATE("R2C",'Riesgos de Gestión'!$V$24),"")</f>
        <v/>
      </c>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row>
    <row r="48" spans="1:80" ht="15" customHeight="1" x14ac:dyDescent="0.25">
      <c r="A48" s="66"/>
      <c r="B48" s="447"/>
      <c r="C48" s="447"/>
      <c r="D48" s="448"/>
      <c r="E48" s="504"/>
      <c r="F48" s="489"/>
      <c r="G48" s="489"/>
      <c r="H48" s="489"/>
      <c r="I48" s="490"/>
      <c r="J48" s="59" t="str">
        <f>IF(AND('Riesgos de Gestión'!$AF$25="Muy Baja",'Riesgos de Gestión'!$AH$25="Leve"),CONCATENATE("R3C",'Riesgos de Gestión'!$V$25),"")</f>
        <v/>
      </c>
      <c r="K48" s="60" t="str">
        <f>IF(AND('Riesgos de Gestión'!$AF$26="Muy Baja",'Riesgos de Gestión'!$AH$26="Leve"),CONCATENATE("R3C",'Riesgos de Gestión'!$V$26),"")</f>
        <v/>
      </c>
      <c r="L48" s="60" t="str">
        <f>IF(AND('Riesgos de Gestión'!$AF$27="Muy Baja",'Riesgos de Gestión'!$AH$27="Leve"),CONCATENATE("R3C",'Riesgos de Gestión'!$V$27),"")</f>
        <v/>
      </c>
      <c r="M48" s="60" t="str">
        <f>IF(AND('Riesgos de Gestión'!$AF$28="Muy Baja",'Riesgos de Gestión'!$AH$28="Leve"),CONCATENATE("R3C",'Riesgos de Gestión'!$V$28),"")</f>
        <v/>
      </c>
      <c r="N48" s="60" t="str">
        <f>IF(AND('Riesgos de Gestión'!$AF$29="Muy Baja",'Riesgos de Gestión'!$AH$29="Leve"),CONCATENATE("R3C",'Riesgos de Gestión'!$V$29),"")</f>
        <v/>
      </c>
      <c r="O48" s="61" t="str">
        <f>IF(AND('Riesgos de Gestión'!$AF$30="Muy Baja",'Riesgos de Gestión'!$AH$30="Leve"),CONCATENATE("R3C",'Riesgos de Gestión'!$V$30),"")</f>
        <v/>
      </c>
      <c r="P48" s="59" t="str">
        <f>IF(AND('Riesgos de Gestión'!$AF$25="Muy Baja",'Riesgos de Gestión'!$AH$25="Menor"),CONCATENATE("R3C",'Riesgos de Gestión'!$V$25),"")</f>
        <v/>
      </c>
      <c r="Q48" s="60" t="str">
        <f>IF(AND('Riesgos de Gestión'!$AF$26="Muy Baja",'Riesgos de Gestión'!$AH$26="Menor"),CONCATENATE("R3C",'Riesgos de Gestión'!$V$26),"")</f>
        <v/>
      </c>
      <c r="R48" s="60" t="str">
        <f>IF(AND('Riesgos de Gestión'!$AF$27="Muy Baja",'Riesgos de Gestión'!$AH$27="Menor"),CONCATENATE("R3C",'Riesgos de Gestión'!$V$27),"")</f>
        <v/>
      </c>
      <c r="S48" s="60" t="str">
        <f>IF(AND('Riesgos de Gestión'!$AF$28="Muy Baja",'Riesgos de Gestión'!$AH$28="Menor"),CONCATENATE("R3C",'Riesgos de Gestión'!$V$28),"")</f>
        <v/>
      </c>
      <c r="T48" s="60" t="str">
        <f>IF(AND('Riesgos de Gestión'!$AF$29="Muy Baja",'Riesgos de Gestión'!$AH$29="Menor"),CONCATENATE("R3C",'Riesgos de Gestión'!$V$29),"")</f>
        <v/>
      </c>
      <c r="U48" s="61" t="str">
        <f>IF(AND('Riesgos de Gestión'!$AF$30="Muy Baja",'Riesgos de Gestión'!$AH$30="Menor"),CONCATENATE("R3C",'Riesgos de Gestión'!$V$30),"")</f>
        <v/>
      </c>
      <c r="V48" s="50" t="str">
        <f>IF(AND('Riesgos de Gestión'!$AF$25="Muy Baja",'Riesgos de Gestión'!$AH$25="Moderado"),CONCATENATE("R3C",'Riesgos de Gestión'!$V$25),"")</f>
        <v/>
      </c>
      <c r="W48" s="51" t="str">
        <f>IF(AND('Riesgos de Gestión'!$AF$26="Muy Baja",'Riesgos de Gestión'!$AH$26="Moderado"),CONCATENATE("R3C",'Riesgos de Gestión'!$V$26),"")</f>
        <v/>
      </c>
      <c r="X48" s="51" t="str">
        <f>IF(AND('Riesgos de Gestión'!$AF$27="Muy Baja",'Riesgos de Gestión'!$AH$27="Moderado"),CONCATENATE("R3C",'Riesgos de Gestión'!$V$27),"")</f>
        <v/>
      </c>
      <c r="Y48" s="51" t="str">
        <f>IF(AND('Riesgos de Gestión'!$AF$28="Muy Baja",'Riesgos de Gestión'!$AH$28="Moderado"),CONCATENATE("R3C",'Riesgos de Gestión'!$V$28),"")</f>
        <v/>
      </c>
      <c r="Z48" s="51" t="str">
        <f>IF(AND('Riesgos de Gestión'!$AF$29="Muy Baja",'Riesgos de Gestión'!$AH$29="Moderado"),CONCATENATE("R3C",'Riesgos de Gestión'!$V$29),"")</f>
        <v/>
      </c>
      <c r="AA48" s="52" t="str">
        <f>IF(AND('Riesgos de Gestión'!$AF$30="Muy Baja",'Riesgos de Gestión'!$AH$30="Moderado"),CONCATENATE("R3C",'Riesgos de Gestión'!$V$30),"")</f>
        <v/>
      </c>
      <c r="AB48" s="35" t="str">
        <f>IF(AND('Riesgos de Gestión'!$AF$25="Muy Baja",'Riesgos de Gestión'!$AH$25="Mayor"),CONCATENATE("R3C",'Riesgos de Gestión'!$V$25),"")</f>
        <v/>
      </c>
      <c r="AC48" s="36" t="str">
        <f>IF(AND('Riesgos de Gestión'!$AF$26="Muy Baja",'Riesgos de Gestión'!$AH$26="Mayor"),CONCATENATE("R3C",'Riesgos de Gestión'!$V$26),"")</f>
        <v/>
      </c>
      <c r="AD48" s="36" t="str">
        <f>IF(AND('Riesgos de Gestión'!$AF$27="Muy Baja",'Riesgos de Gestión'!$AH$27="Mayor"),CONCATENATE("R3C",'Riesgos de Gestión'!$V$27),"")</f>
        <v/>
      </c>
      <c r="AE48" s="36" t="str">
        <f>IF(AND('Riesgos de Gestión'!$AF$28="Muy Baja",'Riesgos de Gestión'!$AH$28="Mayor"),CONCATENATE("R3C",'Riesgos de Gestión'!$V$28),"")</f>
        <v/>
      </c>
      <c r="AF48" s="36" t="str">
        <f>IF(AND('Riesgos de Gestión'!$AF$29="Muy Baja",'Riesgos de Gestión'!$AH$29="Mayor"),CONCATENATE("R3C",'Riesgos de Gestión'!$V$29),"")</f>
        <v/>
      </c>
      <c r="AG48" s="37" t="str">
        <f>IF(AND('Riesgos de Gestión'!$AF$30="Muy Baja",'Riesgos de Gestión'!$AH$30="Mayor"),CONCATENATE("R3C",'Riesgos de Gestión'!$V$30),"")</f>
        <v/>
      </c>
      <c r="AH48" s="38" t="str">
        <f>IF(AND('Riesgos de Gestión'!$AF$25="Muy Baja",'Riesgos de Gestión'!$AH$25="Catastrófico"),CONCATENATE("R3C",'Riesgos de Gestión'!$V$25),"")</f>
        <v/>
      </c>
      <c r="AI48" s="39" t="str">
        <f>IF(AND('Riesgos de Gestión'!$AF$26="Muy Baja",'Riesgos de Gestión'!$AH$26="Catastrófico"),CONCATENATE("R3C",'Riesgos de Gestión'!$V$26),"")</f>
        <v/>
      </c>
      <c r="AJ48" s="39" t="str">
        <f>IF(AND('Riesgos de Gestión'!$AF$27="Muy Baja",'Riesgos de Gestión'!$AH$27="Catastrófico"),CONCATENATE("R3C",'Riesgos de Gestión'!$V$27),"")</f>
        <v/>
      </c>
      <c r="AK48" s="39" t="str">
        <f>IF(AND('Riesgos de Gestión'!$AF$28="Muy Baja",'Riesgos de Gestión'!$AH$28="Catastrófico"),CONCATENATE("R3C",'Riesgos de Gestión'!$V$28),"")</f>
        <v/>
      </c>
      <c r="AL48" s="39" t="str">
        <f>IF(AND('Riesgos de Gestión'!$AF$29="Muy Baja",'Riesgos de Gestión'!$AH$29="Catastrófico"),CONCATENATE("R3C",'Riesgos de Gestión'!$V$29),"")</f>
        <v/>
      </c>
      <c r="AM48" s="40" t="str">
        <f>IF(AND('Riesgos de Gestión'!$AF$30="Muy Baja",'Riesgos de Gestión'!$AH$30="Catastrófico"),CONCATENATE("R3C",'Riesgos de Gestión'!$V$30),"")</f>
        <v/>
      </c>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row>
    <row r="49" spans="1:80" ht="15" customHeight="1" x14ac:dyDescent="0.25">
      <c r="A49" s="66"/>
      <c r="B49" s="447"/>
      <c r="C49" s="447"/>
      <c r="D49" s="448"/>
      <c r="E49" s="488"/>
      <c r="F49" s="489"/>
      <c r="G49" s="489"/>
      <c r="H49" s="489"/>
      <c r="I49" s="490"/>
      <c r="J49" s="59" t="str">
        <f>IF(AND('Riesgos de Gestión'!$AF$31="Muy Baja",'Riesgos de Gestión'!$AH$31="Leve"),CONCATENATE("R4C",'Riesgos de Gestión'!$V$31),"")</f>
        <v/>
      </c>
      <c r="K49" s="60" t="str">
        <f>IF(AND('Riesgos de Gestión'!$AF$32="Muy Baja",'Riesgos de Gestión'!$AH$32="Leve"),CONCATENATE("R4C",'Riesgos de Gestión'!$V$32),"")</f>
        <v/>
      </c>
      <c r="L49" s="60" t="str">
        <f>IF(AND('Riesgos de Gestión'!$AF$33="Muy Baja",'Riesgos de Gestión'!$AH$33="Leve"),CONCATENATE("R4C",'Riesgos de Gestión'!$V$33),"")</f>
        <v/>
      </c>
      <c r="M49" s="60" t="str">
        <f>IF(AND('Riesgos de Gestión'!$AF$34="Muy Baja",'Riesgos de Gestión'!$AH$34="Leve"),CONCATENATE("R4C",'Riesgos de Gestión'!$V$34),"")</f>
        <v/>
      </c>
      <c r="N49" s="60" t="str">
        <f>IF(AND('Riesgos de Gestión'!$AF$35="Muy Baja",'Riesgos de Gestión'!$AH$35="Leve"),CONCATENATE("R4C",'Riesgos de Gestión'!$V$35),"")</f>
        <v/>
      </c>
      <c r="O49" s="61" t="str">
        <f>IF(AND('Riesgos de Gestión'!$AF$36="Muy Baja",'Riesgos de Gestión'!$AH$36="Leve"),CONCATENATE("R4C",'Riesgos de Gestión'!$V$36),"")</f>
        <v/>
      </c>
      <c r="P49" s="59" t="str">
        <f>IF(AND('Riesgos de Gestión'!$AF$31="Muy Baja",'Riesgos de Gestión'!$AH$31="Menor"),CONCATENATE("R4C",'Riesgos de Gestión'!$V$31),"")</f>
        <v/>
      </c>
      <c r="Q49" s="60" t="str">
        <f>IF(AND('Riesgos de Gestión'!$AF$32="Muy Baja",'Riesgos de Gestión'!$AH$32="Menor"),CONCATENATE("R4C",'Riesgos de Gestión'!$V$32),"")</f>
        <v/>
      </c>
      <c r="R49" s="60" t="str">
        <f>IF(AND('Riesgos de Gestión'!$AF$33="Muy Baja",'Riesgos de Gestión'!$AH$33="Menor"),CONCATENATE("R4C",'Riesgos de Gestión'!$V$33),"")</f>
        <v/>
      </c>
      <c r="S49" s="60" t="str">
        <f>IF(AND('Riesgos de Gestión'!$AF$34="Muy Baja",'Riesgos de Gestión'!$AH$34="Menor"),CONCATENATE("R4C",'Riesgos de Gestión'!$V$34),"")</f>
        <v/>
      </c>
      <c r="T49" s="60" t="str">
        <f>IF(AND('Riesgos de Gestión'!$AF$35="Muy Baja",'Riesgos de Gestión'!$AH$35="Menor"),CONCATENATE("R4C",'Riesgos de Gestión'!$V$35),"")</f>
        <v/>
      </c>
      <c r="U49" s="61" t="str">
        <f>IF(AND('Riesgos de Gestión'!$AF$36="Muy Baja",'Riesgos de Gestión'!$AH$36="Menor"),CONCATENATE("R4C",'Riesgos de Gestión'!$V$36),"")</f>
        <v/>
      </c>
      <c r="V49" s="50" t="str">
        <f>IF(AND('Riesgos de Gestión'!$AF$31="Muy Baja",'Riesgos de Gestión'!$AH$31="Moderado"),CONCATENATE("R4C",'Riesgos de Gestión'!$V$31),"")</f>
        <v/>
      </c>
      <c r="W49" s="51" t="str">
        <f>IF(AND('Riesgos de Gestión'!$AF$32="Muy Baja",'Riesgos de Gestión'!$AH$32="Moderado"),CONCATENATE("R4C",'Riesgos de Gestión'!$V$32),"")</f>
        <v/>
      </c>
      <c r="X49" s="51" t="str">
        <f>IF(AND('Riesgos de Gestión'!$AF$33="Muy Baja",'Riesgos de Gestión'!$AH$33="Moderado"),CONCATENATE("R4C",'Riesgos de Gestión'!$V$33),"")</f>
        <v>R4C3</v>
      </c>
      <c r="Y49" s="51" t="str">
        <f>IF(AND('Riesgos de Gestión'!$AF$34="Muy Baja",'Riesgos de Gestión'!$AH$34="Moderado"),CONCATENATE("R4C",'Riesgos de Gestión'!$V$34),"")</f>
        <v/>
      </c>
      <c r="Z49" s="51" t="str">
        <f>IF(AND('Riesgos de Gestión'!$AF$35="Muy Baja",'Riesgos de Gestión'!$AH$35="Moderado"),CONCATENATE("R4C",'Riesgos de Gestión'!$V$35),"")</f>
        <v/>
      </c>
      <c r="AA49" s="52" t="str">
        <f>IF(AND('Riesgos de Gestión'!$AF$36="Muy Baja",'Riesgos de Gestión'!$AH$36="Moderado"),CONCATENATE("R4C",'Riesgos de Gestión'!$V$36),"")</f>
        <v/>
      </c>
      <c r="AB49" s="35" t="str">
        <f>IF(AND('Riesgos de Gestión'!$AF$31="Muy Baja",'Riesgos de Gestión'!$AH$31="Mayor"),CONCATENATE("R4C",'Riesgos de Gestión'!$V$31),"")</f>
        <v/>
      </c>
      <c r="AC49" s="36" t="str">
        <f>IF(AND('Riesgos de Gestión'!$AF$32="Muy Baja",'Riesgos de Gestión'!$AH$32="Mayor"),CONCATENATE("R4C",'Riesgos de Gestión'!$V$32),"")</f>
        <v/>
      </c>
      <c r="AD49" s="36" t="str">
        <f>IF(AND('Riesgos de Gestión'!$AF$33="Muy Baja",'Riesgos de Gestión'!$AH$33="Mayor"),CONCATENATE("R4C",'Riesgos de Gestión'!$V$33),"")</f>
        <v/>
      </c>
      <c r="AE49" s="36" t="str">
        <f>IF(AND('Riesgos de Gestión'!$AF$34="Muy Baja",'Riesgos de Gestión'!$AH$34="Mayor"),CONCATENATE("R4C",'Riesgos de Gestión'!$V$34),"")</f>
        <v/>
      </c>
      <c r="AF49" s="36" t="str">
        <f>IF(AND('Riesgos de Gestión'!$AF$35="Muy Baja",'Riesgos de Gestión'!$AH$35="Mayor"),CONCATENATE("R4C",'Riesgos de Gestión'!$V$35),"")</f>
        <v/>
      </c>
      <c r="AG49" s="37" t="str">
        <f>IF(AND('Riesgos de Gestión'!$AF$36="Muy Baja",'Riesgos de Gestión'!$AH$36="Mayor"),CONCATENATE("R4C",'Riesgos de Gestión'!$V$36),"")</f>
        <v/>
      </c>
      <c r="AH49" s="38" t="str">
        <f>IF(AND('Riesgos de Gestión'!$AF$31="Muy Baja",'Riesgos de Gestión'!$AH$31="Catastrófico"),CONCATENATE("R4C",'Riesgos de Gestión'!$V$31),"")</f>
        <v/>
      </c>
      <c r="AI49" s="39" t="str">
        <f>IF(AND('Riesgos de Gestión'!$AF$32="Muy Baja",'Riesgos de Gestión'!$AH$32="Catastrófico"),CONCATENATE("R4C",'Riesgos de Gestión'!$V$32),"")</f>
        <v/>
      </c>
      <c r="AJ49" s="39" t="str">
        <f>IF(AND('Riesgos de Gestión'!$AF$33="Muy Baja",'Riesgos de Gestión'!$AH$33="Catastrófico"),CONCATENATE("R4C",'Riesgos de Gestión'!$V$33),"")</f>
        <v/>
      </c>
      <c r="AK49" s="39" t="str">
        <f>IF(AND('Riesgos de Gestión'!$AF$34="Muy Baja",'Riesgos de Gestión'!$AH$34="Catastrófico"),CONCATENATE("R4C",'Riesgos de Gestión'!$V$34),"")</f>
        <v/>
      </c>
      <c r="AL49" s="39" t="str">
        <f>IF(AND('Riesgos de Gestión'!$AF$35="Muy Baja",'Riesgos de Gestión'!$AH$35="Catastrófico"),CONCATENATE("R4C",'Riesgos de Gestión'!$V$35),"")</f>
        <v/>
      </c>
      <c r="AM49" s="40" t="str">
        <f>IF(AND('Riesgos de Gestión'!$AF$36="Muy Baja",'Riesgos de Gestión'!$AH$36="Catastrófico"),CONCATENATE("R4C",'Riesgos de Gestión'!$V$36),"")</f>
        <v/>
      </c>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row>
    <row r="50" spans="1:80" ht="15" customHeight="1" x14ac:dyDescent="0.25">
      <c r="A50" s="66"/>
      <c r="B50" s="447"/>
      <c r="C50" s="447"/>
      <c r="D50" s="448"/>
      <c r="E50" s="488"/>
      <c r="F50" s="489"/>
      <c r="G50" s="489"/>
      <c r="H50" s="489"/>
      <c r="I50" s="490"/>
      <c r="J50" s="59" t="str">
        <f>IF(AND('Riesgos de Gestión'!$AF$37="Muy Baja",'Riesgos de Gestión'!$AH$37="Leve"),CONCATENATE("R5C",'Riesgos de Gestión'!$V$37),"")</f>
        <v/>
      </c>
      <c r="K50" s="60" t="str">
        <f>IF(AND('Riesgos de Gestión'!$AF$38="Muy Baja",'Riesgos de Gestión'!$AH$38="Leve"),CONCATENATE("R5C",'Riesgos de Gestión'!$V$38),"")</f>
        <v/>
      </c>
      <c r="L50" s="60" t="str">
        <f>IF(AND('Riesgos de Gestión'!$AF$39="Muy Baja",'Riesgos de Gestión'!$AH$39="Leve"),CONCATENATE("R5C",'Riesgos de Gestión'!$V$39),"")</f>
        <v/>
      </c>
      <c r="M50" s="60" t="str">
        <f>IF(AND('Riesgos de Gestión'!$AF$40="Muy Baja",'Riesgos de Gestión'!$AH$40="Leve"),CONCATENATE("R5C",'Riesgos de Gestión'!$V$40),"")</f>
        <v/>
      </c>
      <c r="N50" s="60" t="str">
        <f>IF(AND('Riesgos de Gestión'!$AF$41="Muy Baja",'Riesgos de Gestión'!$AH$41="Leve"),CONCATENATE("R5C",'Riesgos de Gestión'!$V$41),"")</f>
        <v/>
      </c>
      <c r="O50" s="61" t="str">
        <f>IF(AND('Riesgos de Gestión'!$AF$42="Muy Baja",'Riesgos de Gestión'!$AH$42="Leve"),CONCATENATE("R5C",'Riesgos de Gestión'!$V$42),"")</f>
        <v/>
      </c>
      <c r="P50" s="59" t="str">
        <f>IF(AND('Riesgos de Gestión'!$AF$37="Muy Baja",'Riesgos de Gestión'!$AH$37="Menor"),CONCATENATE("R5C",'Riesgos de Gestión'!$V$37),"")</f>
        <v/>
      </c>
      <c r="Q50" s="60" t="str">
        <f>IF(AND('Riesgos de Gestión'!$AF$38="Muy Baja",'Riesgos de Gestión'!$AH$38="Menor"),CONCATENATE("R5C",'Riesgos de Gestión'!$V$38),"")</f>
        <v/>
      </c>
      <c r="R50" s="60" t="str">
        <f>IF(AND('Riesgos de Gestión'!$AF$39="Muy Baja",'Riesgos de Gestión'!$AH$39="Menor"),CONCATENATE("R5C",'Riesgos de Gestión'!$V$39),"")</f>
        <v/>
      </c>
      <c r="S50" s="60" t="str">
        <f>IF(AND('Riesgos de Gestión'!$AF$40="Muy Baja",'Riesgos de Gestión'!$AH$40="Menor"),CONCATENATE("R5C",'Riesgos de Gestión'!$V$40),"")</f>
        <v/>
      </c>
      <c r="T50" s="60" t="str">
        <f>IF(AND('Riesgos de Gestión'!$AF$41="Muy Baja",'Riesgos de Gestión'!$AH$41="Menor"),CONCATENATE("R5C",'Riesgos de Gestión'!$V$41),"")</f>
        <v/>
      </c>
      <c r="U50" s="61" t="str">
        <f>IF(AND('Riesgos de Gestión'!$AF$42="Muy Baja",'Riesgos de Gestión'!$AH$42="Menor"),CONCATENATE("R5C",'Riesgos de Gestión'!$V$42),"")</f>
        <v/>
      </c>
      <c r="V50" s="50" t="str">
        <f>IF(AND('Riesgos de Gestión'!$AF$37="Muy Baja",'Riesgos de Gestión'!$AH$37="Moderado"),CONCATENATE("R5C",'Riesgos de Gestión'!$V$37),"")</f>
        <v/>
      </c>
      <c r="W50" s="51" t="str">
        <f>IF(AND('Riesgos de Gestión'!$AF$38="Muy Baja",'Riesgos de Gestión'!$AH$38="Moderado"),CONCATENATE("R5C",'Riesgos de Gestión'!$V$38),"")</f>
        <v/>
      </c>
      <c r="X50" s="51" t="str">
        <f>IF(AND('Riesgos de Gestión'!$AF$39="Muy Baja",'Riesgos de Gestión'!$AH$39="Moderado"),CONCATENATE("R5C",'Riesgos de Gestión'!$V$39),"")</f>
        <v/>
      </c>
      <c r="Y50" s="51" t="str">
        <f>IF(AND('Riesgos de Gestión'!$AF$40="Muy Baja",'Riesgos de Gestión'!$AH$40="Moderado"),CONCATENATE("R5C",'Riesgos de Gestión'!$V$40),"")</f>
        <v/>
      </c>
      <c r="Z50" s="51" t="str">
        <f>IF(AND('Riesgos de Gestión'!$AF$41="Muy Baja",'Riesgos de Gestión'!$AH$41="Moderado"),CONCATENATE("R5C",'Riesgos de Gestión'!$V$41),"")</f>
        <v/>
      </c>
      <c r="AA50" s="52" t="str">
        <f>IF(AND('Riesgos de Gestión'!$AF$42="Muy Baja",'Riesgos de Gestión'!$AH$42="Moderado"),CONCATENATE("R5C",'Riesgos de Gestión'!$V$42),"")</f>
        <v/>
      </c>
      <c r="AB50" s="35" t="str">
        <f>IF(AND('Riesgos de Gestión'!$AF$37="Muy Baja",'Riesgos de Gestión'!$AH$37="Mayor"),CONCATENATE("R5C",'Riesgos de Gestión'!$V$37),"")</f>
        <v/>
      </c>
      <c r="AC50" s="36" t="str">
        <f>IF(AND('Riesgos de Gestión'!$AF$38="Muy Baja",'Riesgos de Gestión'!$AH$38="Mayor"),CONCATENATE("R5C",'Riesgos de Gestión'!$V$38),"")</f>
        <v/>
      </c>
      <c r="AD50" s="36" t="str">
        <f>IF(AND('Riesgos de Gestión'!$AF$39="Muy Baja",'Riesgos de Gestión'!$AH$39="Mayor"),CONCATENATE("R5C",'Riesgos de Gestión'!$V$39),"")</f>
        <v/>
      </c>
      <c r="AE50" s="36" t="str">
        <f>IF(AND('Riesgos de Gestión'!$AF$40="Muy Baja",'Riesgos de Gestión'!$AH$40="Mayor"),CONCATENATE("R5C",'Riesgos de Gestión'!$V$40),"")</f>
        <v/>
      </c>
      <c r="AF50" s="36" t="str">
        <f>IF(AND('Riesgos de Gestión'!$AF$41="Muy Baja",'Riesgos de Gestión'!$AH$41="Mayor"),CONCATENATE("R5C",'Riesgos de Gestión'!$V$41),"")</f>
        <v/>
      </c>
      <c r="AG50" s="37" t="str">
        <f>IF(AND('Riesgos de Gestión'!$AF$42="Muy Baja",'Riesgos de Gestión'!$AH$42="Mayor"),CONCATENATE("R5C",'Riesgos de Gestión'!$V$42),"")</f>
        <v/>
      </c>
      <c r="AH50" s="38" t="str">
        <f>IF(AND('Riesgos de Gestión'!$AF$37="Muy Baja",'Riesgos de Gestión'!$AH$37="Catastrófico"),CONCATENATE("R5C",'Riesgos de Gestión'!$V$37),"")</f>
        <v/>
      </c>
      <c r="AI50" s="39" t="str">
        <f>IF(AND('Riesgos de Gestión'!$AF$38="Muy Baja",'Riesgos de Gestión'!$AH$38="Catastrófico"),CONCATENATE("R5C",'Riesgos de Gestión'!$V$38),"")</f>
        <v/>
      </c>
      <c r="AJ50" s="39" t="str">
        <f>IF(AND('Riesgos de Gestión'!$AF$39="Muy Baja",'Riesgos de Gestión'!$AH$39="Catastrófico"),CONCATENATE("R5C",'Riesgos de Gestión'!$V$39),"")</f>
        <v/>
      </c>
      <c r="AK50" s="39" t="str">
        <f>IF(AND('Riesgos de Gestión'!$AF$40="Muy Baja",'Riesgos de Gestión'!$AH$40="Catastrófico"),CONCATENATE("R5C",'Riesgos de Gestión'!$V$40),"")</f>
        <v/>
      </c>
      <c r="AL50" s="39" t="str">
        <f>IF(AND('Riesgos de Gestión'!$AF$41="Muy Baja",'Riesgos de Gestión'!$AH$41="Catastrófico"),CONCATENATE("R5C",'Riesgos de Gestión'!$V$41),"")</f>
        <v/>
      </c>
      <c r="AM50" s="40" t="str">
        <f>IF(AND('Riesgos de Gestión'!$AF$42="Muy Baja",'Riesgos de Gestión'!$AH$42="Catastrófico"),CONCATENATE("R5C",'Riesgos de Gestión'!$V$42),"")</f>
        <v/>
      </c>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row>
    <row r="51" spans="1:80" ht="15" customHeight="1" x14ac:dyDescent="0.25">
      <c r="A51" s="66"/>
      <c r="B51" s="447"/>
      <c r="C51" s="447"/>
      <c r="D51" s="448"/>
      <c r="E51" s="488"/>
      <c r="F51" s="489"/>
      <c r="G51" s="489"/>
      <c r="H51" s="489"/>
      <c r="I51" s="490"/>
      <c r="J51" s="59" t="str">
        <f>IF(AND('Riesgos de Gestión'!$AF$43="Muy Baja",'Riesgos de Gestión'!$AH$43="Leve"),CONCATENATE("R6C",'Riesgos de Gestión'!$V$43),"")</f>
        <v/>
      </c>
      <c r="K51" s="60" t="str">
        <f>IF(AND('Riesgos de Gestión'!$AF$44="Muy Baja",'Riesgos de Gestión'!$AH$44="Leve"),CONCATENATE("R6C",'Riesgos de Gestión'!$V$44),"")</f>
        <v/>
      </c>
      <c r="L51" s="60" t="str">
        <f>IF(AND('Riesgos de Gestión'!$AF$45="Muy Baja",'Riesgos de Gestión'!$AH$45="Leve"),CONCATENATE("R6C",'Riesgos de Gestión'!$V$45),"")</f>
        <v/>
      </c>
      <c r="M51" s="60" t="str">
        <f>IF(AND('Riesgos de Gestión'!$AF$46="Muy Baja",'Riesgos de Gestión'!$AH$46="Leve"),CONCATENATE("R6C",'Riesgos de Gestión'!$V$46),"")</f>
        <v/>
      </c>
      <c r="N51" s="60" t="str">
        <f>IF(AND('Riesgos de Gestión'!$AF$47="Muy Baja",'Riesgos de Gestión'!$AH$47="Leve"),CONCATENATE("R6C",'Riesgos de Gestión'!$V$47),"")</f>
        <v/>
      </c>
      <c r="O51" s="61" t="str">
        <f>IF(AND('Riesgos de Gestión'!$AF$48="Muy Baja",'Riesgos de Gestión'!$AH$48="Leve"),CONCATENATE("R6C",'Riesgos de Gestión'!$V$48),"")</f>
        <v/>
      </c>
      <c r="P51" s="59" t="str">
        <f>IF(AND('Riesgos de Gestión'!$AF$43="Muy Baja",'Riesgos de Gestión'!$AH$43="Menor"),CONCATENATE("R6C",'Riesgos de Gestión'!$V$43),"")</f>
        <v/>
      </c>
      <c r="Q51" s="60" t="str">
        <f>IF(AND('Riesgos de Gestión'!$AF$44="Muy Baja",'Riesgos de Gestión'!$AH$44="Menor"),CONCATENATE("R6C",'Riesgos de Gestión'!$V$44),"")</f>
        <v/>
      </c>
      <c r="R51" s="60" t="str">
        <f>IF(AND('Riesgos de Gestión'!$AF$45="Muy Baja",'Riesgos de Gestión'!$AH$45="Menor"),CONCATENATE("R6C",'Riesgos de Gestión'!$V$45),"")</f>
        <v/>
      </c>
      <c r="S51" s="60" t="str">
        <f>IF(AND('Riesgos de Gestión'!$AF$46="Muy Baja",'Riesgos de Gestión'!$AH$46="Menor"),CONCATENATE("R6C",'Riesgos de Gestión'!$V$46),"")</f>
        <v/>
      </c>
      <c r="T51" s="60" t="str">
        <f>IF(AND('Riesgos de Gestión'!$AF$47="Muy Baja",'Riesgos de Gestión'!$AH$47="Menor"),CONCATENATE("R6C",'Riesgos de Gestión'!$V$47),"")</f>
        <v/>
      </c>
      <c r="U51" s="61" t="str">
        <f>IF(AND('Riesgos de Gestión'!$AF$48="Muy Baja",'Riesgos de Gestión'!$AH$48="Menor"),CONCATENATE("R6C",'Riesgos de Gestión'!$V$48),"")</f>
        <v/>
      </c>
      <c r="V51" s="50" t="str">
        <f>IF(AND('Riesgos de Gestión'!$AF$43="Muy Baja",'Riesgos de Gestión'!$AH$43="Moderado"),CONCATENATE("R6C",'Riesgos de Gestión'!$V$43),"")</f>
        <v/>
      </c>
      <c r="W51" s="51" t="str">
        <f>IF(AND('Riesgos de Gestión'!$AF$44="Muy Baja",'Riesgos de Gestión'!$AH$44="Moderado"),CONCATENATE("R6C",'Riesgos de Gestión'!$V$44),"")</f>
        <v/>
      </c>
      <c r="X51" s="51" t="str">
        <f>IF(AND('Riesgos de Gestión'!$AF$45="Muy Baja",'Riesgos de Gestión'!$AH$45="Moderado"),CONCATENATE("R6C",'Riesgos de Gestión'!$V$45),"")</f>
        <v/>
      </c>
      <c r="Y51" s="51" t="str">
        <f>IF(AND('Riesgos de Gestión'!$AF$46="Muy Baja",'Riesgos de Gestión'!$AH$46="Moderado"),CONCATENATE("R6C",'Riesgos de Gestión'!$V$46),"")</f>
        <v/>
      </c>
      <c r="Z51" s="51" t="str">
        <f>IF(AND('Riesgos de Gestión'!$AF$47="Muy Baja",'Riesgos de Gestión'!$AH$47="Moderado"),CONCATENATE("R6C",'Riesgos de Gestión'!$V$47),"")</f>
        <v/>
      </c>
      <c r="AA51" s="52" t="str">
        <f>IF(AND('Riesgos de Gestión'!$AF$48="Muy Baja",'Riesgos de Gestión'!$AH$48="Moderado"),CONCATENATE("R6C",'Riesgos de Gestión'!$V$48),"")</f>
        <v/>
      </c>
      <c r="AB51" s="35" t="str">
        <f>IF(AND('Riesgos de Gestión'!$AF$43="Muy Baja",'Riesgos de Gestión'!$AH$43="Mayor"),CONCATENATE("R6C",'Riesgos de Gestión'!$V$43),"")</f>
        <v/>
      </c>
      <c r="AC51" s="36" t="str">
        <f>IF(AND('Riesgos de Gestión'!$AF$44="Muy Baja",'Riesgos de Gestión'!$AH$44="Mayor"),CONCATENATE("R6C",'Riesgos de Gestión'!$V$44),"")</f>
        <v/>
      </c>
      <c r="AD51" s="36" t="str">
        <f>IF(AND('Riesgos de Gestión'!$AF$45="Muy Baja",'Riesgos de Gestión'!$AH$45="Mayor"),CONCATENATE("R6C",'Riesgos de Gestión'!$V$45),"")</f>
        <v/>
      </c>
      <c r="AE51" s="36" t="str">
        <f>IF(AND('Riesgos de Gestión'!$AF$46="Muy Baja",'Riesgos de Gestión'!$AH$46="Mayor"),CONCATENATE("R6C",'Riesgos de Gestión'!$V$46),"")</f>
        <v/>
      </c>
      <c r="AF51" s="36" t="str">
        <f>IF(AND('Riesgos de Gestión'!$AF$47="Muy Baja",'Riesgos de Gestión'!$AH$47="Mayor"),CONCATENATE("R6C",'Riesgos de Gestión'!$V$47),"")</f>
        <v/>
      </c>
      <c r="AG51" s="37" t="str">
        <f>IF(AND('Riesgos de Gestión'!$AF$48="Muy Baja",'Riesgos de Gestión'!$AH$48="Mayor"),CONCATENATE("R6C",'Riesgos de Gestión'!$V$48),"")</f>
        <v/>
      </c>
      <c r="AH51" s="38" t="str">
        <f>IF(AND('Riesgos de Gestión'!$AF$43="Muy Baja",'Riesgos de Gestión'!$AH$43="Catastrófico"),CONCATENATE("R6C",'Riesgos de Gestión'!$V$43),"")</f>
        <v/>
      </c>
      <c r="AI51" s="39" t="str">
        <f>IF(AND('Riesgos de Gestión'!$AF$44="Muy Baja",'Riesgos de Gestión'!$AH$44="Catastrófico"),CONCATENATE("R6C",'Riesgos de Gestión'!$V$44),"")</f>
        <v/>
      </c>
      <c r="AJ51" s="39" t="str">
        <f>IF(AND('Riesgos de Gestión'!$AF$45="Muy Baja",'Riesgos de Gestión'!$AH$45="Catastrófico"),CONCATENATE("R6C",'Riesgos de Gestión'!$V$45),"")</f>
        <v/>
      </c>
      <c r="AK51" s="39" t="str">
        <f>IF(AND('Riesgos de Gestión'!$AF$46="Muy Baja",'Riesgos de Gestión'!$AH$46="Catastrófico"),CONCATENATE("R6C",'Riesgos de Gestión'!$V$46),"")</f>
        <v/>
      </c>
      <c r="AL51" s="39" t="str">
        <f>IF(AND('Riesgos de Gestión'!$AF$47="Muy Baja",'Riesgos de Gestión'!$AH$47="Catastrófico"),CONCATENATE("R6C",'Riesgos de Gestión'!$V$47),"")</f>
        <v/>
      </c>
      <c r="AM51" s="40" t="str">
        <f>IF(AND('Riesgos de Gestión'!$AF$48="Muy Baja",'Riesgos de Gestión'!$AH$48="Catastrófico"),CONCATENATE("R6C",'Riesgos de Gestión'!$V$48),"")</f>
        <v/>
      </c>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row>
    <row r="52" spans="1:80" ht="15" customHeight="1" x14ac:dyDescent="0.25">
      <c r="A52" s="66"/>
      <c r="B52" s="447"/>
      <c r="C52" s="447"/>
      <c r="D52" s="448"/>
      <c r="E52" s="488"/>
      <c r="F52" s="489"/>
      <c r="G52" s="489"/>
      <c r="H52" s="489"/>
      <c r="I52" s="490"/>
      <c r="J52" s="59" t="str">
        <f>IF(AND('Riesgos de Gestión'!$AF$49="Muy Baja",'Riesgos de Gestión'!$AH$49="Leve"),CONCATENATE("R7C",'Riesgos de Gestión'!$V$49),"")</f>
        <v/>
      </c>
      <c r="K52" s="60" t="str">
        <f>IF(AND('Riesgos de Gestión'!$AF$50="Muy Baja",'Riesgos de Gestión'!$AH$50="Leve"),CONCATENATE("R7C",'Riesgos de Gestión'!$V$50),"")</f>
        <v/>
      </c>
      <c r="L52" s="60" t="str">
        <f>IF(AND('Riesgos de Gestión'!$AF$51="Muy Baja",'Riesgos de Gestión'!$AH$51="Leve"),CONCATENATE("R7C",'Riesgos de Gestión'!$V$51),"")</f>
        <v/>
      </c>
      <c r="M52" s="60" t="str">
        <f>IF(AND('Riesgos de Gestión'!$AF$52="Muy Baja",'Riesgos de Gestión'!$AH$52="Leve"),CONCATENATE("R7C",'Riesgos de Gestión'!$V$52),"")</f>
        <v/>
      </c>
      <c r="N52" s="60" t="str">
        <f>IF(AND('Riesgos de Gestión'!$AF$53="Muy Baja",'Riesgos de Gestión'!$AH$53="Leve"),CONCATENATE("R7C",'Riesgos de Gestión'!$V$53),"")</f>
        <v/>
      </c>
      <c r="O52" s="61" t="str">
        <f>IF(AND('Riesgos de Gestión'!$AF$54="Muy Baja",'Riesgos de Gestión'!$AH$54="Leve"),CONCATENATE("R7C",'Riesgos de Gestión'!$V$54),"")</f>
        <v/>
      </c>
      <c r="P52" s="59" t="str">
        <f>IF(AND('Riesgos de Gestión'!$AF$49="Muy Baja",'Riesgos de Gestión'!$AH$49="Menor"),CONCATENATE("R7C",'Riesgos de Gestión'!$V$49),"")</f>
        <v/>
      </c>
      <c r="Q52" s="60" t="str">
        <f>IF(AND('Riesgos de Gestión'!$AF$50="Muy Baja",'Riesgos de Gestión'!$AH$50="Menor"),CONCATENATE("R7C",'Riesgos de Gestión'!$V$50),"")</f>
        <v/>
      </c>
      <c r="R52" s="60" t="str">
        <f>IF(AND('Riesgos de Gestión'!$AF$51="Muy Baja",'Riesgos de Gestión'!$AH$51="Menor"),CONCATENATE("R7C",'Riesgos de Gestión'!$V$51),"")</f>
        <v/>
      </c>
      <c r="S52" s="60" t="str">
        <f>IF(AND('Riesgos de Gestión'!$AF$52="Muy Baja",'Riesgos de Gestión'!$AH$52="Menor"),CONCATENATE("R7C",'Riesgos de Gestión'!$V$52),"")</f>
        <v/>
      </c>
      <c r="T52" s="60" t="str">
        <f>IF(AND('Riesgos de Gestión'!$AF$53="Muy Baja",'Riesgos de Gestión'!$AH$53="Menor"),CONCATENATE("R7C",'Riesgos de Gestión'!$V$53),"")</f>
        <v/>
      </c>
      <c r="U52" s="61" t="str">
        <f>IF(AND('Riesgos de Gestión'!$AF$54="Muy Baja",'Riesgos de Gestión'!$AH$54="Menor"),CONCATENATE("R7C",'Riesgos de Gestión'!$V$54),"")</f>
        <v/>
      </c>
      <c r="V52" s="50" t="str">
        <f>IF(AND('Riesgos de Gestión'!$AF$49="Muy Baja",'Riesgos de Gestión'!$AH$49="Moderado"),CONCATENATE("R7C",'Riesgos de Gestión'!$V$49),"")</f>
        <v/>
      </c>
      <c r="W52" s="51" t="str">
        <f>IF(AND('Riesgos de Gestión'!$AF$50="Muy Baja",'Riesgos de Gestión'!$AH$50="Moderado"),CONCATENATE("R7C",'Riesgos de Gestión'!$V$50),"")</f>
        <v/>
      </c>
      <c r="X52" s="51" t="str">
        <f>IF(AND('Riesgos de Gestión'!$AF$51="Muy Baja",'Riesgos de Gestión'!$AH$51="Moderado"),CONCATENATE("R7C",'Riesgos de Gestión'!$V$51),"")</f>
        <v/>
      </c>
      <c r="Y52" s="51" t="str">
        <f>IF(AND('Riesgos de Gestión'!$AF$52="Muy Baja",'Riesgos de Gestión'!$AH$52="Moderado"),CONCATENATE("R7C",'Riesgos de Gestión'!$V$52),"")</f>
        <v/>
      </c>
      <c r="Z52" s="51" t="str">
        <f>IF(AND('Riesgos de Gestión'!$AF$53="Muy Baja",'Riesgos de Gestión'!$AH$53="Moderado"),CONCATENATE("R7C",'Riesgos de Gestión'!$V$53),"")</f>
        <v/>
      </c>
      <c r="AA52" s="52" t="str">
        <f>IF(AND('Riesgos de Gestión'!$AF$54="Muy Baja",'Riesgos de Gestión'!$AH$54="Moderado"),CONCATENATE("R7C",'Riesgos de Gestión'!$V$54),"")</f>
        <v/>
      </c>
      <c r="AB52" s="35" t="str">
        <f>IF(AND('Riesgos de Gestión'!$AF$49="Muy Baja",'Riesgos de Gestión'!$AH$49="Mayor"),CONCATENATE("R7C",'Riesgos de Gestión'!$V$49),"")</f>
        <v/>
      </c>
      <c r="AC52" s="36" t="str">
        <f>IF(AND('Riesgos de Gestión'!$AF$50="Muy Baja",'Riesgos de Gestión'!$AH$50="Mayor"),CONCATENATE("R7C",'Riesgos de Gestión'!$V$50),"")</f>
        <v/>
      </c>
      <c r="AD52" s="36" t="str">
        <f>IF(AND('Riesgos de Gestión'!$AF$51="Muy Baja",'Riesgos de Gestión'!$AH$51="Mayor"),CONCATENATE("R7C",'Riesgos de Gestión'!$V$51),"")</f>
        <v/>
      </c>
      <c r="AE52" s="36" t="str">
        <f>IF(AND('Riesgos de Gestión'!$AF$52="Muy Baja",'Riesgos de Gestión'!$AH$52="Mayor"),CONCATENATE("R7C",'Riesgos de Gestión'!$V$52),"")</f>
        <v/>
      </c>
      <c r="AF52" s="36" t="str">
        <f>IF(AND('Riesgos de Gestión'!$AF$53="Muy Baja",'Riesgos de Gestión'!$AH$53="Mayor"),CONCATENATE("R7C",'Riesgos de Gestión'!$V$53),"")</f>
        <v/>
      </c>
      <c r="AG52" s="37" t="str">
        <f>IF(AND('Riesgos de Gestión'!$AF$54="Muy Baja",'Riesgos de Gestión'!$AH$54="Mayor"),CONCATENATE("R7C",'Riesgos de Gestión'!$V$54),"")</f>
        <v/>
      </c>
      <c r="AH52" s="38" t="str">
        <f>IF(AND('Riesgos de Gestión'!$AF$49="Muy Baja",'Riesgos de Gestión'!$AH$49="Catastrófico"),CONCATENATE("R7C",'Riesgos de Gestión'!$V$49),"")</f>
        <v/>
      </c>
      <c r="AI52" s="39" t="str">
        <f>IF(AND('Riesgos de Gestión'!$AF$50="Muy Baja",'Riesgos de Gestión'!$AH$50="Catastrófico"),CONCATENATE("R7C",'Riesgos de Gestión'!$V$50),"")</f>
        <v/>
      </c>
      <c r="AJ52" s="39" t="str">
        <f>IF(AND('Riesgos de Gestión'!$AF$51="Muy Baja",'Riesgos de Gestión'!$AH$51="Catastrófico"),CONCATENATE("R7C",'Riesgos de Gestión'!$V$51),"")</f>
        <v/>
      </c>
      <c r="AK52" s="39" t="str">
        <f>IF(AND('Riesgos de Gestión'!$AF$52="Muy Baja",'Riesgos de Gestión'!$AH$52="Catastrófico"),CONCATENATE("R7C",'Riesgos de Gestión'!$V$52),"")</f>
        <v/>
      </c>
      <c r="AL52" s="39" t="str">
        <f>IF(AND('Riesgos de Gestión'!$AF$53="Muy Baja",'Riesgos de Gestión'!$AH$53="Catastrófico"),CONCATENATE("R7C",'Riesgos de Gestión'!$V$53),"")</f>
        <v/>
      </c>
      <c r="AM52" s="40" t="str">
        <f>IF(AND('Riesgos de Gestión'!$AF$54="Muy Baja",'Riesgos de Gestión'!$AH$54="Catastrófico"),CONCATENATE("R7C",'Riesgos de Gestión'!$V$54),"")</f>
        <v/>
      </c>
      <c r="AN52" s="66"/>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row>
    <row r="53" spans="1:80" ht="15" customHeight="1" x14ac:dyDescent="0.25">
      <c r="A53" s="66"/>
      <c r="B53" s="447"/>
      <c r="C53" s="447"/>
      <c r="D53" s="448"/>
      <c r="E53" s="488"/>
      <c r="F53" s="489"/>
      <c r="G53" s="489"/>
      <c r="H53" s="489"/>
      <c r="I53" s="490"/>
      <c r="J53" s="59" t="str">
        <f>IF(AND('Riesgos de Gestión'!$AF$55="Muy Baja",'Riesgos de Gestión'!$AH$55="Leve"),CONCATENATE("R8C",'Riesgos de Gestión'!$V$55),"")</f>
        <v/>
      </c>
      <c r="K53" s="60" t="str">
        <f>IF(AND('Riesgos de Gestión'!$AF$56="Muy Baja",'Riesgos de Gestión'!$AH$56="Leve"),CONCATENATE("R8C",'Riesgos de Gestión'!$V$56),"")</f>
        <v/>
      </c>
      <c r="L53" s="60" t="str">
        <f>IF(AND('Riesgos de Gestión'!$AF$57="Muy Baja",'Riesgos de Gestión'!$AH$57="Leve"),CONCATENATE("R8C",'Riesgos de Gestión'!$V$57),"")</f>
        <v/>
      </c>
      <c r="M53" s="60" t="str">
        <f>IF(AND('Riesgos de Gestión'!$AF$58="Muy Baja",'Riesgos de Gestión'!$AH$58="Leve"),CONCATENATE("R8C",'Riesgos de Gestión'!$V$58),"")</f>
        <v/>
      </c>
      <c r="N53" s="60" t="str">
        <f>IF(AND('Riesgos de Gestión'!$AF$59="Muy Baja",'Riesgos de Gestión'!$AH$59="Leve"),CONCATENATE("R8C",'Riesgos de Gestión'!$V$59),"")</f>
        <v/>
      </c>
      <c r="O53" s="61" t="str">
        <f>IF(AND('Riesgos de Gestión'!$AF$60="Muy Baja",'Riesgos de Gestión'!$AH$60="Leve"),CONCATENATE("R8C",'Riesgos de Gestión'!$V$60),"")</f>
        <v/>
      </c>
      <c r="P53" s="59" t="str">
        <f>IF(AND('Riesgos de Gestión'!$AF$55="Muy Baja",'Riesgos de Gestión'!$AH$55="Menor"),CONCATENATE("R8C",'Riesgos de Gestión'!$V$55),"")</f>
        <v/>
      </c>
      <c r="Q53" s="60" t="str">
        <f>IF(AND('Riesgos de Gestión'!$AF$56="Muy Baja",'Riesgos de Gestión'!$AH$56="Menor"),CONCATENATE("R8C",'Riesgos de Gestión'!$V$56),"")</f>
        <v/>
      </c>
      <c r="R53" s="60" t="str">
        <f>IF(AND('Riesgos de Gestión'!$AF$57="Muy Baja",'Riesgos de Gestión'!$AH$57="Menor"),CONCATENATE("R8C",'Riesgos de Gestión'!$V$57),"")</f>
        <v/>
      </c>
      <c r="S53" s="60" t="str">
        <f>IF(AND('Riesgos de Gestión'!$AF$58="Muy Baja",'Riesgos de Gestión'!$AH$58="Menor"),CONCATENATE("R8C",'Riesgos de Gestión'!$V$58),"")</f>
        <v/>
      </c>
      <c r="T53" s="60" t="str">
        <f>IF(AND('Riesgos de Gestión'!$AF$59="Muy Baja",'Riesgos de Gestión'!$AH$59="Menor"),CONCATENATE("R8C",'Riesgos de Gestión'!$V$59),"")</f>
        <v/>
      </c>
      <c r="U53" s="61" t="str">
        <f>IF(AND('Riesgos de Gestión'!$AF$60="Muy Baja",'Riesgos de Gestión'!$AH$60="Menor"),CONCATENATE("R8C",'Riesgos de Gestión'!$V$60),"")</f>
        <v/>
      </c>
      <c r="V53" s="50" t="str">
        <f>IF(AND('Riesgos de Gestión'!$AF$55="Muy Baja",'Riesgos de Gestión'!$AH$55="Moderado"),CONCATENATE("R8C",'Riesgos de Gestión'!$V$55),"")</f>
        <v/>
      </c>
      <c r="W53" s="51" t="str">
        <f>IF(AND('Riesgos de Gestión'!$AF$56="Muy Baja",'Riesgos de Gestión'!$AH$56="Moderado"),CONCATENATE("R8C",'Riesgos de Gestión'!$V$56),"")</f>
        <v/>
      </c>
      <c r="X53" s="51" t="str">
        <f>IF(AND('Riesgos de Gestión'!$AF$57="Muy Baja",'Riesgos de Gestión'!$AH$57="Moderado"),CONCATENATE("R8C",'Riesgos de Gestión'!$V$57),"")</f>
        <v/>
      </c>
      <c r="Y53" s="51" t="str">
        <f>IF(AND('Riesgos de Gestión'!$AF$58="Muy Baja",'Riesgos de Gestión'!$AH$58="Moderado"),CONCATENATE("R8C",'Riesgos de Gestión'!$V$58),"")</f>
        <v/>
      </c>
      <c r="Z53" s="51" t="str">
        <f>IF(AND('Riesgos de Gestión'!$AF$59="Muy Baja",'Riesgos de Gestión'!$AH$59="Moderado"),CONCATENATE("R8C",'Riesgos de Gestión'!$V$59),"")</f>
        <v/>
      </c>
      <c r="AA53" s="52" t="str">
        <f>IF(AND('Riesgos de Gestión'!$AF$60="Muy Baja",'Riesgos de Gestión'!$AH$60="Moderado"),CONCATENATE("R8C",'Riesgos de Gestión'!$V$60),"")</f>
        <v/>
      </c>
      <c r="AB53" s="35" t="str">
        <f>IF(AND('Riesgos de Gestión'!$AF$55="Muy Baja",'Riesgos de Gestión'!$AH$55="Mayor"),CONCATENATE("R8C",'Riesgos de Gestión'!$V$55),"")</f>
        <v/>
      </c>
      <c r="AC53" s="36" t="str">
        <f>IF(AND('Riesgos de Gestión'!$AF$56="Muy Baja",'Riesgos de Gestión'!$AH$56="Mayor"),CONCATENATE("R8C",'Riesgos de Gestión'!$V$56),"")</f>
        <v/>
      </c>
      <c r="AD53" s="36" t="str">
        <f>IF(AND('Riesgos de Gestión'!$AF$57="Muy Baja",'Riesgos de Gestión'!$AH$57="Mayor"),CONCATENATE("R8C",'Riesgos de Gestión'!$V$57),"")</f>
        <v/>
      </c>
      <c r="AE53" s="36" t="str">
        <f>IF(AND('Riesgos de Gestión'!$AF$58="Muy Baja",'Riesgos de Gestión'!$AH$58="Mayor"),CONCATENATE("R8C",'Riesgos de Gestión'!$V$58),"")</f>
        <v/>
      </c>
      <c r="AF53" s="36" t="str">
        <f>IF(AND('Riesgos de Gestión'!$AF$59="Muy Baja",'Riesgos de Gestión'!$AH$59="Mayor"),CONCATENATE("R8C",'Riesgos de Gestión'!$V$59),"")</f>
        <v/>
      </c>
      <c r="AG53" s="37" t="str">
        <f>IF(AND('Riesgos de Gestión'!$AF$60="Muy Baja",'Riesgos de Gestión'!$AH$60="Mayor"),CONCATENATE("R8C",'Riesgos de Gestión'!$V$60),"")</f>
        <v/>
      </c>
      <c r="AH53" s="38" t="str">
        <f>IF(AND('Riesgos de Gestión'!$AF$55="Muy Baja",'Riesgos de Gestión'!$AH$55="Catastrófico"),CONCATENATE("R8C",'Riesgos de Gestión'!$V$55),"")</f>
        <v/>
      </c>
      <c r="AI53" s="39" t="str">
        <f>IF(AND('Riesgos de Gestión'!$AF$56="Muy Baja",'Riesgos de Gestión'!$AH$56="Catastrófico"),CONCATENATE("R8C",'Riesgos de Gestión'!$V$56),"")</f>
        <v/>
      </c>
      <c r="AJ53" s="39" t="str">
        <f>IF(AND('Riesgos de Gestión'!$AF$57="Muy Baja",'Riesgos de Gestión'!$AH$57="Catastrófico"),CONCATENATE("R8C",'Riesgos de Gestión'!$V$57),"")</f>
        <v/>
      </c>
      <c r="AK53" s="39" t="str">
        <f>IF(AND('Riesgos de Gestión'!$AF$58="Muy Baja",'Riesgos de Gestión'!$AH$58="Catastrófico"),CONCATENATE("R8C",'Riesgos de Gestión'!$V$58),"")</f>
        <v/>
      </c>
      <c r="AL53" s="39" t="str">
        <f>IF(AND('Riesgos de Gestión'!$AF$59="Muy Baja",'Riesgos de Gestión'!$AH$59="Catastrófico"),CONCATENATE("R8C",'Riesgos de Gestión'!$V$59),"")</f>
        <v/>
      </c>
      <c r="AM53" s="40" t="str">
        <f>IF(AND('Riesgos de Gestión'!$AF$60="Muy Baja",'Riesgos de Gestión'!$AH$60="Catastrófico"),CONCATENATE("R8C",'Riesgos de Gestión'!$V$60),"")</f>
        <v/>
      </c>
      <c r="AN53" s="66"/>
      <c r="AO53" s="66"/>
      <c r="AP53" s="66"/>
      <c r="AQ53" s="66"/>
      <c r="AR53" s="66"/>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row>
    <row r="54" spans="1:80" ht="15" customHeight="1" x14ac:dyDescent="0.25">
      <c r="A54" s="66"/>
      <c r="B54" s="447"/>
      <c r="C54" s="447"/>
      <c r="D54" s="448"/>
      <c r="E54" s="488"/>
      <c r="F54" s="489"/>
      <c r="G54" s="489"/>
      <c r="H54" s="489"/>
      <c r="I54" s="490"/>
      <c r="J54" s="59" t="str">
        <f>IF(AND('Riesgos de Gestión'!$AF$61="Muy Baja",'Riesgos de Gestión'!$AH$61="Leve"),CONCATENATE("R9C",'Riesgos de Gestión'!$V$61),"")</f>
        <v/>
      </c>
      <c r="K54" s="60" t="str">
        <f>IF(AND('Riesgos de Gestión'!$AF$62="Muy Baja",'Riesgos de Gestión'!$AH$62="Leve"),CONCATENATE("R9C",'Riesgos de Gestión'!$V$62),"")</f>
        <v/>
      </c>
      <c r="L54" s="60" t="str">
        <f>IF(AND('Riesgos de Gestión'!$AF$63="Muy Baja",'Riesgos de Gestión'!$AH$63="Leve"),CONCATENATE("R9C",'Riesgos de Gestión'!$V$63),"")</f>
        <v/>
      </c>
      <c r="M54" s="60" t="str">
        <f>IF(AND('Riesgos de Gestión'!$AF$64="Muy Baja",'Riesgos de Gestión'!$AH$64="Leve"),CONCATENATE("R9C",'Riesgos de Gestión'!$V$64),"")</f>
        <v/>
      </c>
      <c r="N54" s="60" t="str">
        <f>IF(AND('Riesgos de Gestión'!$AF$65="Muy Baja",'Riesgos de Gestión'!$AH$65="Leve"),CONCATENATE("R9C",'Riesgos de Gestión'!$V$65),"")</f>
        <v/>
      </c>
      <c r="O54" s="61" t="str">
        <f>IF(AND('Riesgos de Gestión'!$AF$66="Muy Baja",'Riesgos de Gestión'!$AH$66="Leve"),CONCATENATE("R9C",'Riesgos de Gestión'!$V$66),"")</f>
        <v/>
      </c>
      <c r="P54" s="59" t="str">
        <f>IF(AND('Riesgos de Gestión'!$AF$61="Muy Baja",'Riesgos de Gestión'!$AH$61="Menor"),CONCATENATE("R9C",'Riesgos de Gestión'!$V$61),"")</f>
        <v/>
      </c>
      <c r="Q54" s="60" t="str">
        <f>IF(AND('Riesgos de Gestión'!$AF$62="Muy Baja",'Riesgos de Gestión'!$AH$62="Menor"),CONCATENATE("R9C",'Riesgos de Gestión'!$V$62),"")</f>
        <v/>
      </c>
      <c r="R54" s="60" t="str">
        <f>IF(AND('Riesgos de Gestión'!$AF$63="Muy Baja",'Riesgos de Gestión'!$AH$63="Menor"),CONCATENATE("R9C",'Riesgos de Gestión'!$V$63),"")</f>
        <v/>
      </c>
      <c r="S54" s="60" t="str">
        <f>IF(AND('Riesgos de Gestión'!$AF$64="Muy Baja",'Riesgos de Gestión'!$AH$64="Menor"),CONCATENATE("R9C",'Riesgos de Gestión'!$V$64),"")</f>
        <v/>
      </c>
      <c r="T54" s="60" t="str">
        <f>IF(AND('Riesgos de Gestión'!$AF$65="Muy Baja",'Riesgos de Gestión'!$AH$65="Menor"),CONCATENATE("R9C",'Riesgos de Gestión'!$V$65),"")</f>
        <v/>
      </c>
      <c r="U54" s="61" t="str">
        <f>IF(AND('Riesgos de Gestión'!$AF$66="Muy Baja",'Riesgos de Gestión'!$AH$66="Menor"),CONCATENATE("R9C",'Riesgos de Gestión'!$V$66),"")</f>
        <v/>
      </c>
      <c r="V54" s="50" t="str">
        <f>IF(AND('Riesgos de Gestión'!$AF$61="Muy Baja",'Riesgos de Gestión'!$AH$61="Moderado"),CONCATENATE("R9C",'Riesgos de Gestión'!$V$61),"")</f>
        <v/>
      </c>
      <c r="W54" s="51" t="str">
        <f>IF(AND('Riesgos de Gestión'!$AF$62="Muy Baja",'Riesgos de Gestión'!$AH$62="Moderado"),CONCATENATE("R9C",'Riesgos de Gestión'!$V$62),"")</f>
        <v/>
      </c>
      <c r="X54" s="51" t="str">
        <f>IF(AND('Riesgos de Gestión'!$AF$63="Muy Baja",'Riesgos de Gestión'!$AH$63="Moderado"),CONCATENATE("R9C",'Riesgos de Gestión'!$V$63),"")</f>
        <v/>
      </c>
      <c r="Y54" s="51" t="str">
        <f>IF(AND('Riesgos de Gestión'!$AF$64="Muy Baja",'Riesgos de Gestión'!$AH$64="Moderado"),CONCATENATE("R9C",'Riesgos de Gestión'!$V$64),"")</f>
        <v/>
      </c>
      <c r="Z54" s="51" t="str">
        <f>IF(AND('Riesgos de Gestión'!$AF$65="Muy Baja",'Riesgos de Gestión'!$AH$65="Moderado"),CONCATENATE("R9C",'Riesgos de Gestión'!$V$65),"")</f>
        <v/>
      </c>
      <c r="AA54" s="52" t="str">
        <f>IF(AND('Riesgos de Gestión'!$AF$66="Muy Baja",'Riesgos de Gestión'!$AH$66="Moderado"),CONCATENATE("R9C",'Riesgos de Gestión'!$V$66),"")</f>
        <v/>
      </c>
      <c r="AB54" s="35" t="str">
        <f>IF(AND('Riesgos de Gestión'!$AF$61="Muy Baja",'Riesgos de Gestión'!$AH$61="Mayor"),CONCATENATE("R9C",'Riesgos de Gestión'!$V$61),"")</f>
        <v/>
      </c>
      <c r="AC54" s="36" t="str">
        <f>IF(AND('Riesgos de Gestión'!$AF$62="Muy Baja",'Riesgos de Gestión'!$AH$62="Mayor"),CONCATENATE("R9C",'Riesgos de Gestión'!$V$62),"")</f>
        <v/>
      </c>
      <c r="AD54" s="36" t="str">
        <f>IF(AND('Riesgos de Gestión'!$AF$63="Muy Baja",'Riesgos de Gestión'!$AH$63="Mayor"),CONCATENATE("R9C",'Riesgos de Gestión'!$V$63),"")</f>
        <v/>
      </c>
      <c r="AE54" s="36" t="str">
        <f>IF(AND('Riesgos de Gestión'!$AF$64="Muy Baja",'Riesgos de Gestión'!$AH$64="Mayor"),CONCATENATE("R9C",'Riesgos de Gestión'!$V$64),"")</f>
        <v/>
      </c>
      <c r="AF54" s="36" t="str">
        <f>IF(AND('Riesgos de Gestión'!$AF$65="Muy Baja",'Riesgos de Gestión'!$AH$65="Mayor"),CONCATENATE("R9C",'Riesgos de Gestión'!$V$65),"")</f>
        <v/>
      </c>
      <c r="AG54" s="37" t="str">
        <f>IF(AND('Riesgos de Gestión'!$AF$66="Muy Baja",'Riesgos de Gestión'!$AH$66="Mayor"),CONCATENATE("R9C",'Riesgos de Gestión'!$V$66),"")</f>
        <v/>
      </c>
      <c r="AH54" s="38" t="str">
        <f>IF(AND('Riesgos de Gestión'!$AF$61="Muy Baja",'Riesgos de Gestión'!$AH$61="Catastrófico"),CONCATENATE("R9C",'Riesgos de Gestión'!$V$61),"")</f>
        <v/>
      </c>
      <c r="AI54" s="39" t="str">
        <f>IF(AND('Riesgos de Gestión'!$AF$62="Muy Baja",'Riesgos de Gestión'!$AH$62="Catastrófico"),CONCATENATE("R9C",'Riesgos de Gestión'!$V$62),"")</f>
        <v/>
      </c>
      <c r="AJ54" s="39" t="str">
        <f>IF(AND('Riesgos de Gestión'!$AF$63="Muy Baja",'Riesgos de Gestión'!$AH$63="Catastrófico"),CONCATENATE("R9C",'Riesgos de Gestión'!$V$63),"")</f>
        <v/>
      </c>
      <c r="AK54" s="39" t="str">
        <f>IF(AND('Riesgos de Gestión'!$AF$64="Muy Baja",'Riesgos de Gestión'!$AH$64="Catastrófico"),CONCATENATE("R9C",'Riesgos de Gestión'!$V$64),"")</f>
        <v/>
      </c>
      <c r="AL54" s="39" t="str">
        <f>IF(AND('Riesgos de Gestión'!$AF$65="Muy Baja",'Riesgos de Gestión'!$AH$65="Catastrófico"),CONCATENATE("R9C",'Riesgos de Gestión'!$V$65),"")</f>
        <v/>
      </c>
      <c r="AM54" s="40" t="str">
        <f>IF(AND('Riesgos de Gestión'!$AF$66="Muy Baja",'Riesgos de Gestión'!$AH$66="Catastrófico"),CONCATENATE("R9C",'Riesgos de Gestión'!$V$66),"")</f>
        <v/>
      </c>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row>
    <row r="55" spans="1:80" ht="15.75" customHeight="1" thickBot="1" x14ac:dyDescent="0.3">
      <c r="A55" s="66"/>
      <c r="B55" s="447"/>
      <c r="C55" s="447"/>
      <c r="D55" s="448"/>
      <c r="E55" s="491"/>
      <c r="F55" s="492"/>
      <c r="G55" s="492"/>
      <c r="H55" s="492"/>
      <c r="I55" s="493"/>
      <c r="J55" s="62" t="str">
        <f>IF(AND('Riesgos de Gestión'!$AF$67="Muy Baja",'Riesgos de Gestión'!$AH$67="Leve"),CONCATENATE("R10C",'Riesgos de Gestión'!$V$67),"")</f>
        <v/>
      </c>
      <c r="K55" s="63" t="str">
        <f>IF(AND('Riesgos de Gestión'!$AF$68="Muy Baja",'Riesgos de Gestión'!$AH$68="Leve"),CONCATENATE("R10C",'Riesgos de Gestión'!$V$68),"")</f>
        <v/>
      </c>
      <c r="L55" s="63" t="str">
        <f>IF(AND('Riesgos de Gestión'!$AF$69="Muy Baja",'Riesgos de Gestión'!$AH$69="Leve"),CONCATENATE("R10C",'Riesgos de Gestión'!$V$69),"")</f>
        <v/>
      </c>
      <c r="M55" s="63" t="str">
        <f>IF(AND('Riesgos de Gestión'!$AF$70="Muy Baja",'Riesgos de Gestión'!$AH$70="Leve"),CONCATENATE("R10C",'Riesgos de Gestión'!$V$70),"")</f>
        <v/>
      </c>
      <c r="N55" s="63" t="str">
        <f>IF(AND('Riesgos de Gestión'!$AF$71="Muy Baja",'Riesgos de Gestión'!$AH$71="Leve"),CONCATENATE("R10C",'Riesgos de Gestión'!$V$71),"")</f>
        <v/>
      </c>
      <c r="O55" s="64" t="str">
        <f>IF(AND('Riesgos de Gestión'!$AF$72="Muy Baja",'Riesgos de Gestión'!$AH$72="Leve"),CONCATENATE("R10C",'Riesgos de Gestión'!$V$72),"")</f>
        <v/>
      </c>
      <c r="P55" s="62" t="str">
        <f>IF(AND('Riesgos de Gestión'!$AF$67="Muy Baja",'Riesgos de Gestión'!$AH$67="Menor"),CONCATENATE("R10C",'Riesgos de Gestión'!$V$67),"")</f>
        <v/>
      </c>
      <c r="Q55" s="63" t="str">
        <f>IF(AND('Riesgos de Gestión'!$AF$68="Muy Baja",'Riesgos de Gestión'!$AH$68="Menor"),CONCATENATE("R10C",'Riesgos de Gestión'!$V$68),"")</f>
        <v/>
      </c>
      <c r="R55" s="63" t="str">
        <f>IF(AND('Riesgos de Gestión'!$AF$69="Muy Baja",'Riesgos de Gestión'!$AH$69="Menor"),CONCATENATE("R10C",'Riesgos de Gestión'!$V$69),"")</f>
        <v/>
      </c>
      <c r="S55" s="63" t="str">
        <f>IF(AND('Riesgos de Gestión'!$AF$70="Muy Baja",'Riesgos de Gestión'!$AH$70="Menor"),CONCATENATE("R10C",'Riesgos de Gestión'!$V$70),"")</f>
        <v/>
      </c>
      <c r="T55" s="63" t="str">
        <f>IF(AND('Riesgos de Gestión'!$AF$71="Muy Baja",'Riesgos de Gestión'!$AH$71="Menor"),CONCATENATE("R10C",'Riesgos de Gestión'!$V$71),"")</f>
        <v/>
      </c>
      <c r="U55" s="64" t="str">
        <f>IF(AND('Riesgos de Gestión'!$AF$72="Muy Baja",'Riesgos de Gestión'!$AH$72="Menor"),CONCATENATE("R10C",'Riesgos de Gestión'!$V$72),"")</f>
        <v/>
      </c>
      <c r="V55" s="53" t="str">
        <f>IF(AND('Riesgos de Gestión'!$AF$67="Muy Baja",'Riesgos de Gestión'!$AH$67="Moderado"),CONCATENATE("R10C",'Riesgos de Gestión'!$V$67),"")</f>
        <v/>
      </c>
      <c r="W55" s="54" t="str">
        <f>IF(AND('Riesgos de Gestión'!$AF$68="Muy Baja",'Riesgos de Gestión'!$AH$68="Moderado"),CONCATENATE("R10C",'Riesgos de Gestión'!$V$68),"")</f>
        <v/>
      </c>
      <c r="X55" s="54" t="str">
        <f>IF(AND('Riesgos de Gestión'!$AF$69="Muy Baja",'Riesgos de Gestión'!$AH$69="Moderado"),CONCATENATE("R10C",'Riesgos de Gestión'!$V$69),"")</f>
        <v/>
      </c>
      <c r="Y55" s="54" t="str">
        <f>IF(AND('Riesgos de Gestión'!$AF$70="Muy Baja",'Riesgos de Gestión'!$AH$70="Moderado"),CONCATENATE("R10C",'Riesgos de Gestión'!$V$70),"")</f>
        <v/>
      </c>
      <c r="Z55" s="54" t="str">
        <f>IF(AND('Riesgos de Gestión'!$AF$71="Muy Baja",'Riesgos de Gestión'!$AH$71="Moderado"),CONCATENATE("R10C",'Riesgos de Gestión'!$V$71),"")</f>
        <v/>
      </c>
      <c r="AA55" s="55" t="str">
        <f>IF(AND('Riesgos de Gestión'!$AF$72="Muy Baja",'Riesgos de Gestión'!$AH$72="Moderado"),CONCATENATE("R10C",'Riesgos de Gestión'!$V$72),"")</f>
        <v/>
      </c>
      <c r="AB55" s="41" t="str">
        <f>IF(AND('Riesgos de Gestión'!$AF$67="Muy Baja",'Riesgos de Gestión'!$AH$67="Mayor"),CONCATENATE("R10C",'Riesgos de Gestión'!$V$67),"")</f>
        <v/>
      </c>
      <c r="AC55" s="42" t="str">
        <f>IF(AND('Riesgos de Gestión'!$AF$68="Muy Baja",'Riesgos de Gestión'!$AH$68="Mayor"),CONCATENATE("R10C",'Riesgos de Gestión'!$V$68),"")</f>
        <v/>
      </c>
      <c r="AD55" s="42" t="str">
        <f>IF(AND('Riesgos de Gestión'!$AF$69="Muy Baja",'Riesgos de Gestión'!$AH$69="Mayor"),CONCATENATE("R10C",'Riesgos de Gestión'!$V$69),"")</f>
        <v/>
      </c>
      <c r="AE55" s="42" t="str">
        <f>IF(AND('Riesgos de Gestión'!$AF$70="Muy Baja",'Riesgos de Gestión'!$AH$70="Mayor"),CONCATENATE("R10C",'Riesgos de Gestión'!$V$70),"")</f>
        <v/>
      </c>
      <c r="AF55" s="42" t="str">
        <f>IF(AND('Riesgos de Gestión'!$AF$71="Muy Baja",'Riesgos de Gestión'!$AH$71="Mayor"),CONCATENATE("R10C",'Riesgos de Gestión'!$V$71),"")</f>
        <v/>
      </c>
      <c r="AG55" s="43" t="str">
        <f>IF(AND('Riesgos de Gestión'!$AF$72="Muy Baja",'Riesgos de Gestión'!$AH$72="Mayor"),CONCATENATE("R10C",'Riesgos de Gestión'!$V$72),"")</f>
        <v/>
      </c>
      <c r="AH55" s="44" t="str">
        <f>IF(AND('Riesgos de Gestión'!$AF$67="Muy Baja",'Riesgos de Gestión'!$AH$67="Catastrófico"),CONCATENATE("R10C",'Riesgos de Gestión'!$V$67),"")</f>
        <v/>
      </c>
      <c r="AI55" s="45" t="str">
        <f>IF(AND('Riesgos de Gestión'!$AF$68="Muy Baja",'Riesgos de Gestión'!$AH$68="Catastrófico"),CONCATENATE("R10C",'Riesgos de Gestión'!$V$68),"")</f>
        <v/>
      </c>
      <c r="AJ55" s="45" t="str">
        <f>IF(AND('Riesgos de Gestión'!$AF$69="Muy Baja",'Riesgos de Gestión'!$AH$69="Catastrófico"),CONCATENATE("R10C",'Riesgos de Gestión'!$V$69),"")</f>
        <v/>
      </c>
      <c r="AK55" s="45" t="str">
        <f>IF(AND('Riesgos de Gestión'!$AF$70="Muy Baja",'Riesgos de Gestión'!$AH$70="Catastrófico"),CONCATENATE("R10C",'Riesgos de Gestión'!$V$70),"")</f>
        <v/>
      </c>
      <c r="AL55" s="45" t="str">
        <f>IF(AND('Riesgos de Gestión'!$AF$71="Muy Baja",'Riesgos de Gestión'!$AH$71="Catastrófico"),CONCATENATE("R10C",'Riesgos de Gestión'!$V$71),"")</f>
        <v/>
      </c>
      <c r="AM55" s="46" t="str">
        <f>IF(AND('Riesgos de Gestión'!$AF$72="Muy Baja",'Riesgos de Gestión'!$AH$72="Catastrófico"),CONCATENATE("R10C",'Riesgos de Gestión'!$V$72),"")</f>
        <v/>
      </c>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row>
    <row r="56" spans="1:80" x14ac:dyDescent="0.25">
      <c r="A56" s="66"/>
      <c r="B56" s="66"/>
      <c r="C56" s="66"/>
      <c r="D56" s="66"/>
      <c r="E56" s="66"/>
      <c r="F56" s="66"/>
      <c r="G56" s="66"/>
      <c r="H56" s="66"/>
      <c r="I56" s="66"/>
      <c r="J56" s="485" t="s">
        <v>274</v>
      </c>
      <c r="K56" s="486"/>
      <c r="L56" s="486"/>
      <c r="M56" s="486"/>
      <c r="N56" s="486"/>
      <c r="O56" s="487"/>
      <c r="P56" s="485" t="s">
        <v>275</v>
      </c>
      <c r="Q56" s="486"/>
      <c r="R56" s="486"/>
      <c r="S56" s="486"/>
      <c r="T56" s="486"/>
      <c r="U56" s="487"/>
      <c r="V56" s="485" t="s">
        <v>276</v>
      </c>
      <c r="W56" s="486"/>
      <c r="X56" s="486"/>
      <c r="Y56" s="486"/>
      <c r="Z56" s="486"/>
      <c r="AA56" s="487"/>
      <c r="AB56" s="485" t="s">
        <v>277</v>
      </c>
      <c r="AC56" s="494"/>
      <c r="AD56" s="486"/>
      <c r="AE56" s="486"/>
      <c r="AF56" s="486"/>
      <c r="AG56" s="487"/>
      <c r="AH56" s="485" t="s">
        <v>278</v>
      </c>
      <c r="AI56" s="486"/>
      <c r="AJ56" s="486"/>
      <c r="AK56" s="486"/>
      <c r="AL56" s="486"/>
      <c r="AM56" s="487"/>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row>
    <row r="57" spans="1:80" x14ac:dyDescent="0.25">
      <c r="A57" s="66"/>
      <c r="B57" s="66"/>
      <c r="C57" s="66"/>
      <c r="D57" s="66"/>
      <c r="E57" s="66"/>
      <c r="F57" s="66"/>
      <c r="G57" s="66"/>
      <c r="H57" s="66"/>
      <c r="I57" s="66"/>
      <c r="J57" s="488"/>
      <c r="K57" s="489"/>
      <c r="L57" s="489"/>
      <c r="M57" s="489"/>
      <c r="N57" s="489"/>
      <c r="O57" s="490"/>
      <c r="P57" s="488"/>
      <c r="Q57" s="489"/>
      <c r="R57" s="489"/>
      <c r="S57" s="489"/>
      <c r="T57" s="489"/>
      <c r="U57" s="490"/>
      <c r="V57" s="488"/>
      <c r="W57" s="489"/>
      <c r="X57" s="489"/>
      <c r="Y57" s="489"/>
      <c r="Z57" s="489"/>
      <c r="AA57" s="490"/>
      <c r="AB57" s="488"/>
      <c r="AC57" s="489"/>
      <c r="AD57" s="489"/>
      <c r="AE57" s="489"/>
      <c r="AF57" s="489"/>
      <c r="AG57" s="490"/>
      <c r="AH57" s="488"/>
      <c r="AI57" s="489"/>
      <c r="AJ57" s="489"/>
      <c r="AK57" s="489"/>
      <c r="AL57" s="489"/>
      <c r="AM57" s="490"/>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row>
    <row r="58" spans="1:80" x14ac:dyDescent="0.25">
      <c r="A58" s="66"/>
      <c r="B58" s="66"/>
      <c r="C58" s="66"/>
      <c r="D58" s="66"/>
      <c r="E58" s="66"/>
      <c r="F58" s="66"/>
      <c r="G58" s="66"/>
      <c r="H58" s="66"/>
      <c r="I58" s="66"/>
      <c r="J58" s="488"/>
      <c r="K58" s="489"/>
      <c r="L58" s="489"/>
      <c r="M58" s="489"/>
      <c r="N58" s="489"/>
      <c r="O58" s="490"/>
      <c r="P58" s="488"/>
      <c r="Q58" s="489"/>
      <c r="R58" s="489"/>
      <c r="S58" s="489"/>
      <c r="T58" s="489"/>
      <c r="U58" s="490"/>
      <c r="V58" s="488"/>
      <c r="W58" s="489"/>
      <c r="X58" s="489"/>
      <c r="Y58" s="489"/>
      <c r="Z58" s="489"/>
      <c r="AA58" s="490"/>
      <c r="AB58" s="488"/>
      <c r="AC58" s="489"/>
      <c r="AD58" s="489"/>
      <c r="AE58" s="489"/>
      <c r="AF58" s="489"/>
      <c r="AG58" s="490"/>
      <c r="AH58" s="488"/>
      <c r="AI58" s="489"/>
      <c r="AJ58" s="489"/>
      <c r="AK58" s="489"/>
      <c r="AL58" s="489"/>
      <c r="AM58" s="490"/>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row>
    <row r="59" spans="1:80" x14ac:dyDescent="0.25">
      <c r="A59" s="66"/>
      <c r="B59" s="66"/>
      <c r="C59" s="66"/>
      <c r="D59" s="66"/>
      <c r="E59" s="66"/>
      <c r="F59" s="66"/>
      <c r="G59" s="66"/>
      <c r="H59" s="66"/>
      <c r="I59" s="66"/>
      <c r="J59" s="488"/>
      <c r="K59" s="489"/>
      <c r="L59" s="489"/>
      <c r="M59" s="489"/>
      <c r="N59" s="489"/>
      <c r="O59" s="490"/>
      <c r="P59" s="488"/>
      <c r="Q59" s="489"/>
      <c r="R59" s="489"/>
      <c r="S59" s="489"/>
      <c r="T59" s="489"/>
      <c r="U59" s="490"/>
      <c r="V59" s="488"/>
      <c r="W59" s="489"/>
      <c r="X59" s="489"/>
      <c r="Y59" s="489"/>
      <c r="Z59" s="489"/>
      <c r="AA59" s="490"/>
      <c r="AB59" s="488"/>
      <c r="AC59" s="489"/>
      <c r="AD59" s="489"/>
      <c r="AE59" s="489"/>
      <c r="AF59" s="489"/>
      <c r="AG59" s="490"/>
      <c r="AH59" s="488"/>
      <c r="AI59" s="489"/>
      <c r="AJ59" s="489"/>
      <c r="AK59" s="489"/>
      <c r="AL59" s="489"/>
      <c r="AM59" s="490"/>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row>
    <row r="60" spans="1:80" x14ac:dyDescent="0.25">
      <c r="A60" s="66"/>
      <c r="B60" s="66"/>
      <c r="C60" s="66"/>
      <c r="D60" s="66"/>
      <c r="E60" s="66"/>
      <c r="F60" s="66"/>
      <c r="G60" s="66"/>
      <c r="H60" s="66"/>
      <c r="I60" s="66"/>
      <c r="J60" s="488"/>
      <c r="K60" s="489"/>
      <c r="L60" s="489"/>
      <c r="M60" s="489"/>
      <c r="N60" s="489"/>
      <c r="O60" s="490"/>
      <c r="P60" s="488"/>
      <c r="Q60" s="489"/>
      <c r="R60" s="489"/>
      <c r="S60" s="489"/>
      <c r="T60" s="489"/>
      <c r="U60" s="490"/>
      <c r="V60" s="488"/>
      <c r="W60" s="489"/>
      <c r="X60" s="489"/>
      <c r="Y60" s="489"/>
      <c r="Z60" s="489"/>
      <c r="AA60" s="490"/>
      <c r="AB60" s="488"/>
      <c r="AC60" s="489"/>
      <c r="AD60" s="489"/>
      <c r="AE60" s="489"/>
      <c r="AF60" s="489"/>
      <c r="AG60" s="490"/>
      <c r="AH60" s="488"/>
      <c r="AI60" s="489"/>
      <c r="AJ60" s="489"/>
      <c r="AK60" s="489"/>
      <c r="AL60" s="489"/>
      <c r="AM60" s="490"/>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row>
    <row r="61" spans="1:80" ht="15.75" thickBot="1" x14ac:dyDescent="0.3">
      <c r="A61" s="66"/>
      <c r="B61" s="66"/>
      <c r="C61" s="66"/>
      <c r="D61" s="66"/>
      <c r="E61" s="66"/>
      <c r="F61" s="66"/>
      <c r="G61" s="66"/>
      <c r="H61" s="66"/>
      <c r="I61" s="66"/>
      <c r="J61" s="491"/>
      <c r="K61" s="492"/>
      <c r="L61" s="492"/>
      <c r="M61" s="492"/>
      <c r="N61" s="492"/>
      <c r="O61" s="493"/>
      <c r="P61" s="491"/>
      <c r="Q61" s="492"/>
      <c r="R61" s="492"/>
      <c r="S61" s="492"/>
      <c r="T61" s="492"/>
      <c r="U61" s="493"/>
      <c r="V61" s="491"/>
      <c r="W61" s="492"/>
      <c r="X61" s="492"/>
      <c r="Y61" s="492"/>
      <c r="Z61" s="492"/>
      <c r="AA61" s="493"/>
      <c r="AB61" s="491"/>
      <c r="AC61" s="492"/>
      <c r="AD61" s="492"/>
      <c r="AE61" s="492"/>
      <c r="AF61" s="492"/>
      <c r="AG61" s="493"/>
      <c r="AH61" s="491"/>
      <c r="AI61" s="492"/>
      <c r="AJ61" s="492"/>
      <c r="AK61" s="492"/>
      <c r="AL61" s="492"/>
      <c r="AM61" s="493"/>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row>
    <row r="62" spans="1:80" x14ac:dyDescent="0.25">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row>
    <row r="63" spans="1:80" ht="15" customHeight="1" x14ac:dyDescent="0.25">
      <c r="A63" s="66"/>
      <c r="B63" s="70"/>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c r="AG63" s="70"/>
      <c r="AH63" s="70"/>
      <c r="AI63" s="70"/>
      <c r="AJ63" s="70"/>
      <c r="AK63" s="70"/>
      <c r="AL63" s="70"/>
      <c r="AM63" s="70"/>
      <c r="AN63" s="70"/>
      <c r="AO63" s="70"/>
      <c r="AP63" s="70"/>
      <c r="AQ63" s="70"/>
      <c r="AR63" s="70"/>
      <c r="AS63" s="70"/>
      <c r="AT63" s="70"/>
      <c r="AU63" s="66"/>
      <c r="AV63" s="66"/>
      <c r="AW63" s="66"/>
      <c r="AX63" s="66"/>
      <c r="AY63" s="66"/>
      <c r="AZ63" s="66"/>
      <c r="BA63" s="66"/>
      <c r="BB63" s="66"/>
      <c r="BC63" s="66"/>
      <c r="BD63" s="66"/>
      <c r="BE63" s="66"/>
      <c r="BF63" s="66"/>
      <c r="BG63" s="66"/>
      <c r="BH63" s="66"/>
    </row>
    <row r="64" spans="1:80" ht="15" customHeight="1" x14ac:dyDescent="0.25">
      <c r="A64" s="66"/>
      <c r="B64" s="70"/>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66"/>
      <c r="AV64" s="66"/>
      <c r="AW64" s="66"/>
      <c r="AX64" s="66"/>
      <c r="AY64" s="66"/>
      <c r="AZ64" s="66"/>
      <c r="BA64" s="66"/>
      <c r="BB64" s="66"/>
      <c r="BC64" s="66"/>
      <c r="BD64" s="66"/>
      <c r="BE64" s="66"/>
      <c r="BF64" s="66"/>
      <c r="BG64" s="66"/>
      <c r="BH64" s="66"/>
    </row>
    <row r="65" spans="1:60" x14ac:dyDescent="0.25">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row>
    <row r="66" spans="1:60" x14ac:dyDescent="0.25">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row>
    <row r="67" spans="1:60" x14ac:dyDescent="0.25">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row>
    <row r="68" spans="1:60" x14ac:dyDescent="0.25">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row>
    <row r="69" spans="1:60" x14ac:dyDescent="0.25">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row>
    <row r="70" spans="1:60" x14ac:dyDescent="0.25">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row>
    <row r="71" spans="1:60" x14ac:dyDescent="0.25">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row>
    <row r="72" spans="1:60" x14ac:dyDescent="0.25">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row>
    <row r="73" spans="1:60" x14ac:dyDescent="0.25">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row>
    <row r="74" spans="1:60" x14ac:dyDescent="0.25">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row>
    <row r="75" spans="1:60" x14ac:dyDescent="0.25">
      <c r="A75" s="66"/>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row>
    <row r="76" spans="1:60" x14ac:dyDescent="0.25">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row>
    <row r="77" spans="1:60" x14ac:dyDescent="0.25">
      <c r="A77" s="66"/>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row>
    <row r="78" spans="1:60" x14ac:dyDescent="0.25">
      <c r="A78" s="66"/>
      <c r="B78" s="66"/>
      <c r="C78" s="66"/>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row>
    <row r="79" spans="1:60" x14ac:dyDescent="0.25">
      <c r="A79" s="66"/>
      <c r="B79" s="66"/>
      <c r="C79" s="66"/>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c r="BC79" s="66"/>
      <c r="BD79" s="66"/>
      <c r="BE79" s="66"/>
      <c r="BF79" s="66"/>
      <c r="BG79" s="66"/>
      <c r="BH79" s="66"/>
    </row>
    <row r="80" spans="1:60" x14ac:dyDescent="0.25">
      <c r="A80" s="66"/>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row>
    <row r="81" spans="1:60" x14ac:dyDescent="0.25">
      <c r="A81" s="66"/>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c r="BC81" s="66"/>
      <c r="BD81" s="66"/>
      <c r="BE81" s="66"/>
      <c r="BF81" s="66"/>
      <c r="BG81" s="66"/>
      <c r="BH81" s="66"/>
    </row>
    <row r="82" spans="1:60" x14ac:dyDescent="0.25">
      <c r="A82" s="66"/>
      <c r="B82" s="66"/>
      <c r="C82" s="66"/>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c r="BC82" s="66"/>
      <c r="BD82" s="66"/>
      <c r="BE82" s="66"/>
      <c r="BF82" s="66"/>
      <c r="BG82" s="66"/>
      <c r="BH82" s="66"/>
    </row>
    <row r="83" spans="1:60" x14ac:dyDescent="0.25">
      <c r="A83" s="66"/>
      <c r="B83" s="66"/>
      <c r="C83" s="66"/>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row>
    <row r="84" spans="1:60" x14ac:dyDescent="0.25">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row>
    <row r="85" spans="1:60" x14ac:dyDescent="0.25">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c r="BC85" s="66"/>
      <c r="BD85" s="66"/>
      <c r="BE85" s="66"/>
      <c r="BF85" s="66"/>
      <c r="BG85" s="66"/>
      <c r="BH85" s="66"/>
    </row>
    <row r="86" spans="1:60" x14ac:dyDescent="0.25">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c r="BC86" s="66"/>
      <c r="BD86" s="66"/>
      <c r="BE86" s="66"/>
      <c r="BF86" s="66"/>
      <c r="BG86" s="66"/>
      <c r="BH86" s="66"/>
    </row>
    <row r="87" spans="1:60" x14ac:dyDescent="0.25">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c r="BC87" s="66"/>
      <c r="BD87" s="66"/>
      <c r="BE87" s="66"/>
      <c r="BF87" s="66"/>
      <c r="BG87" s="66"/>
      <c r="BH87" s="66"/>
    </row>
    <row r="88" spans="1:60" x14ac:dyDescent="0.25">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row>
    <row r="89" spans="1:60" x14ac:dyDescent="0.25">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c r="BC89" s="66"/>
      <c r="BD89" s="66"/>
      <c r="BE89" s="66"/>
      <c r="BF89" s="66"/>
      <c r="BG89" s="66"/>
      <c r="BH89" s="66"/>
    </row>
    <row r="90" spans="1:60" x14ac:dyDescent="0.25">
      <c r="A90" s="66"/>
      <c r="B90" s="66"/>
      <c r="C90" s="66"/>
      <c r="D90" s="66"/>
      <c r="E90" s="66"/>
      <c r="F90" s="66"/>
      <c r="G90" s="66"/>
      <c r="H90" s="66"/>
      <c r="I90" s="66"/>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c r="BC90" s="66"/>
      <c r="BD90" s="66"/>
      <c r="BE90" s="66"/>
      <c r="BF90" s="66"/>
      <c r="BG90" s="66"/>
      <c r="BH90" s="66"/>
    </row>
    <row r="91" spans="1:60" x14ac:dyDescent="0.25">
      <c r="A91" s="66"/>
      <c r="B91" s="66"/>
      <c r="C91" s="66"/>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row>
    <row r="92" spans="1:60" x14ac:dyDescent="0.25">
      <c r="A92" s="66"/>
      <c r="B92" s="66"/>
      <c r="C92" s="66"/>
      <c r="D92" s="66"/>
      <c r="E92" s="66"/>
      <c r="F92" s="66"/>
      <c r="G92" s="66"/>
      <c r="H92" s="66"/>
      <c r="I92" s="66"/>
      <c r="J92" s="66"/>
      <c r="K92" s="66"/>
      <c r="L92" s="66"/>
      <c r="M92" s="66"/>
      <c r="N92" s="66"/>
      <c r="O92" s="66"/>
      <c r="P92" s="66"/>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row>
    <row r="93" spans="1:60" x14ac:dyDescent="0.25">
      <c r="A93" s="66"/>
      <c r="B93" s="66"/>
      <c r="C93" s="66"/>
      <c r="D93" s="66"/>
      <c r="E93" s="66"/>
      <c r="F93" s="66"/>
      <c r="G93" s="66"/>
      <c r="H93" s="66"/>
      <c r="I93" s="66"/>
      <c r="J93" s="66"/>
      <c r="K93" s="66"/>
      <c r="L93" s="66"/>
      <c r="M93" s="66"/>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c r="BB93" s="66"/>
      <c r="BC93" s="66"/>
      <c r="BD93" s="66"/>
      <c r="BE93" s="66"/>
      <c r="BF93" s="66"/>
      <c r="BG93" s="66"/>
      <c r="BH93" s="66"/>
    </row>
    <row r="94" spans="1:60" x14ac:dyDescent="0.25">
      <c r="A94" s="66"/>
      <c r="B94" s="66"/>
      <c r="C94" s="66"/>
      <c r="D94" s="66"/>
      <c r="E94" s="66"/>
      <c r="F94" s="66"/>
      <c r="G94" s="6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c r="BB94" s="66"/>
      <c r="BC94" s="66"/>
      <c r="BD94" s="66"/>
      <c r="BE94" s="66"/>
      <c r="BF94" s="66"/>
      <c r="BG94" s="66"/>
      <c r="BH94" s="66"/>
    </row>
    <row r="95" spans="1:60" x14ac:dyDescent="0.25">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66"/>
      <c r="BA95" s="66"/>
      <c r="BB95" s="66"/>
      <c r="BC95" s="66"/>
      <c r="BD95" s="66"/>
      <c r="BE95" s="66"/>
      <c r="BF95" s="66"/>
      <c r="BG95" s="66"/>
      <c r="BH95" s="66"/>
    </row>
    <row r="96" spans="1:60" x14ac:dyDescent="0.25">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row>
    <row r="97" spans="1:60" x14ac:dyDescent="0.25">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c r="BC97" s="66"/>
      <c r="BD97" s="66"/>
      <c r="BE97" s="66"/>
      <c r="BF97" s="66"/>
      <c r="BG97" s="66"/>
      <c r="BH97" s="66"/>
    </row>
    <row r="98" spans="1:60" x14ac:dyDescent="0.25">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row>
    <row r="99" spans="1:60" x14ac:dyDescent="0.25">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row>
    <row r="100" spans="1:60" x14ac:dyDescent="0.25">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c r="BC100" s="66"/>
      <c r="BD100" s="66"/>
      <c r="BE100" s="66"/>
      <c r="BF100" s="66"/>
      <c r="BG100" s="66"/>
      <c r="BH100" s="66"/>
    </row>
    <row r="101" spans="1:60" x14ac:dyDescent="0.25">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c r="BC101" s="66"/>
      <c r="BD101" s="66"/>
      <c r="BE101" s="66"/>
      <c r="BF101" s="66"/>
      <c r="BG101" s="66"/>
      <c r="BH101" s="66"/>
    </row>
    <row r="102" spans="1:60" x14ac:dyDescent="0.25">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c r="BC102" s="66"/>
      <c r="BD102" s="66"/>
      <c r="BE102" s="66"/>
      <c r="BF102" s="66"/>
      <c r="BG102" s="66"/>
      <c r="BH102" s="66"/>
    </row>
    <row r="103" spans="1:60" x14ac:dyDescent="0.25">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c r="BC103" s="66"/>
      <c r="BD103" s="66"/>
      <c r="BE103" s="66"/>
      <c r="BF103" s="66"/>
      <c r="BG103" s="66"/>
      <c r="BH103" s="66"/>
    </row>
    <row r="104" spans="1:60" x14ac:dyDescent="0.25">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c r="BC104" s="66"/>
      <c r="BD104" s="66"/>
      <c r="BE104" s="66"/>
      <c r="BF104" s="66"/>
      <c r="BG104" s="66"/>
      <c r="BH104" s="66"/>
    </row>
    <row r="105" spans="1:60" x14ac:dyDescent="0.25">
      <c r="A105" s="66"/>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row>
    <row r="106" spans="1:60" x14ac:dyDescent="0.2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row>
    <row r="107" spans="1:60" x14ac:dyDescent="0.25">
      <c r="A107" s="66"/>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row>
    <row r="108" spans="1:60" x14ac:dyDescent="0.25">
      <c r="A108" s="66"/>
      <c r="B108" s="66"/>
      <c r="C108" s="66"/>
      <c r="D108" s="66"/>
      <c r="E108" s="66"/>
      <c r="F108" s="66"/>
      <c r="G108" s="66"/>
      <c r="H108" s="66"/>
      <c r="I108" s="66"/>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row>
    <row r="109" spans="1:60" x14ac:dyDescent="0.25">
      <c r="A109" s="66"/>
      <c r="B109" s="66"/>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row>
    <row r="110" spans="1:60" x14ac:dyDescent="0.25">
      <c r="A110" s="66"/>
      <c r="B110" s="66"/>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row>
    <row r="111" spans="1:60" x14ac:dyDescent="0.25">
      <c r="A111" s="66"/>
      <c r="B111" s="66"/>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row>
    <row r="112" spans="1:60" x14ac:dyDescent="0.25">
      <c r="A112" s="66"/>
      <c r="B112" s="66"/>
      <c r="C112" s="66"/>
      <c r="D112" s="66"/>
      <c r="E112" s="66"/>
      <c r="F112" s="66"/>
      <c r="G112" s="66"/>
      <c r="H112" s="66"/>
      <c r="I112" s="66"/>
      <c r="J112" s="66"/>
      <c r="K112" s="66"/>
      <c r="L112" s="66"/>
      <c r="M112" s="66"/>
      <c r="N112" s="66"/>
      <c r="O112" s="66"/>
      <c r="P112" s="66"/>
      <c r="Q112" s="66"/>
      <c r="R112" s="66"/>
      <c r="S112" s="66"/>
      <c r="T112" s="66"/>
      <c r="U112" s="66"/>
      <c r="V112" s="66"/>
      <c r="W112" s="66"/>
      <c r="X112" s="66"/>
      <c r="Y112" s="66"/>
      <c r="Z112" s="66"/>
      <c r="AA112" s="66"/>
      <c r="AB112" s="66"/>
      <c r="AC112" s="66"/>
      <c r="AD112" s="66"/>
      <c r="AE112" s="66"/>
      <c r="AF112" s="66"/>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row>
    <row r="113" spans="1:60" x14ac:dyDescent="0.25">
      <c r="A113" s="66"/>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c r="AA113" s="66"/>
      <c r="AB113" s="66"/>
      <c r="AC113" s="66"/>
      <c r="AD113" s="66"/>
      <c r="AE113" s="66"/>
      <c r="AF113" s="66"/>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row>
    <row r="114" spans="1:60" x14ac:dyDescent="0.25">
      <c r="A114" s="66"/>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c r="AA114" s="66"/>
      <c r="AB114" s="66"/>
      <c r="AC114" s="66"/>
      <c r="AD114" s="66"/>
      <c r="AE114" s="66"/>
      <c r="AF114" s="66"/>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row>
    <row r="115" spans="1:60" x14ac:dyDescent="0.25">
      <c r="A115" s="66"/>
      <c r="B115" s="66"/>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row>
    <row r="116" spans="1:60" x14ac:dyDescent="0.25">
      <c r="A116" s="66"/>
      <c r="B116" s="66"/>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c r="AA116" s="66"/>
      <c r="AB116" s="66"/>
      <c r="AC116" s="66"/>
      <c r="AD116" s="66"/>
      <c r="AE116" s="66"/>
      <c r="AF116" s="66"/>
      <c r="AG116" s="66"/>
      <c r="AH116" s="66"/>
      <c r="AI116" s="66"/>
      <c r="AJ116" s="66"/>
      <c r="AK116" s="66"/>
      <c r="AL116" s="66"/>
      <c r="AM116" s="66"/>
      <c r="AN116" s="66"/>
      <c r="AO116" s="66"/>
      <c r="AP116" s="66"/>
      <c r="AQ116" s="66"/>
      <c r="AR116" s="66"/>
      <c r="AS116" s="66"/>
      <c r="AT116" s="66"/>
      <c r="AU116" s="66"/>
      <c r="AV116" s="66"/>
      <c r="AW116" s="66"/>
      <c r="AX116" s="66"/>
      <c r="AY116" s="66"/>
      <c r="AZ116" s="66"/>
      <c r="BA116" s="66"/>
      <c r="BB116" s="66"/>
      <c r="BC116" s="66"/>
      <c r="BD116" s="66"/>
      <c r="BE116" s="66"/>
      <c r="BF116" s="66"/>
      <c r="BG116" s="66"/>
      <c r="BH116" s="66"/>
    </row>
    <row r="117" spans="1:60" x14ac:dyDescent="0.25">
      <c r="A117" s="66"/>
      <c r="B117" s="66"/>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c r="AQ117" s="66"/>
      <c r="AR117" s="66"/>
      <c r="AS117" s="66"/>
      <c r="AT117" s="66"/>
      <c r="AU117" s="66"/>
      <c r="AV117" s="66"/>
      <c r="AW117" s="66"/>
      <c r="AX117" s="66"/>
      <c r="AY117" s="66"/>
      <c r="AZ117" s="66"/>
      <c r="BA117" s="66"/>
      <c r="BB117" s="66"/>
      <c r="BC117" s="66"/>
      <c r="BD117" s="66"/>
      <c r="BE117" s="66"/>
      <c r="BF117" s="66"/>
      <c r="BG117" s="66"/>
      <c r="BH117" s="66"/>
    </row>
    <row r="118" spans="1:60" x14ac:dyDescent="0.25">
      <c r="A118" s="66"/>
      <c r="B118" s="66"/>
      <c r="C118" s="66"/>
      <c r="D118" s="66"/>
      <c r="E118" s="66"/>
      <c r="F118" s="66"/>
      <c r="G118" s="66"/>
      <c r="H118" s="66"/>
      <c r="I118" s="66"/>
      <c r="J118" s="66"/>
      <c r="K118" s="66"/>
      <c r="L118" s="66"/>
      <c r="M118" s="66"/>
      <c r="N118" s="66"/>
      <c r="O118" s="66"/>
      <c r="P118" s="66"/>
      <c r="Q118" s="66"/>
      <c r="R118" s="66"/>
      <c r="S118" s="66"/>
      <c r="T118" s="66"/>
      <c r="U118" s="66"/>
      <c r="V118" s="66"/>
      <c r="W118" s="66"/>
      <c r="X118" s="66"/>
      <c r="Y118" s="66"/>
      <c r="Z118" s="66"/>
      <c r="AA118" s="66"/>
      <c r="AB118" s="66"/>
      <c r="AC118" s="66"/>
      <c r="AD118" s="66"/>
      <c r="AE118" s="66"/>
      <c r="AF118" s="66"/>
      <c r="AG118" s="66"/>
      <c r="AH118" s="66"/>
      <c r="AI118" s="66"/>
      <c r="AJ118" s="66"/>
      <c r="AK118" s="66"/>
      <c r="AL118" s="66"/>
      <c r="AM118" s="66"/>
      <c r="AN118" s="66"/>
      <c r="AO118" s="66"/>
      <c r="AP118" s="66"/>
      <c r="AQ118" s="66"/>
      <c r="AR118" s="66"/>
      <c r="AS118" s="66"/>
      <c r="AT118" s="66"/>
      <c r="AU118" s="66"/>
      <c r="AV118" s="66"/>
      <c r="AW118" s="66"/>
      <c r="AX118" s="66"/>
      <c r="AY118" s="66"/>
      <c r="AZ118" s="66"/>
      <c r="BA118" s="66"/>
      <c r="BB118" s="66"/>
      <c r="BC118" s="66"/>
      <c r="BD118" s="66"/>
      <c r="BE118" s="66"/>
      <c r="BF118" s="66"/>
      <c r="BG118" s="66"/>
      <c r="BH118" s="66"/>
    </row>
    <row r="119" spans="1:60" x14ac:dyDescent="0.25">
      <c r="A119" s="66"/>
      <c r="B119" s="66"/>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c r="AZ119" s="66"/>
      <c r="BA119" s="66"/>
      <c r="BB119" s="66"/>
      <c r="BC119" s="66"/>
      <c r="BD119" s="66"/>
      <c r="BE119" s="66"/>
      <c r="BF119" s="66"/>
      <c r="BG119" s="66"/>
      <c r="BH119" s="66"/>
    </row>
    <row r="120" spans="1:60" x14ac:dyDescent="0.25">
      <c r="A120" s="66"/>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c r="AA120" s="66"/>
      <c r="AB120" s="66"/>
      <c r="AC120" s="66"/>
      <c r="AD120" s="66"/>
      <c r="AE120" s="66"/>
      <c r="AF120" s="66"/>
      <c r="AG120" s="66"/>
      <c r="AH120" s="66"/>
      <c r="AI120" s="66"/>
      <c r="AJ120" s="66"/>
      <c r="AK120" s="66"/>
      <c r="AL120" s="66"/>
      <c r="AM120" s="66"/>
      <c r="AN120" s="66"/>
      <c r="AO120" s="66"/>
      <c r="AP120" s="66"/>
      <c r="AQ120" s="66"/>
      <c r="AR120" s="66"/>
      <c r="AS120" s="66"/>
      <c r="AT120" s="66"/>
      <c r="AU120" s="66"/>
      <c r="AV120" s="66"/>
      <c r="AW120" s="66"/>
      <c r="AX120" s="66"/>
      <c r="AY120" s="66"/>
      <c r="AZ120" s="66"/>
      <c r="BA120" s="66"/>
      <c r="BB120" s="66"/>
      <c r="BC120" s="66"/>
      <c r="BD120" s="66"/>
      <c r="BE120" s="66"/>
      <c r="BF120" s="66"/>
      <c r="BG120" s="66"/>
      <c r="BH120" s="66"/>
    </row>
    <row r="121" spans="1:60" x14ac:dyDescent="0.25">
      <c r="A121" s="66"/>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row>
    <row r="122" spans="1:60" x14ac:dyDescent="0.25">
      <c r="A122" s="66"/>
      <c r="B122" s="66"/>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c r="AA122" s="66"/>
      <c r="AB122" s="66"/>
      <c r="AC122" s="66"/>
      <c r="AD122" s="66"/>
      <c r="AE122" s="66"/>
      <c r="AF122" s="66"/>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row>
    <row r="123" spans="1:60" x14ac:dyDescent="0.25">
      <c r="A123" s="66"/>
      <c r="B123" s="66"/>
      <c r="C123" s="66"/>
      <c r="D123" s="66"/>
      <c r="E123" s="66"/>
      <c r="F123" s="66"/>
      <c r="G123" s="66"/>
      <c r="H123" s="66"/>
      <c r="I123" s="66"/>
      <c r="J123" s="66"/>
      <c r="K123" s="66"/>
      <c r="L123" s="66"/>
      <c r="M123" s="66"/>
      <c r="N123" s="66"/>
      <c r="O123" s="66"/>
      <c r="P123" s="66"/>
      <c r="Q123" s="66"/>
      <c r="R123" s="66"/>
      <c r="S123" s="66"/>
      <c r="T123" s="66"/>
      <c r="U123" s="66"/>
      <c r="V123" s="66"/>
      <c r="W123" s="66"/>
      <c r="X123" s="66"/>
      <c r="Y123" s="66"/>
      <c r="Z123" s="66"/>
      <c r="AA123" s="66"/>
      <c r="AB123" s="66"/>
      <c r="AC123" s="66"/>
      <c r="AD123" s="66"/>
      <c r="AE123" s="66"/>
      <c r="AF123" s="66"/>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row>
    <row r="124" spans="1:60" x14ac:dyDescent="0.25">
      <c r="A124" s="66"/>
      <c r="B124" s="66"/>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c r="AA124" s="66"/>
      <c r="AB124" s="66"/>
      <c r="AC124" s="66"/>
      <c r="AD124" s="66"/>
      <c r="AE124" s="66"/>
      <c r="AF124" s="66"/>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row>
    <row r="125" spans="1:60" x14ac:dyDescent="0.25">
      <c r="A125" s="66"/>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66"/>
      <c r="AB125" s="66"/>
      <c r="AC125" s="66"/>
      <c r="AD125" s="66"/>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row>
    <row r="126" spans="1:60" x14ac:dyDescent="0.25">
      <c r="A126" s="66"/>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c r="AA126" s="66"/>
      <c r="AB126" s="66"/>
      <c r="AC126" s="66"/>
      <c r="AD126" s="66"/>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row>
    <row r="127" spans="1:60" x14ac:dyDescent="0.25">
      <c r="A127" s="66"/>
      <c r="B127" s="66"/>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c r="AA127" s="66"/>
      <c r="AB127" s="66"/>
      <c r="AC127" s="66"/>
      <c r="AD127" s="66"/>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row>
    <row r="128" spans="1:60" x14ac:dyDescent="0.25">
      <c r="A128" s="66"/>
      <c r="B128" s="66"/>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c r="AA128" s="66"/>
      <c r="AB128" s="66"/>
      <c r="AC128" s="66"/>
      <c r="AD128" s="66"/>
      <c r="AE128" s="66"/>
      <c r="AF128" s="66"/>
      <c r="AG128" s="66"/>
      <c r="AH128" s="66"/>
      <c r="AI128" s="66"/>
      <c r="AJ128" s="66"/>
      <c r="AK128" s="66"/>
      <c r="AL128" s="66"/>
      <c r="AM128" s="66"/>
      <c r="AN128" s="66"/>
      <c r="AO128" s="66"/>
      <c r="AP128" s="66"/>
      <c r="AQ128" s="66"/>
      <c r="AR128" s="66"/>
      <c r="AS128" s="66"/>
      <c r="AT128" s="66"/>
      <c r="AU128" s="66"/>
      <c r="AV128" s="66"/>
      <c r="AW128" s="66"/>
      <c r="AX128" s="66"/>
      <c r="AY128" s="66"/>
      <c r="AZ128" s="66"/>
      <c r="BA128" s="66"/>
      <c r="BB128" s="66"/>
      <c r="BC128" s="66"/>
      <c r="BD128" s="66"/>
      <c r="BE128" s="66"/>
      <c r="BF128" s="66"/>
      <c r="BG128" s="66"/>
      <c r="BH128" s="66"/>
    </row>
    <row r="129" spans="1:60" x14ac:dyDescent="0.25">
      <c r="A129" s="66"/>
      <c r="B129" s="66"/>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row>
    <row r="130" spans="1:60" x14ac:dyDescent="0.25">
      <c r="A130" s="66"/>
      <c r="B130" s="66"/>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c r="BB130" s="66"/>
      <c r="BC130" s="66"/>
      <c r="BD130" s="66"/>
      <c r="BE130" s="66"/>
      <c r="BF130" s="66"/>
      <c r="BG130" s="66"/>
      <c r="BH130" s="66"/>
    </row>
    <row r="131" spans="1:60" x14ac:dyDescent="0.25">
      <c r="A131" s="66"/>
      <c r="B131" s="66"/>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66"/>
      <c r="AO131" s="66"/>
      <c r="AP131" s="66"/>
      <c r="AQ131" s="66"/>
      <c r="AR131" s="66"/>
      <c r="AS131" s="66"/>
      <c r="AT131" s="66"/>
      <c r="AU131" s="66"/>
      <c r="AV131" s="66"/>
      <c r="AW131" s="66"/>
      <c r="AX131" s="66"/>
      <c r="AY131" s="66"/>
      <c r="AZ131" s="66"/>
      <c r="BA131" s="66"/>
      <c r="BB131" s="66"/>
      <c r="BC131" s="66"/>
      <c r="BD131" s="66"/>
      <c r="BE131" s="66"/>
      <c r="BF131" s="66"/>
      <c r="BG131" s="66"/>
      <c r="BH131" s="66"/>
    </row>
    <row r="132" spans="1:60" x14ac:dyDescent="0.25">
      <c r="A132" s="66"/>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66"/>
      <c r="AB132" s="66"/>
      <c r="AC132" s="66"/>
      <c r="AD132" s="66"/>
      <c r="AE132" s="66"/>
      <c r="AF132" s="66"/>
      <c r="AG132" s="66"/>
      <c r="AH132" s="66"/>
      <c r="AI132" s="66"/>
      <c r="AJ132" s="66"/>
      <c r="AK132" s="66"/>
      <c r="AL132" s="66"/>
      <c r="AM132" s="66"/>
      <c r="AN132" s="66"/>
      <c r="AO132" s="66"/>
      <c r="AP132" s="66"/>
      <c r="AQ132" s="66"/>
      <c r="AR132" s="66"/>
      <c r="AS132" s="66"/>
      <c r="AT132" s="66"/>
      <c r="AU132" s="66"/>
      <c r="AV132" s="66"/>
      <c r="AW132" s="66"/>
      <c r="AX132" s="66"/>
      <c r="AY132" s="66"/>
      <c r="AZ132" s="66"/>
      <c r="BA132" s="66"/>
      <c r="BB132" s="66"/>
      <c r="BC132" s="66"/>
      <c r="BD132" s="66"/>
      <c r="BE132" s="66"/>
      <c r="BF132" s="66"/>
      <c r="BG132" s="66"/>
      <c r="BH132" s="66"/>
    </row>
    <row r="133" spans="1:60" x14ac:dyDescent="0.25">
      <c r="A133" s="66"/>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c r="AA133" s="66"/>
      <c r="AB133" s="66"/>
      <c r="AC133" s="66"/>
      <c r="AD133" s="66"/>
      <c r="AE133" s="66"/>
      <c r="AF133" s="66"/>
      <c r="AG133" s="66"/>
      <c r="AH133" s="66"/>
      <c r="AI133" s="66"/>
      <c r="AJ133" s="66"/>
      <c r="AK133" s="66"/>
      <c r="AL133" s="66"/>
      <c r="AM133" s="66"/>
      <c r="AN133" s="66"/>
      <c r="AO133" s="66"/>
      <c r="AP133" s="66"/>
      <c r="AQ133" s="66"/>
      <c r="AR133" s="66"/>
      <c r="AS133" s="66"/>
      <c r="AT133" s="66"/>
      <c r="AU133" s="66"/>
      <c r="AV133" s="66"/>
      <c r="AW133" s="66"/>
      <c r="AX133" s="66"/>
      <c r="AY133" s="66"/>
      <c r="AZ133" s="66"/>
      <c r="BA133" s="66"/>
      <c r="BB133" s="66"/>
      <c r="BC133" s="66"/>
      <c r="BD133" s="66"/>
      <c r="BE133" s="66"/>
      <c r="BF133" s="66"/>
      <c r="BG133" s="66"/>
      <c r="BH133" s="66"/>
    </row>
    <row r="134" spans="1:60" x14ac:dyDescent="0.25">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6"/>
      <c r="AY134" s="66"/>
      <c r="AZ134" s="66"/>
      <c r="BA134" s="66"/>
      <c r="BB134" s="66"/>
      <c r="BC134" s="66"/>
      <c r="BD134" s="66"/>
      <c r="BE134" s="66"/>
      <c r="BF134" s="66"/>
      <c r="BG134" s="66"/>
      <c r="BH134" s="66"/>
    </row>
    <row r="135" spans="1:60" x14ac:dyDescent="0.25">
      <c r="A135" s="66"/>
      <c r="B135" s="66"/>
      <c r="C135" s="66"/>
      <c r="D135" s="66"/>
      <c r="E135" s="66"/>
      <c r="F135" s="66"/>
      <c r="G135" s="66"/>
      <c r="H135" s="66"/>
      <c r="I135" s="66"/>
      <c r="J135" s="66"/>
      <c r="K135" s="66"/>
      <c r="L135" s="66"/>
      <c r="M135" s="66"/>
      <c r="N135" s="66"/>
      <c r="O135" s="66"/>
      <c r="P135" s="66"/>
      <c r="Q135" s="66"/>
      <c r="R135" s="66"/>
      <c r="S135" s="66"/>
      <c r="T135" s="66"/>
      <c r="U135" s="66"/>
      <c r="V135" s="66"/>
      <c r="W135" s="66"/>
      <c r="X135" s="66"/>
      <c r="Y135" s="66"/>
      <c r="Z135" s="66"/>
      <c r="AA135" s="66"/>
      <c r="AB135" s="66"/>
      <c r="AC135" s="66"/>
      <c r="AD135" s="66"/>
      <c r="AE135" s="66"/>
      <c r="AF135" s="66"/>
      <c r="AG135" s="66"/>
      <c r="AH135" s="66"/>
      <c r="AI135" s="66"/>
      <c r="AJ135" s="66"/>
      <c r="AK135" s="66"/>
      <c r="AL135" s="66"/>
      <c r="AM135" s="66"/>
      <c r="AN135" s="66"/>
      <c r="AO135" s="66"/>
      <c r="AP135" s="66"/>
      <c r="AQ135" s="66"/>
      <c r="AR135" s="66"/>
      <c r="AS135" s="66"/>
      <c r="AT135" s="66"/>
      <c r="AU135" s="66"/>
      <c r="AV135" s="66"/>
      <c r="AW135" s="66"/>
      <c r="AX135" s="66"/>
      <c r="AY135" s="66"/>
      <c r="AZ135" s="66"/>
      <c r="BA135" s="66"/>
      <c r="BB135" s="66"/>
      <c r="BC135" s="66"/>
      <c r="BD135" s="66"/>
      <c r="BE135" s="66"/>
      <c r="BF135" s="66"/>
      <c r="BG135" s="66"/>
      <c r="BH135" s="66"/>
    </row>
    <row r="136" spans="1:60" x14ac:dyDescent="0.25">
      <c r="A136" s="66"/>
      <c r="B136" s="66"/>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c r="BB136" s="66"/>
      <c r="BC136" s="66"/>
      <c r="BD136" s="66"/>
      <c r="BE136" s="66"/>
      <c r="BF136" s="66"/>
      <c r="BG136" s="66"/>
      <c r="BH136" s="66"/>
    </row>
    <row r="137" spans="1:60" x14ac:dyDescent="0.25">
      <c r="A137" s="66"/>
      <c r="B137" s="66"/>
      <c r="C137" s="66"/>
      <c r="D137" s="66"/>
      <c r="E137" s="66"/>
      <c r="F137" s="66"/>
      <c r="G137" s="66"/>
      <c r="H137" s="66"/>
      <c r="I137" s="66"/>
      <c r="J137" s="66"/>
      <c r="K137" s="66"/>
      <c r="L137" s="66"/>
      <c r="M137" s="66"/>
      <c r="N137" s="66"/>
      <c r="O137" s="66"/>
      <c r="P137" s="66"/>
      <c r="Q137" s="66"/>
      <c r="R137" s="66"/>
      <c r="S137" s="66"/>
      <c r="T137" s="66"/>
      <c r="U137" s="66"/>
      <c r="V137" s="66"/>
      <c r="W137" s="66"/>
      <c r="X137" s="66"/>
      <c r="Y137" s="66"/>
      <c r="Z137" s="66"/>
      <c r="AA137" s="66"/>
      <c r="AB137" s="66"/>
      <c r="AC137" s="66"/>
      <c r="AD137" s="66"/>
      <c r="AE137" s="66"/>
      <c r="AF137" s="66"/>
      <c r="AG137" s="66"/>
      <c r="AH137" s="66"/>
      <c r="AI137" s="66"/>
      <c r="AJ137" s="66"/>
      <c r="AK137" s="66"/>
      <c r="AL137" s="66"/>
      <c r="AM137" s="66"/>
      <c r="AN137" s="66"/>
      <c r="AO137" s="66"/>
      <c r="AP137" s="66"/>
      <c r="AQ137" s="66"/>
      <c r="AR137" s="66"/>
      <c r="AS137" s="66"/>
      <c r="AT137" s="66"/>
      <c r="AU137" s="66"/>
      <c r="AV137" s="66"/>
      <c r="AW137" s="66"/>
      <c r="AX137" s="66"/>
      <c r="AY137" s="66"/>
      <c r="AZ137" s="66"/>
      <c r="BA137" s="66"/>
      <c r="BB137" s="66"/>
      <c r="BC137" s="66"/>
      <c r="BD137" s="66"/>
      <c r="BE137" s="66"/>
      <c r="BF137" s="66"/>
      <c r="BG137" s="66"/>
      <c r="BH137" s="66"/>
    </row>
    <row r="138" spans="1:60" x14ac:dyDescent="0.25">
      <c r="A138" s="66"/>
      <c r="B138" s="66"/>
      <c r="C138" s="66"/>
      <c r="D138" s="66"/>
      <c r="E138" s="66"/>
      <c r="F138" s="66"/>
      <c r="G138" s="66"/>
      <c r="H138" s="66"/>
      <c r="I138" s="66"/>
      <c r="J138" s="66"/>
      <c r="K138" s="66"/>
      <c r="L138" s="66"/>
      <c r="M138" s="66"/>
      <c r="N138" s="66"/>
      <c r="O138" s="66"/>
      <c r="P138" s="66"/>
      <c r="Q138" s="66"/>
      <c r="R138" s="66"/>
      <c r="S138" s="66"/>
      <c r="T138" s="66"/>
      <c r="U138" s="66"/>
      <c r="V138" s="66"/>
      <c r="W138" s="66"/>
      <c r="X138" s="66"/>
      <c r="Y138" s="66"/>
      <c r="Z138" s="66"/>
      <c r="AA138" s="66"/>
      <c r="AB138" s="66"/>
      <c r="AC138" s="66"/>
      <c r="AD138" s="66"/>
      <c r="AE138" s="66"/>
      <c r="AF138" s="66"/>
      <c r="AG138" s="66"/>
      <c r="AH138" s="66"/>
      <c r="AI138" s="66"/>
      <c r="AJ138" s="66"/>
      <c r="AK138" s="66"/>
      <c r="AL138" s="66"/>
      <c r="AM138" s="66"/>
      <c r="AN138" s="66"/>
      <c r="AO138" s="66"/>
      <c r="AP138" s="66"/>
      <c r="AQ138" s="66"/>
      <c r="AR138" s="66"/>
      <c r="AS138" s="66"/>
      <c r="AT138" s="66"/>
      <c r="AU138" s="66"/>
      <c r="AV138" s="66"/>
      <c r="AW138" s="66"/>
      <c r="AX138" s="66"/>
      <c r="AY138" s="66"/>
      <c r="AZ138" s="66"/>
      <c r="BA138" s="66"/>
      <c r="BB138" s="66"/>
      <c r="BC138" s="66"/>
      <c r="BD138" s="66"/>
      <c r="BE138" s="66"/>
      <c r="BF138" s="66"/>
      <c r="BG138" s="66"/>
      <c r="BH138" s="66"/>
    </row>
    <row r="139" spans="1:60" x14ac:dyDescent="0.25">
      <c r="A139" s="66"/>
      <c r="B139" s="66"/>
      <c r="C139" s="66"/>
      <c r="D139" s="66"/>
      <c r="E139" s="66"/>
      <c r="F139" s="66"/>
      <c r="G139" s="66"/>
      <c r="H139" s="66"/>
      <c r="I139" s="66"/>
      <c r="J139" s="66"/>
      <c r="K139" s="66"/>
      <c r="L139" s="66"/>
      <c r="M139" s="66"/>
      <c r="N139" s="66"/>
      <c r="O139" s="66"/>
      <c r="P139" s="66"/>
      <c r="Q139" s="66"/>
      <c r="R139" s="66"/>
      <c r="S139" s="66"/>
      <c r="T139" s="66"/>
      <c r="U139" s="66"/>
      <c r="V139" s="66"/>
      <c r="W139" s="66"/>
      <c r="X139" s="66"/>
      <c r="Y139" s="66"/>
      <c r="Z139" s="66"/>
      <c r="AA139" s="66"/>
      <c r="AB139" s="66"/>
      <c r="AC139" s="66"/>
      <c r="AD139" s="66"/>
      <c r="AE139" s="66"/>
      <c r="AF139" s="66"/>
      <c r="AG139" s="66"/>
      <c r="AH139" s="66"/>
      <c r="AI139" s="66"/>
      <c r="AJ139" s="66"/>
      <c r="AK139" s="66"/>
      <c r="AL139" s="66"/>
      <c r="AM139" s="66"/>
      <c r="AN139" s="66"/>
      <c r="AO139" s="66"/>
      <c r="AP139" s="66"/>
      <c r="AQ139" s="66"/>
      <c r="AR139" s="66"/>
      <c r="AS139" s="66"/>
      <c r="AT139" s="66"/>
      <c r="AU139" s="66"/>
      <c r="AV139" s="66"/>
      <c r="AW139" s="66"/>
      <c r="AX139" s="66"/>
      <c r="AY139" s="66"/>
      <c r="AZ139" s="66"/>
      <c r="BA139" s="66"/>
      <c r="BB139" s="66"/>
      <c r="BC139" s="66"/>
      <c r="BD139" s="66"/>
      <c r="BE139" s="66"/>
      <c r="BF139" s="66"/>
      <c r="BG139" s="66"/>
      <c r="BH139" s="66"/>
    </row>
    <row r="140" spans="1:60" x14ac:dyDescent="0.25">
      <c r="A140" s="66"/>
      <c r="B140" s="66"/>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c r="AA140" s="66"/>
      <c r="AB140" s="66"/>
      <c r="AC140" s="66"/>
      <c r="AD140" s="66"/>
      <c r="AE140" s="66"/>
      <c r="AF140" s="66"/>
      <c r="AG140" s="66"/>
      <c r="AH140" s="66"/>
      <c r="AI140" s="66"/>
      <c r="AJ140" s="66"/>
      <c r="AK140" s="66"/>
      <c r="AL140" s="66"/>
      <c r="AM140" s="66"/>
      <c r="AN140" s="66"/>
      <c r="AO140" s="66"/>
      <c r="AP140" s="66"/>
      <c r="AQ140" s="66"/>
      <c r="AR140" s="66"/>
      <c r="AS140" s="66"/>
      <c r="AT140" s="66"/>
      <c r="AU140" s="66"/>
      <c r="AV140" s="66"/>
      <c r="AW140" s="66"/>
      <c r="AX140" s="66"/>
      <c r="AY140" s="66"/>
      <c r="AZ140" s="66"/>
      <c r="BA140" s="66"/>
      <c r="BB140" s="66"/>
      <c r="BC140" s="66"/>
      <c r="BD140" s="66"/>
      <c r="BE140" s="66"/>
      <c r="BF140" s="66"/>
      <c r="BG140" s="66"/>
      <c r="BH140" s="66"/>
    </row>
    <row r="141" spans="1:60" x14ac:dyDescent="0.25">
      <c r="A141" s="66"/>
      <c r="B141" s="66"/>
      <c r="C141" s="66"/>
      <c r="D141" s="66"/>
      <c r="E141" s="66"/>
      <c r="F141" s="66"/>
      <c r="G141" s="66"/>
      <c r="H141" s="66"/>
      <c r="I141" s="66"/>
      <c r="J141" s="66"/>
      <c r="K141" s="66"/>
      <c r="L141" s="66"/>
      <c r="M141" s="66"/>
      <c r="N141" s="66"/>
      <c r="O141" s="66"/>
      <c r="P141" s="66"/>
      <c r="Q141" s="66"/>
      <c r="R141" s="66"/>
      <c r="S141" s="66"/>
      <c r="T141" s="66"/>
      <c r="U141" s="66"/>
      <c r="V141" s="66"/>
      <c r="W141" s="66"/>
      <c r="X141" s="66"/>
      <c r="Y141" s="66"/>
      <c r="Z141" s="66"/>
      <c r="AA141" s="66"/>
      <c r="AB141" s="66"/>
      <c r="AC141" s="66"/>
      <c r="AD141" s="66"/>
      <c r="AE141" s="66"/>
      <c r="AF141" s="66"/>
      <c r="AG141" s="66"/>
      <c r="AH141" s="66"/>
      <c r="AI141" s="66"/>
      <c r="AJ141" s="66"/>
      <c r="AK141" s="66"/>
      <c r="AL141" s="66"/>
      <c r="AM141" s="66"/>
      <c r="AN141" s="66"/>
      <c r="AO141" s="66"/>
      <c r="AP141" s="66"/>
      <c r="AQ141" s="66"/>
      <c r="AR141" s="66"/>
      <c r="AS141" s="66"/>
      <c r="AT141" s="66"/>
      <c r="AU141" s="66"/>
      <c r="AV141" s="66"/>
      <c r="AW141" s="66"/>
      <c r="AX141" s="66"/>
      <c r="AY141" s="66"/>
      <c r="AZ141" s="66"/>
      <c r="BA141" s="66"/>
      <c r="BB141" s="66"/>
      <c r="BC141" s="66"/>
      <c r="BD141" s="66"/>
      <c r="BE141" s="66"/>
      <c r="BF141" s="66"/>
      <c r="BG141" s="66"/>
      <c r="BH141" s="66"/>
    </row>
    <row r="142" spans="1:60" x14ac:dyDescent="0.25">
      <c r="A142" s="66"/>
      <c r="B142" s="66"/>
      <c r="C142" s="66"/>
      <c r="D142" s="66"/>
      <c r="E142" s="66"/>
      <c r="F142" s="66"/>
      <c r="G142" s="66"/>
      <c r="H142" s="66"/>
      <c r="I142" s="66"/>
      <c r="J142" s="66"/>
      <c r="K142" s="66"/>
      <c r="L142" s="66"/>
      <c r="M142" s="66"/>
      <c r="N142" s="66"/>
      <c r="O142" s="66"/>
      <c r="P142" s="66"/>
      <c r="Q142" s="66"/>
      <c r="R142" s="66"/>
      <c r="S142" s="66"/>
      <c r="T142" s="66"/>
      <c r="U142" s="66"/>
      <c r="V142" s="66"/>
      <c r="W142" s="66"/>
      <c r="X142" s="66"/>
      <c r="Y142" s="66"/>
      <c r="Z142" s="66"/>
      <c r="AA142" s="66"/>
      <c r="AB142" s="66"/>
      <c r="AC142" s="66"/>
      <c r="AD142" s="66"/>
      <c r="AE142" s="66"/>
      <c r="AF142" s="66"/>
      <c r="AG142" s="66"/>
      <c r="AH142" s="66"/>
      <c r="AI142" s="66"/>
      <c r="AJ142" s="66"/>
      <c r="AK142" s="66"/>
      <c r="AL142" s="66"/>
      <c r="AM142" s="66"/>
      <c r="AN142" s="66"/>
      <c r="AO142" s="66"/>
      <c r="AP142" s="66"/>
      <c r="AQ142" s="66"/>
      <c r="AR142" s="66"/>
      <c r="AS142" s="66"/>
      <c r="AT142" s="66"/>
      <c r="AU142" s="66"/>
      <c r="AV142" s="66"/>
      <c r="AW142" s="66"/>
      <c r="AX142" s="66"/>
      <c r="AY142" s="66"/>
      <c r="AZ142" s="66"/>
      <c r="BA142" s="66"/>
      <c r="BB142" s="66"/>
      <c r="BC142" s="66"/>
      <c r="BD142" s="66"/>
      <c r="BE142" s="66"/>
      <c r="BF142" s="66"/>
      <c r="BG142" s="66"/>
      <c r="BH142" s="66"/>
    </row>
    <row r="143" spans="1:60" x14ac:dyDescent="0.25">
      <c r="A143" s="66"/>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c r="AA143" s="66"/>
      <c r="AB143" s="66"/>
      <c r="AC143" s="66"/>
      <c r="AD143" s="66"/>
      <c r="AE143" s="66"/>
      <c r="AF143" s="66"/>
      <c r="AG143" s="66"/>
      <c r="AH143" s="66"/>
      <c r="AI143" s="66"/>
      <c r="AJ143" s="66"/>
      <c r="AK143" s="66"/>
      <c r="AL143" s="66"/>
      <c r="AM143" s="66"/>
      <c r="AN143" s="66"/>
      <c r="AO143" s="66"/>
      <c r="AP143" s="66"/>
      <c r="AQ143" s="66"/>
      <c r="AR143" s="66"/>
      <c r="AS143" s="66"/>
      <c r="AT143" s="66"/>
      <c r="AU143" s="66"/>
      <c r="AV143" s="66"/>
      <c r="AW143" s="66"/>
      <c r="AX143" s="66"/>
      <c r="AY143" s="66"/>
      <c r="AZ143" s="66"/>
      <c r="BA143" s="66"/>
      <c r="BB143" s="66"/>
      <c r="BC143" s="66"/>
      <c r="BD143" s="66"/>
      <c r="BE143" s="66"/>
      <c r="BF143" s="66"/>
      <c r="BG143" s="66"/>
      <c r="BH143" s="66"/>
    </row>
    <row r="144" spans="1:60" x14ac:dyDescent="0.25">
      <c r="A144" s="66"/>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c r="AE144" s="66"/>
      <c r="AF144" s="66"/>
      <c r="AG144" s="66"/>
      <c r="AH144" s="66"/>
      <c r="AI144" s="66"/>
      <c r="AJ144" s="66"/>
      <c r="AK144" s="66"/>
      <c r="AL144" s="66"/>
      <c r="AM144" s="66"/>
      <c r="AN144" s="66"/>
      <c r="AO144" s="66"/>
      <c r="AP144" s="66"/>
      <c r="AQ144" s="66"/>
      <c r="AR144" s="66"/>
      <c r="AS144" s="66"/>
      <c r="AT144" s="66"/>
      <c r="AU144" s="66"/>
      <c r="AV144" s="66"/>
      <c r="AW144" s="66"/>
      <c r="AX144" s="66"/>
      <c r="AY144" s="66"/>
      <c r="AZ144" s="66"/>
      <c r="BA144" s="66"/>
      <c r="BB144" s="66"/>
      <c r="BC144" s="66"/>
      <c r="BD144" s="66"/>
      <c r="BE144" s="66"/>
      <c r="BF144" s="66"/>
      <c r="BG144" s="66"/>
      <c r="BH144" s="66"/>
    </row>
    <row r="145" spans="1:60" x14ac:dyDescent="0.25">
      <c r="A145" s="66"/>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c r="AA145" s="66"/>
      <c r="AB145" s="66"/>
      <c r="AC145" s="66"/>
      <c r="AD145" s="66"/>
      <c r="AE145" s="66"/>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c r="BB145" s="66"/>
      <c r="BC145" s="66"/>
      <c r="BD145" s="66"/>
      <c r="BE145" s="66"/>
      <c r="BF145" s="66"/>
      <c r="BG145" s="66"/>
      <c r="BH145" s="66"/>
    </row>
    <row r="146" spans="1:60" x14ac:dyDescent="0.25">
      <c r="A146" s="66"/>
      <c r="B146" s="66"/>
      <c r="C146" s="66"/>
      <c r="D146" s="66"/>
      <c r="E146" s="66"/>
      <c r="F146" s="66"/>
      <c r="G146" s="66"/>
      <c r="H146" s="66"/>
      <c r="I146" s="66"/>
      <c r="J146" s="66"/>
      <c r="K146" s="66"/>
      <c r="L146" s="66"/>
      <c r="M146" s="66"/>
      <c r="N146" s="66"/>
      <c r="O146" s="66"/>
      <c r="P146" s="66"/>
      <c r="Q146" s="66"/>
      <c r="R146" s="66"/>
      <c r="S146" s="66"/>
      <c r="T146" s="66"/>
      <c r="U146" s="66"/>
      <c r="V146" s="66"/>
      <c r="W146" s="66"/>
      <c r="X146" s="66"/>
      <c r="Y146" s="66"/>
      <c r="Z146" s="66"/>
      <c r="AA146" s="66"/>
      <c r="AB146" s="66"/>
      <c r="AC146" s="66"/>
      <c r="AD146" s="66"/>
      <c r="AE146" s="66"/>
      <c r="AF146" s="66"/>
      <c r="AG146" s="66"/>
      <c r="AH146" s="66"/>
      <c r="AI146" s="66"/>
      <c r="AJ146" s="66"/>
      <c r="AK146" s="66"/>
      <c r="AL146" s="66"/>
      <c r="AM146" s="66"/>
      <c r="AN146" s="66"/>
      <c r="AO146" s="66"/>
      <c r="AP146" s="66"/>
      <c r="AQ146" s="66"/>
      <c r="AR146" s="66"/>
      <c r="AS146" s="66"/>
      <c r="AT146" s="66"/>
      <c r="AU146" s="66"/>
      <c r="AV146" s="66"/>
      <c r="AW146" s="66"/>
      <c r="AX146" s="66"/>
      <c r="AY146" s="66"/>
      <c r="AZ146" s="66"/>
      <c r="BA146" s="66"/>
      <c r="BB146" s="66"/>
      <c r="BC146" s="66"/>
      <c r="BD146" s="66"/>
      <c r="BE146" s="66"/>
      <c r="BF146" s="66"/>
      <c r="BG146" s="66"/>
      <c r="BH146" s="66"/>
    </row>
    <row r="147" spans="1:60" x14ac:dyDescent="0.25">
      <c r="A147" s="66"/>
      <c r="B147" s="66"/>
      <c r="C147" s="66"/>
      <c r="D147" s="66"/>
      <c r="E147" s="66"/>
      <c r="F147" s="66"/>
      <c r="G147" s="66"/>
      <c r="H147" s="66"/>
      <c r="I147" s="66"/>
      <c r="J147" s="66"/>
      <c r="K147" s="66"/>
      <c r="L147" s="66"/>
      <c r="M147" s="66"/>
      <c r="N147" s="66"/>
      <c r="O147" s="66"/>
      <c r="P147" s="66"/>
      <c r="Q147" s="66"/>
      <c r="R147" s="66"/>
      <c r="S147" s="66"/>
      <c r="T147" s="66"/>
      <c r="U147" s="66"/>
      <c r="V147" s="66"/>
      <c r="W147" s="66"/>
      <c r="X147" s="66"/>
      <c r="Y147" s="66"/>
      <c r="Z147" s="66"/>
      <c r="AA147" s="66"/>
      <c r="AB147" s="66"/>
      <c r="AC147" s="66"/>
      <c r="AD147" s="66"/>
      <c r="AE147" s="66"/>
      <c r="AF147" s="66"/>
      <c r="AG147" s="66"/>
      <c r="AH147" s="66"/>
      <c r="AI147" s="66"/>
      <c r="AJ147" s="66"/>
      <c r="AK147" s="66"/>
      <c r="AL147" s="66"/>
      <c r="AM147" s="66"/>
      <c r="AN147" s="66"/>
      <c r="AO147" s="66"/>
      <c r="AP147" s="66"/>
      <c r="AQ147" s="66"/>
      <c r="AR147" s="66"/>
      <c r="AS147" s="66"/>
      <c r="AT147" s="66"/>
      <c r="AU147" s="66"/>
      <c r="AV147" s="66"/>
      <c r="AW147" s="66"/>
      <c r="AX147" s="66"/>
      <c r="AY147" s="66"/>
      <c r="AZ147" s="66"/>
      <c r="BA147" s="66"/>
      <c r="BB147" s="66"/>
      <c r="BC147" s="66"/>
      <c r="BD147" s="66"/>
      <c r="BE147" s="66"/>
      <c r="BF147" s="66"/>
      <c r="BG147" s="66"/>
      <c r="BH147" s="66"/>
    </row>
    <row r="148" spans="1:60" x14ac:dyDescent="0.25">
      <c r="A148" s="66"/>
      <c r="B148" s="66"/>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c r="AA148" s="66"/>
      <c r="AB148" s="66"/>
      <c r="AC148" s="66"/>
      <c r="AD148" s="66"/>
      <c r="AE148" s="66"/>
      <c r="AF148" s="66"/>
      <c r="AG148" s="66"/>
      <c r="AH148" s="66"/>
      <c r="AI148" s="66"/>
      <c r="AJ148" s="66"/>
      <c r="AK148" s="66"/>
      <c r="AL148" s="66"/>
      <c r="AM148" s="66"/>
      <c r="AN148" s="66"/>
      <c r="AO148" s="66"/>
      <c r="AP148" s="66"/>
      <c r="AQ148" s="66"/>
      <c r="AR148" s="66"/>
      <c r="AS148" s="66"/>
      <c r="AT148" s="66"/>
      <c r="AU148" s="66"/>
      <c r="AV148" s="66"/>
      <c r="AW148" s="66"/>
      <c r="AX148" s="66"/>
      <c r="AY148" s="66"/>
      <c r="AZ148" s="66"/>
      <c r="BA148" s="66"/>
      <c r="BB148" s="66"/>
      <c r="BC148" s="66"/>
      <c r="BD148" s="66"/>
      <c r="BE148" s="66"/>
      <c r="BF148" s="66"/>
      <c r="BG148" s="66"/>
      <c r="BH148" s="66"/>
    </row>
    <row r="149" spans="1:60" x14ac:dyDescent="0.25">
      <c r="A149" s="66"/>
      <c r="B149" s="66"/>
      <c r="C149" s="66"/>
      <c r="D149" s="66"/>
      <c r="E149" s="66"/>
      <c r="F149" s="66"/>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66"/>
      <c r="AG149" s="66"/>
      <c r="AH149" s="66"/>
      <c r="AI149" s="66"/>
      <c r="AJ149" s="66"/>
      <c r="AK149" s="66"/>
      <c r="AL149" s="66"/>
      <c r="AM149" s="66"/>
      <c r="AN149" s="66"/>
      <c r="AO149" s="66"/>
      <c r="AP149" s="66"/>
      <c r="AQ149" s="66"/>
      <c r="AR149" s="66"/>
      <c r="AS149" s="66"/>
      <c r="AT149" s="66"/>
      <c r="AU149" s="66"/>
      <c r="AV149" s="66"/>
      <c r="AW149" s="66"/>
      <c r="AX149" s="66"/>
      <c r="AY149" s="66"/>
      <c r="AZ149" s="66"/>
      <c r="BA149" s="66"/>
      <c r="BB149" s="66"/>
      <c r="BC149" s="66"/>
      <c r="BD149" s="66"/>
      <c r="BE149" s="66"/>
      <c r="BF149" s="66"/>
      <c r="BG149" s="66"/>
      <c r="BH149" s="66"/>
    </row>
    <row r="150" spans="1:60" x14ac:dyDescent="0.25">
      <c r="A150" s="66"/>
      <c r="B150" s="66"/>
      <c r="C150" s="66"/>
      <c r="D150" s="66"/>
      <c r="E150" s="66"/>
      <c r="F150" s="66"/>
      <c r="G150" s="66"/>
      <c r="H150" s="66"/>
      <c r="I150" s="66"/>
      <c r="J150" s="66"/>
      <c r="K150" s="66"/>
      <c r="L150" s="66"/>
      <c r="M150" s="66"/>
      <c r="N150" s="66"/>
      <c r="O150" s="66"/>
      <c r="P150" s="66"/>
      <c r="Q150" s="66"/>
      <c r="R150" s="66"/>
      <c r="S150" s="66"/>
      <c r="T150" s="66"/>
      <c r="U150" s="66"/>
      <c r="V150" s="66"/>
      <c r="W150" s="66"/>
      <c r="X150" s="66"/>
      <c r="Y150" s="66"/>
      <c r="Z150" s="66"/>
      <c r="AA150" s="66"/>
      <c r="AB150" s="66"/>
      <c r="AC150" s="66"/>
      <c r="AD150" s="66"/>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row>
    <row r="151" spans="1:60" x14ac:dyDescent="0.25">
      <c r="A151" s="66"/>
      <c r="B151" s="66"/>
      <c r="C151" s="66"/>
      <c r="D151" s="66"/>
      <c r="E151" s="66"/>
      <c r="F151" s="66"/>
      <c r="G151" s="66"/>
      <c r="H151" s="66"/>
      <c r="I151" s="66"/>
      <c r="J151" s="66"/>
      <c r="K151" s="66"/>
      <c r="L151" s="66"/>
      <c r="M151" s="66"/>
      <c r="N151" s="66"/>
      <c r="O151" s="66"/>
      <c r="P151" s="66"/>
      <c r="Q151" s="66"/>
      <c r="R151" s="66"/>
      <c r="S151" s="66"/>
      <c r="T151" s="66"/>
      <c r="U151" s="66"/>
      <c r="V151" s="66"/>
      <c r="W151" s="66"/>
      <c r="X151" s="66"/>
      <c r="Y151" s="66"/>
      <c r="Z151" s="66"/>
      <c r="AA151" s="66"/>
      <c r="AB151" s="66"/>
      <c r="AC151" s="66"/>
      <c r="AD151" s="66"/>
      <c r="AE151" s="66"/>
      <c r="AF151" s="66"/>
      <c r="AG151" s="66"/>
      <c r="AH151" s="66"/>
      <c r="AI151" s="66"/>
      <c r="AJ151" s="66"/>
      <c r="AK151" s="66"/>
      <c r="AL151" s="66"/>
      <c r="AM151" s="66"/>
      <c r="AN151" s="66"/>
      <c r="AO151" s="66"/>
      <c r="AP151" s="66"/>
      <c r="AQ151" s="66"/>
      <c r="AR151" s="66"/>
      <c r="AS151" s="66"/>
      <c r="AT151" s="66"/>
      <c r="AU151" s="66"/>
      <c r="AV151" s="66"/>
      <c r="AW151" s="66"/>
      <c r="AX151" s="66"/>
      <c r="AY151" s="66"/>
      <c r="AZ151" s="66"/>
      <c r="BA151" s="66"/>
      <c r="BB151" s="66"/>
      <c r="BC151" s="66"/>
      <c r="BD151" s="66"/>
      <c r="BE151" s="66"/>
      <c r="BF151" s="66"/>
      <c r="BG151" s="66"/>
      <c r="BH151" s="66"/>
    </row>
    <row r="152" spans="1:60" x14ac:dyDescent="0.25">
      <c r="A152" s="66"/>
      <c r="B152" s="66"/>
      <c r="C152" s="66"/>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row>
    <row r="153" spans="1:60" x14ac:dyDescent="0.25">
      <c r="A153" s="66"/>
      <c r="B153" s="66"/>
      <c r="C153" s="66"/>
      <c r="D153" s="66"/>
      <c r="E153" s="66"/>
      <c r="F153" s="66"/>
      <c r="G153" s="66"/>
      <c r="H153" s="66"/>
      <c r="I153" s="66"/>
      <c r="J153" s="66"/>
      <c r="K153" s="66"/>
      <c r="L153" s="66"/>
      <c r="M153" s="66"/>
      <c r="N153" s="66"/>
      <c r="O153" s="66"/>
      <c r="P153" s="66"/>
      <c r="Q153" s="66"/>
      <c r="R153" s="66"/>
      <c r="S153" s="66"/>
      <c r="T153" s="66"/>
      <c r="U153" s="66"/>
      <c r="V153" s="66"/>
      <c r="W153" s="66"/>
      <c r="X153" s="66"/>
      <c r="Y153" s="66"/>
      <c r="Z153" s="66"/>
      <c r="AA153" s="66"/>
      <c r="AB153" s="66"/>
      <c r="AC153" s="66"/>
      <c r="AD153" s="66"/>
      <c r="AE153" s="66"/>
      <c r="AF153" s="66"/>
      <c r="AG153" s="66"/>
      <c r="AH153" s="66"/>
      <c r="AI153" s="66"/>
      <c r="AJ153" s="66"/>
      <c r="AK153" s="66"/>
      <c r="AL153" s="66"/>
      <c r="AM153" s="66"/>
      <c r="AN153" s="66"/>
      <c r="AO153" s="66"/>
      <c r="AP153" s="66"/>
      <c r="AQ153" s="66"/>
      <c r="AR153" s="66"/>
      <c r="AS153" s="66"/>
      <c r="AT153" s="66"/>
      <c r="AU153" s="66"/>
      <c r="AV153" s="66"/>
      <c r="AW153" s="66"/>
      <c r="AX153" s="66"/>
      <c r="AY153" s="66"/>
      <c r="AZ153" s="66"/>
      <c r="BA153" s="66"/>
      <c r="BB153" s="66"/>
      <c r="BC153" s="66"/>
      <c r="BD153" s="66"/>
      <c r="BE153" s="66"/>
      <c r="BF153" s="66"/>
      <c r="BG153" s="66"/>
      <c r="BH153" s="66"/>
    </row>
    <row r="154" spans="1:60" x14ac:dyDescent="0.25">
      <c r="A154" s="66"/>
      <c r="B154" s="66"/>
      <c r="C154" s="66"/>
      <c r="D154" s="66"/>
      <c r="E154" s="66"/>
      <c r="F154" s="66"/>
      <c r="G154" s="66"/>
      <c r="H154" s="66"/>
      <c r="I154" s="66"/>
      <c r="J154" s="66"/>
      <c r="K154" s="66"/>
      <c r="L154" s="66"/>
      <c r="M154" s="66"/>
      <c r="N154" s="66"/>
      <c r="O154" s="66"/>
      <c r="P154" s="66"/>
      <c r="Q154" s="66"/>
      <c r="R154" s="66"/>
      <c r="S154" s="66"/>
      <c r="T154" s="66"/>
      <c r="U154" s="66"/>
      <c r="V154" s="66"/>
      <c r="W154" s="66"/>
      <c r="X154" s="66"/>
      <c r="Y154" s="66"/>
      <c r="Z154" s="66"/>
      <c r="AA154" s="66"/>
      <c r="AB154" s="66"/>
      <c r="AC154" s="66"/>
      <c r="AD154" s="66"/>
      <c r="AE154" s="66"/>
      <c r="AF154" s="66"/>
      <c r="AG154" s="66"/>
      <c r="AH154" s="66"/>
      <c r="AI154" s="66"/>
      <c r="AJ154" s="66"/>
      <c r="AK154" s="66"/>
      <c r="AL154" s="66"/>
      <c r="AM154" s="66"/>
      <c r="AN154" s="66"/>
      <c r="AO154" s="66"/>
      <c r="AP154" s="66"/>
      <c r="AQ154" s="66"/>
      <c r="AR154" s="66"/>
      <c r="AS154" s="66"/>
      <c r="AT154" s="66"/>
      <c r="AU154" s="66"/>
      <c r="AV154" s="66"/>
      <c r="AW154" s="66"/>
      <c r="AX154" s="66"/>
      <c r="AY154" s="66"/>
      <c r="AZ154" s="66"/>
      <c r="BA154" s="66"/>
      <c r="BB154" s="66"/>
      <c r="BC154" s="66"/>
      <c r="BD154" s="66"/>
      <c r="BE154" s="66"/>
      <c r="BF154" s="66"/>
      <c r="BG154" s="66"/>
      <c r="BH154" s="66"/>
    </row>
    <row r="155" spans="1:60" x14ac:dyDescent="0.25">
      <c r="A155" s="66"/>
      <c r="B155" s="66"/>
      <c r="C155" s="66"/>
      <c r="D155" s="66"/>
      <c r="E155" s="66"/>
      <c r="F155" s="66"/>
      <c r="G155" s="66"/>
      <c r="H155" s="66"/>
      <c r="I155" s="66"/>
      <c r="J155" s="66"/>
      <c r="K155" s="66"/>
      <c r="L155" s="66"/>
      <c r="M155" s="66"/>
      <c r="N155" s="66"/>
      <c r="O155" s="66"/>
      <c r="P155" s="66"/>
      <c r="Q155" s="66"/>
      <c r="R155" s="66"/>
      <c r="S155" s="66"/>
      <c r="T155" s="66"/>
      <c r="U155" s="66"/>
      <c r="V155" s="66"/>
      <c r="W155" s="66"/>
      <c r="X155" s="66"/>
      <c r="Y155" s="66"/>
      <c r="Z155" s="66"/>
      <c r="AA155" s="66"/>
      <c r="AB155" s="66"/>
      <c r="AC155" s="66"/>
      <c r="AD155" s="66"/>
      <c r="AE155" s="66"/>
      <c r="AF155" s="66"/>
      <c r="AG155" s="66"/>
      <c r="AH155" s="66"/>
      <c r="AI155" s="66"/>
      <c r="AJ155" s="66"/>
      <c r="AK155" s="66"/>
      <c r="AL155" s="66"/>
      <c r="AM155" s="66"/>
      <c r="AN155" s="66"/>
      <c r="AO155" s="66"/>
      <c r="AP155" s="66"/>
      <c r="AQ155" s="66"/>
      <c r="AR155" s="66"/>
      <c r="AS155" s="66"/>
      <c r="AT155" s="66"/>
      <c r="AU155" s="66"/>
      <c r="AV155" s="66"/>
      <c r="AW155" s="66"/>
      <c r="AX155" s="66"/>
      <c r="AY155" s="66"/>
      <c r="AZ155" s="66"/>
      <c r="BA155" s="66"/>
      <c r="BB155" s="66"/>
      <c r="BC155" s="66"/>
      <c r="BD155" s="66"/>
      <c r="BE155" s="66"/>
      <c r="BF155" s="66"/>
      <c r="BG155" s="66"/>
      <c r="BH155" s="66"/>
    </row>
    <row r="156" spans="1:60" x14ac:dyDescent="0.25">
      <c r="A156" s="66"/>
      <c r="B156" s="66"/>
      <c r="C156" s="66"/>
      <c r="D156" s="66"/>
      <c r="E156" s="66"/>
      <c r="F156" s="66"/>
      <c r="G156" s="66"/>
      <c r="H156" s="66"/>
      <c r="I156" s="66"/>
      <c r="J156" s="66"/>
      <c r="K156" s="66"/>
      <c r="L156" s="66"/>
      <c r="M156" s="66"/>
      <c r="N156" s="66"/>
      <c r="O156" s="66"/>
      <c r="P156" s="66"/>
      <c r="Q156" s="66"/>
      <c r="R156" s="66"/>
      <c r="S156" s="66"/>
      <c r="T156" s="66"/>
      <c r="U156" s="66"/>
      <c r="V156" s="66"/>
      <c r="W156" s="66"/>
      <c r="X156" s="66"/>
      <c r="Y156" s="66"/>
      <c r="Z156" s="66"/>
      <c r="AA156" s="66"/>
      <c r="AB156" s="66"/>
      <c r="AC156" s="66"/>
      <c r="AD156" s="66"/>
      <c r="AE156" s="66"/>
      <c r="AF156" s="66"/>
      <c r="AG156" s="66"/>
      <c r="AH156" s="66"/>
      <c r="AI156" s="66"/>
      <c r="AJ156" s="66"/>
      <c r="AK156" s="66"/>
      <c r="AL156" s="66"/>
      <c r="AM156" s="66"/>
      <c r="AN156" s="66"/>
      <c r="AO156" s="66"/>
      <c r="AP156" s="66"/>
      <c r="AQ156" s="66"/>
      <c r="AR156" s="66"/>
      <c r="AS156" s="66"/>
      <c r="AT156" s="66"/>
      <c r="AU156" s="66"/>
      <c r="AV156" s="66"/>
      <c r="AW156" s="66"/>
      <c r="AX156" s="66"/>
      <c r="AY156" s="66"/>
      <c r="AZ156" s="66"/>
      <c r="BA156" s="66"/>
      <c r="BB156" s="66"/>
      <c r="BC156" s="66"/>
      <c r="BD156" s="66"/>
      <c r="BE156" s="66"/>
      <c r="BF156" s="66"/>
      <c r="BG156" s="66"/>
      <c r="BH156" s="66"/>
    </row>
    <row r="157" spans="1:60" x14ac:dyDescent="0.25">
      <c r="A157" s="66"/>
      <c r="B157" s="66"/>
      <c r="C157" s="66"/>
      <c r="D157" s="66"/>
      <c r="E157" s="66"/>
      <c r="F157" s="66"/>
      <c r="G157" s="66"/>
      <c r="H157" s="66"/>
      <c r="I157" s="66"/>
      <c r="J157" s="66"/>
      <c r="K157" s="66"/>
      <c r="L157" s="66"/>
      <c r="M157" s="66"/>
      <c r="N157" s="66"/>
      <c r="O157" s="66"/>
      <c r="P157" s="66"/>
      <c r="Q157" s="66"/>
      <c r="R157" s="66"/>
      <c r="S157" s="66"/>
      <c r="T157" s="66"/>
      <c r="U157" s="66"/>
      <c r="V157" s="66"/>
      <c r="W157" s="66"/>
      <c r="X157" s="66"/>
      <c r="Y157" s="66"/>
      <c r="Z157" s="66"/>
      <c r="AA157" s="66"/>
      <c r="AB157" s="66"/>
      <c r="AC157" s="66"/>
      <c r="AD157" s="66"/>
      <c r="AE157" s="66"/>
      <c r="AF157" s="66"/>
      <c r="AG157" s="66"/>
      <c r="AH157" s="66"/>
      <c r="AI157" s="66"/>
      <c r="AJ157" s="66"/>
      <c r="AK157" s="66"/>
      <c r="AL157" s="66"/>
      <c r="AM157" s="66"/>
      <c r="AN157" s="66"/>
      <c r="AO157" s="66"/>
      <c r="AP157" s="66"/>
      <c r="AQ157" s="66"/>
      <c r="AR157" s="66"/>
      <c r="AS157" s="66"/>
      <c r="AT157" s="66"/>
      <c r="AU157" s="66"/>
      <c r="AV157" s="66"/>
      <c r="AW157" s="66"/>
      <c r="AX157" s="66"/>
      <c r="AY157" s="66"/>
      <c r="AZ157" s="66"/>
      <c r="BA157" s="66"/>
      <c r="BB157" s="66"/>
      <c r="BC157" s="66"/>
      <c r="BD157" s="66"/>
      <c r="BE157" s="66"/>
      <c r="BF157" s="66"/>
      <c r="BG157" s="66"/>
      <c r="BH157" s="66"/>
    </row>
    <row r="158" spans="1:60" x14ac:dyDescent="0.25">
      <c r="A158" s="66"/>
      <c r="B158" s="66"/>
      <c r="C158" s="66"/>
      <c r="D158" s="66"/>
      <c r="E158" s="66"/>
      <c r="F158" s="66"/>
      <c r="G158" s="66"/>
      <c r="H158" s="66"/>
      <c r="I158" s="66"/>
      <c r="J158" s="66"/>
      <c r="K158" s="66"/>
      <c r="L158" s="66"/>
      <c r="M158" s="66"/>
      <c r="N158" s="66"/>
      <c r="O158" s="66"/>
      <c r="P158" s="66"/>
      <c r="Q158" s="66"/>
      <c r="R158" s="66"/>
      <c r="S158" s="66"/>
      <c r="T158" s="66"/>
      <c r="U158" s="66"/>
      <c r="V158" s="66"/>
      <c r="W158" s="66"/>
      <c r="X158" s="66"/>
      <c r="Y158" s="66"/>
      <c r="Z158" s="66"/>
      <c r="AA158" s="66"/>
      <c r="AB158" s="66"/>
      <c r="AC158" s="66"/>
      <c r="AD158" s="66"/>
      <c r="AE158" s="66"/>
      <c r="AF158" s="66"/>
      <c r="AG158" s="66"/>
      <c r="AH158" s="66"/>
      <c r="AI158" s="66"/>
      <c r="AJ158" s="66"/>
      <c r="AK158" s="66"/>
      <c r="AL158" s="66"/>
      <c r="AM158" s="66"/>
      <c r="AN158" s="66"/>
      <c r="AO158" s="66"/>
      <c r="AP158" s="66"/>
      <c r="AQ158" s="66"/>
      <c r="AR158" s="66"/>
      <c r="AS158" s="66"/>
      <c r="AT158" s="66"/>
      <c r="AU158" s="66"/>
      <c r="AV158" s="66"/>
      <c r="AW158" s="66"/>
      <c r="AX158" s="66"/>
      <c r="AY158" s="66"/>
      <c r="AZ158" s="66"/>
      <c r="BA158" s="66"/>
      <c r="BB158" s="66"/>
      <c r="BC158" s="66"/>
      <c r="BD158" s="66"/>
      <c r="BE158" s="66"/>
      <c r="BF158" s="66"/>
      <c r="BG158" s="66"/>
      <c r="BH158" s="66"/>
    </row>
    <row r="159" spans="1:60" x14ac:dyDescent="0.25">
      <c r="A159" s="66"/>
      <c r="B159" s="66"/>
      <c r="C159" s="66"/>
      <c r="D159" s="66"/>
      <c r="E159" s="66"/>
      <c r="F159" s="66"/>
      <c r="G159" s="66"/>
      <c r="H159" s="66"/>
      <c r="I159" s="66"/>
      <c r="J159" s="66"/>
      <c r="K159" s="66"/>
      <c r="L159" s="66"/>
      <c r="M159" s="66"/>
      <c r="N159" s="66"/>
      <c r="O159" s="66"/>
      <c r="P159" s="66"/>
      <c r="Q159" s="66"/>
      <c r="R159" s="66"/>
      <c r="S159" s="66"/>
      <c r="T159" s="66"/>
      <c r="U159" s="66"/>
      <c r="V159" s="66"/>
      <c r="W159" s="66"/>
      <c r="X159" s="66"/>
      <c r="Y159" s="66"/>
      <c r="Z159" s="66"/>
      <c r="AA159" s="66"/>
      <c r="AB159" s="66"/>
      <c r="AC159" s="66"/>
      <c r="AD159" s="66"/>
      <c r="AE159" s="66"/>
      <c r="AF159" s="66"/>
      <c r="AG159" s="66"/>
      <c r="AH159" s="66"/>
      <c r="AI159" s="66"/>
      <c r="AJ159" s="66"/>
      <c r="AK159" s="66"/>
      <c r="AL159" s="66"/>
      <c r="AM159" s="66"/>
      <c r="AN159" s="66"/>
      <c r="AO159" s="66"/>
      <c r="AP159" s="66"/>
      <c r="AQ159" s="66"/>
      <c r="AR159" s="66"/>
      <c r="AS159" s="66"/>
      <c r="AT159" s="66"/>
      <c r="AU159" s="66"/>
      <c r="AV159" s="66"/>
      <c r="AW159" s="66"/>
      <c r="AX159" s="66"/>
      <c r="AY159" s="66"/>
      <c r="AZ159" s="66"/>
      <c r="BA159" s="66"/>
      <c r="BB159" s="66"/>
      <c r="BC159" s="66"/>
      <c r="BD159" s="66"/>
      <c r="BE159" s="66"/>
      <c r="BF159" s="66"/>
      <c r="BG159" s="66"/>
      <c r="BH159" s="66"/>
    </row>
    <row r="160" spans="1:60" x14ac:dyDescent="0.25">
      <c r="A160" s="66"/>
      <c r="B160" s="66"/>
      <c r="C160" s="66"/>
      <c r="D160" s="66"/>
      <c r="E160" s="66"/>
      <c r="F160" s="66"/>
      <c r="G160" s="66"/>
      <c r="H160" s="66"/>
      <c r="I160" s="66"/>
      <c r="J160" s="66"/>
      <c r="K160" s="66"/>
      <c r="L160" s="66"/>
      <c r="M160" s="66"/>
      <c r="N160" s="66"/>
      <c r="O160" s="66"/>
      <c r="P160" s="66"/>
      <c r="Q160" s="66"/>
      <c r="R160" s="66"/>
      <c r="S160" s="66"/>
      <c r="T160" s="66"/>
      <c r="U160" s="66"/>
      <c r="V160" s="66"/>
      <c r="W160" s="66"/>
      <c r="X160" s="66"/>
      <c r="Y160" s="66"/>
      <c r="Z160" s="66"/>
      <c r="AA160" s="66"/>
      <c r="AB160" s="66"/>
      <c r="AC160" s="66"/>
      <c r="AD160" s="66"/>
      <c r="AE160" s="66"/>
      <c r="AF160" s="66"/>
      <c r="AG160" s="66"/>
      <c r="AH160" s="66"/>
      <c r="AI160" s="66"/>
      <c r="AJ160" s="66"/>
      <c r="AK160" s="66"/>
      <c r="AL160" s="66"/>
      <c r="AM160" s="66"/>
      <c r="AN160" s="66"/>
      <c r="AO160" s="66"/>
      <c r="AP160" s="66"/>
      <c r="AQ160" s="66"/>
      <c r="AR160" s="66"/>
      <c r="AS160" s="66"/>
      <c r="AT160" s="66"/>
      <c r="AU160" s="66"/>
      <c r="AV160" s="66"/>
      <c r="AW160" s="66"/>
      <c r="AX160" s="66"/>
      <c r="AY160" s="66"/>
      <c r="AZ160" s="66"/>
      <c r="BA160" s="66"/>
      <c r="BB160" s="66"/>
      <c r="BC160" s="66"/>
      <c r="BD160" s="66"/>
      <c r="BE160" s="66"/>
      <c r="BF160" s="66"/>
      <c r="BG160" s="66"/>
      <c r="BH160" s="66"/>
    </row>
    <row r="161" spans="1:60" x14ac:dyDescent="0.25">
      <c r="A161" s="66"/>
      <c r="B161" s="66"/>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66"/>
      <c r="BF161" s="66"/>
      <c r="BG161" s="66"/>
      <c r="BH161" s="66"/>
    </row>
    <row r="162" spans="1:60" x14ac:dyDescent="0.25">
      <c r="A162" s="66"/>
      <c r="B162" s="6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row>
    <row r="163" spans="1:60" x14ac:dyDescent="0.25">
      <c r="A163" s="66"/>
      <c r="B163" s="66"/>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c r="AV163" s="66"/>
      <c r="AW163" s="66"/>
      <c r="AX163" s="66"/>
      <c r="AY163" s="66"/>
      <c r="AZ163" s="66"/>
      <c r="BA163" s="66"/>
      <c r="BB163" s="66"/>
      <c r="BC163" s="66"/>
      <c r="BD163" s="66"/>
      <c r="BE163" s="66"/>
      <c r="BF163" s="66"/>
      <c r="BG163" s="66"/>
      <c r="BH163" s="66"/>
    </row>
    <row r="164" spans="1:60" x14ac:dyDescent="0.25">
      <c r="A164" s="66"/>
      <c r="B164" s="66"/>
      <c r="C164" s="66"/>
      <c r="D164" s="66"/>
      <c r="E164" s="66"/>
      <c r="F164" s="66"/>
      <c r="G164" s="66"/>
      <c r="H164" s="66"/>
      <c r="I164" s="66"/>
      <c r="J164" s="66"/>
      <c r="K164" s="66"/>
      <c r="L164" s="66"/>
      <c r="M164" s="66"/>
      <c r="N164" s="66"/>
      <c r="O164" s="66"/>
      <c r="P164" s="66"/>
      <c r="Q164" s="66"/>
      <c r="R164" s="66"/>
      <c r="S164" s="66"/>
      <c r="T164" s="66"/>
      <c r="U164" s="66"/>
      <c r="V164" s="66"/>
      <c r="W164" s="66"/>
      <c r="X164" s="66"/>
      <c r="Y164" s="66"/>
      <c r="Z164" s="66"/>
      <c r="AA164" s="66"/>
      <c r="AB164" s="66"/>
      <c r="AC164" s="66"/>
      <c r="AD164" s="66"/>
      <c r="AE164" s="66"/>
      <c r="AF164" s="66"/>
      <c r="AG164" s="66"/>
      <c r="AH164" s="66"/>
      <c r="AI164" s="66"/>
      <c r="AJ164" s="66"/>
      <c r="AK164" s="66"/>
      <c r="AL164" s="66"/>
      <c r="AM164" s="66"/>
      <c r="AN164" s="66"/>
      <c r="AO164" s="66"/>
      <c r="AP164" s="66"/>
      <c r="AQ164" s="66"/>
      <c r="AR164" s="66"/>
      <c r="AS164" s="66"/>
      <c r="AT164" s="66"/>
      <c r="AU164" s="66"/>
      <c r="AV164" s="66"/>
      <c r="AW164" s="66"/>
      <c r="AX164" s="66"/>
      <c r="AY164" s="66"/>
      <c r="AZ164" s="66"/>
      <c r="BA164" s="66"/>
      <c r="BB164" s="66"/>
      <c r="BC164" s="66"/>
      <c r="BD164" s="66"/>
      <c r="BE164" s="66"/>
      <c r="BF164" s="66"/>
      <c r="BG164" s="66"/>
      <c r="BH164" s="66"/>
    </row>
    <row r="165" spans="1:60" x14ac:dyDescent="0.25">
      <c r="A165" s="66"/>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c r="BB165" s="66"/>
      <c r="BC165" s="66"/>
      <c r="BD165" s="66"/>
      <c r="BE165" s="66"/>
      <c r="BF165" s="66"/>
      <c r="BG165" s="66"/>
      <c r="BH165" s="66"/>
    </row>
    <row r="166" spans="1:60" x14ac:dyDescent="0.25">
      <c r="A166" s="66"/>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c r="BB166" s="66"/>
      <c r="BC166" s="66"/>
      <c r="BD166" s="66"/>
      <c r="BE166" s="66"/>
      <c r="BF166" s="66"/>
      <c r="BG166" s="66"/>
      <c r="BH166" s="66"/>
    </row>
    <row r="167" spans="1:60" x14ac:dyDescent="0.25">
      <c r="A167" s="66"/>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66"/>
      <c r="BD167" s="66"/>
      <c r="BE167" s="66"/>
      <c r="BF167" s="66"/>
      <c r="BG167" s="66"/>
      <c r="BH167" s="66"/>
    </row>
    <row r="168" spans="1:60" x14ac:dyDescent="0.25">
      <c r="A168" s="66"/>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c r="BB168" s="66"/>
      <c r="BC168" s="66"/>
      <c r="BD168" s="66"/>
      <c r="BE168" s="66"/>
      <c r="BF168" s="66"/>
      <c r="BG168" s="66"/>
      <c r="BH168" s="66"/>
    </row>
    <row r="169" spans="1:60" x14ac:dyDescent="0.25">
      <c r="A169" s="66"/>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c r="BB169" s="66"/>
      <c r="BC169" s="66"/>
      <c r="BD169" s="66"/>
      <c r="BE169" s="66"/>
      <c r="BF169" s="66"/>
      <c r="BG169" s="66"/>
      <c r="BH169" s="66"/>
    </row>
    <row r="170" spans="1:60" x14ac:dyDescent="0.25">
      <c r="A170" s="66"/>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c r="AP170" s="66"/>
      <c r="AQ170" s="66"/>
      <c r="AR170" s="66"/>
      <c r="AS170" s="66"/>
      <c r="AT170" s="66"/>
      <c r="AU170" s="66"/>
      <c r="AV170" s="66"/>
      <c r="AW170" s="66"/>
      <c r="AX170" s="66"/>
      <c r="AY170" s="66"/>
      <c r="AZ170" s="66"/>
      <c r="BA170" s="66"/>
      <c r="BB170" s="66"/>
      <c r="BC170" s="66"/>
      <c r="BD170" s="66"/>
      <c r="BE170" s="66"/>
      <c r="BF170" s="66"/>
      <c r="BG170" s="66"/>
      <c r="BH170" s="66"/>
    </row>
    <row r="171" spans="1:60" x14ac:dyDescent="0.25">
      <c r="A171" s="66"/>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c r="AE171" s="66"/>
      <c r="AF171" s="66"/>
      <c r="AG171" s="66"/>
      <c r="AH171" s="66"/>
      <c r="AI171" s="66"/>
      <c r="AJ171" s="66"/>
      <c r="AK171" s="66"/>
      <c r="AL171" s="66"/>
      <c r="AM171" s="66"/>
      <c r="AN171" s="66"/>
      <c r="AO171" s="66"/>
      <c r="AP171" s="66"/>
      <c r="AQ171" s="66"/>
      <c r="AR171" s="66"/>
      <c r="AS171" s="66"/>
      <c r="AT171" s="66"/>
      <c r="AU171" s="66"/>
      <c r="AV171" s="66"/>
      <c r="AW171" s="66"/>
      <c r="AX171" s="66"/>
      <c r="AY171" s="66"/>
      <c r="AZ171" s="66"/>
      <c r="BA171" s="66"/>
      <c r="BB171" s="66"/>
      <c r="BC171" s="66"/>
      <c r="BD171" s="66"/>
      <c r="BE171" s="66"/>
      <c r="BF171" s="66"/>
      <c r="BG171" s="66"/>
      <c r="BH171" s="66"/>
    </row>
    <row r="172" spans="1:60" x14ac:dyDescent="0.25">
      <c r="A172" s="66"/>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c r="AD172" s="66"/>
      <c r="AE172" s="66"/>
      <c r="AF172" s="66"/>
      <c r="AG172" s="66"/>
      <c r="AH172" s="66"/>
      <c r="AI172" s="66"/>
      <c r="AJ172" s="66"/>
      <c r="AK172" s="66"/>
      <c r="AL172" s="66"/>
      <c r="AM172" s="66"/>
      <c r="AN172" s="66"/>
      <c r="AO172" s="66"/>
      <c r="AP172" s="66"/>
      <c r="AQ172" s="66"/>
      <c r="AR172" s="66"/>
      <c r="AS172" s="66"/>
      <c r="AT172" s="66"/>
      <c r="AU172" s="66"/>
      <c r="AV172" s="66"/>
      <c r="AW172" s="66"/>
      <c r="AX172" s="66"/>
      <c r="AY172" s="66"/>
      <c r="AZ172" s="66"/>
      <c r="BA172" s="66"/>
      <c r="BB172" s="66"/>
      <c r="BC172" s="66"/>
      <c r="BD172" s="66"/>
      <c r="BE172" s="66"/>
      <c r="BF172" s="66"/>
      <c r="BG172" s="66"/>
      <c r="BH172" s="66"/>
    </row>
    <row r="173" spans="1:60" x14ac:dyDescent="0.25">
      <c r="A173" s="66"/>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c r="AD173" s="66"/>
      <c r="AE173" s="66"/>
      <c r="AF173" s="66"/>
      <c r="AG173" s="66"/>
      <c r="AH173" s="66"/>
      <c r="AI173" s="66"/>
      <c r="AJ173" s="66"/>
      <c r="AK173" s="66"/>
      <c r="AL173" s="66"/>
      <c r="AM173" s="66"/>
      <c r="AN173" s="66"/>
      <c r="AO173" s="66"/>
      <c r="AP173" s="66"/>
      <c r="AQ173" s="66"/>
      <c r="AR173" s="66"/>
      <c r="AS173" s="66"/>
      <c r="AT173" s="66"/>
      <c r="AU173" s="66"/>
      <c r="AV173" s="66"/>
      <c r="AW173" s="66"/>
      <c r="AX173" s="66"/>
      <c r="AY173" s="66"/>
      <c r="AZ173" s="66"/>
      <c r="BA173" s="66"/>
      <c r="BB173" s="66"/>
      <c r="BC173" s="66"/>
      <c r="BD173" s="66"/>
      <c r="BE173" s="66"/>
      <c r="BF173" s="66"/>
      <c r="BG173" s="66"/>
      <c r="BH173" s="66"/>
    </row>
    <row r="174" spans="1:60" x14ac:dyDescent="0.25">
      <c r="A174" s="66"/>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6"/>
      <c r="BF174" s="66"/>
      <c r="BG174" s="66"/>
      <c r="BH174" s="66"/>
    </row>
    <row r="175" spans="1:60" x14ac:dyDescent="0.25">
      <c r="A175" s="66"/>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c r="BB175" s="66"/>
      <c r="BC175" s="66"/>
      <c r="BD175" s="66"/>
      <c r="BE175" s="66"/>
      <c r="BF175" s="66"/>
      <c r="BG175" s="66"/>
      <c r="BH175" s="66"/>
    </row>
    <row r="176" spans="1:60" x14ac:dyDescent="0.25">
      <c r="A176" s="66"/>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c r="AD176" s="66"/>
      <c r="AE176" s="66"/>
      <c r="AF176" s="66"/>
      <c r="AG176" s="66"/>
      <c r="AH176" s="66"/>
      <c r="AI176" s="66"/>
      <c r="AJ176" s="66"/>
      <c r="AK176" s="66"/>
      <c r="AL176" s="66"/>
      <c r="AM176" s="66"/>
      <c r="AN176" s="66"/>
      <c r="AO176" s="66"/>
      <c r="AP176" s="66"/>
      <c r="AQ176" s="66"/>
      <c r="AR176" s="66"/>
      <c r="AS176" s="66"/>
      <c r="AT176" s="66"/>
      <c r="AU176" s="66"/>
      <c r="AV176" s="66"/>
      <c r="AW176" s="66"/>
      <c r="AX176" s="66"/>
      <c r="AY176" s="66"/>
      <c r="AZ176" s="66"/>
      <c r="BA176" s="66"/>
      <c r="BB176" s="66"/>
      <c r="BC176" s="66"/>
      <c r="BD176" s="66"/>
      <c r="BE176" s="66"/>
      <c r="BF176" s="66"/>
      <c r="BG176" s="66"/>
      <c r="BH176" s="66"/>
    </row>
    <row r="177" spans="1:60" x14ac:dyDescent="0.25">
      <c r="A177" s="66"/>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c r="BB177" s="66"/>
      <c r="BC177" s="66"/>
      <c r="BD177" s="66"/>
      <c r="BE177" s="66"/>
      <c r="BF177" s="66"/>
      <c r="BG177" s="66"/>
      <c r="BH177" s="66"/>
    </row>
    <row r="178" spans="1:60" x14ac:dyDescent="0.25">
      <c r="A178" s="66"/>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c r="AE178" s="66"/>
      <c r="AF178" s="66"/>
      <c r="AG178" s="66"/>
      <c r="AH178" s="66"/>
      <c r="AI178" s="66"/>
      <c r="AJ178" s="66"/>
      <c r="AK178" s="66"/>
      <c r="AL178" s="66"/>
      <c r="AM178" s="66"/>
      <c r="AN178" s="66"/>
      <c r="AO178" s="66"/>
      <c r="AP178" s="66"/>
      <c r="AQ178" s="66"/>
      <c r="AR178" s="66"/>
      <c r="AS178" s="66"/>
      <c r="AT178" s="66"/>
      <c r="AU178" s="66"/>
      <c r="AV178" s="66"/>
      <c r="AW178" s="66"/>
      <c r="AX178" s="66"/>
      <c r="AY178" s="66"/>
      <c r="AZ178" s="66"/>
      <c r="BA178" s="66"/>
      <c r="BB178" s="66"/>
      <c r="BC178" s="66"/>
      <c r="BD178" s="66"/>
      <c r="BE178" s="66"/>
      <c r="BF178" s="66"/>
      <c r="BG178" s="66"/>
      <c r="BH178" s="66"/>
    </row>
    <row r="179" spans="1:60" x14ac:dyDescent="0.25">
      <c r="A179" s="66"/>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row>
    <row r="180" spans="1:60" x14ac:dyDescent="0.25">
      <c r="A180" s="66"/>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row>
    <row r="181" spans="1:60" x14ac:dyDescent="0.25">
      <c r="A181" s="66"/>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row>
    <row r="182" spans="1:60" x14ac:dyDescent="0.25">
      <c r="A182" s="66"/>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row>
    <row r="183" spans="1:60" x14ac:dyDescent="0.25">
      <c r="A183" s="66"/>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row>
    <row r="184" spans="1:60" x14ac:dyDescent="0.25">
      <c r="A184" s="66"/>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row>
    <row r="185" spans="1:60" x14ac:dyDescent="0.25">
      <c r="A185" s="66"/>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row>
    <row r="186" spans="1:60" x14ac:dyDescent="0.25">
      <c r="A186" s="66"/>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66"/>
    </row>
    <row r="187" spans="1:60" x14ac:dyDescent="0.25">
      <c r="A187" s="66"/>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c r="BB187" s="66"/>
      <c r="BC187" s="66"/>
      <c r="BD187" s="66"/>
      <c r="BE187" s="66"/>
      <c r="BF187" s="66"/>
      <c r="BG187" s="66"/>
      <c r="BH187" s="66"/>
    </row>
    <row r="188" spans="1:60" x14ac:dyDescent="0.25">
      <c r="A188" s="66"/>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row>
    <row r="189" spans="1:60" x14ac:dyDescent="0.25">
      <c r="A189" s="66"/>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c r="BB189" s="66"/>
      <c r="BC189" s="66"/>
      <c r="BD189" s="66"/>
      <c r="BE189" s="66"/>
      <c r="BF189" s="66"/>
      <c r="BG189" s="66"/>
      <c r="BH189" s="66"/>
    </row>
    <row r="190" spans="1:60" x14ac:dyDescent="0.25">
      <c r="A190" s="66"/>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c r="AD190" s="66"/>
      <c r="AE190" s="6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c r="BB190" s="66"/>
      <c r="BC190" s="66"/>
      <c r="BD190" s="66"/>
      <c r="BE190" s="66"/>
      <c r="BF190" s="66"/>
      <c r="BG190" s="66"/>
      <c r="BH190" s="66"/>
    </row>
    <row r="191" spans="1:60" x14ac:dyDescent="0.25">
      <c r="A191" s="66"/>
      <c r="J191" s="66"/>
      <c r="K191" s="66"/>
      <c r="L191" s="66"/>
      <c r="M191" s="66"/>
      <c r="N191" s="66"/>
      <c r="O191" s="66"/>
      <c r="P191" s="66"/>
      <c r="Q191" s="66"/>
      <c r="R191" s="66"/>
      <c r="S191" s="66"/>
      <c r="T191" s="66"/>
      <c r="U191" s="66"/>
      <c r="V191" s="66"/>
      <c r="W191" s="66"/>
      <c r="X191" s="66"/>
      <c r="Y191" s="66"/>
      <c r="Z191" s="66"/>
      <c r="AA191" s="66"/>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row>
    <row r="192" spans="1:60" x14ac:dyDescent="0.25">
      <c r="A192" s="66"/>
      <c r="J192" s="66"/>
      <c r="K192" s="66"/>
      <c r="L192" s="66"/>
      <c r="M192" s="66"/>
      <c r="N192" s="66"/>
      <c r="O192" s="66"/>
      <c r="P192" s="66"/>
      <c r="Q192" s="66"/>
      <c r="R192" s="66"/>
      <c r="S192" s="66"/>
      <c r="T192" s="66"/>
      <c r="U192" s="66"/>
      <c r="V192" s="66"/>
      <c r="W192" s="66"/>
      <c r="X192" s="66"/>
      <c r="Y192" s="66"/>
      <c r="Z192" s="66"/>
      <c r="AA192" s="66"/>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row>
    <row r="193" spans="1:60" x14ac:dyDescent="0.25">
      <c r="A193" s="66"/>
      <c r="J193" s="66"/>
      <c r="K193" s="66"/>
      <c r="L193" s="66"/>
      <c r="M193" s="66"/>
      <c r="N193" s="66"/>
      <c r="O193" s="66"/>
      <c r="P193" s="66"/>
      <c r="Q193" s="66"/>
      <c r="R193" s="66"/>
      <c r="S193" s="66"/>
      <c r="T193" s="66"/>
      <c r="U193" s="66"/>
      <c r="V193" s="66"/>
      <c r="W193" s="66"/>
      <c r="X193" s="66"/>
      <c r="Y193" s="66"/>
      <c r="Z193" s="66"/>
      <c r="AA193" s="66"/>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row>
    <row r="194" spans="1:60" x14ac:dyDescent="0.25">
      <c r="A194" s="66"/>
      <c r="J194" s="66"/>
      <c r="K194" s="66"/>
      <c r="L194" s="66"/>
      <c r="M194" s="66"/>
      <c r="N194" s="66"/>
      <c r="O194" s="66"/>
      <c r="P194" s="66"/>
      <c r="Q194" s="66"/>
      <c r="R194" s="66"/>
      <c r="S194" s="66"/>
      <c r="T194" s="66"/>
      <c r="U194" s="66"/>
      <c r="V194" s="66"/>
      <c r="W194" s="66"/>
      <c r="X194" s="66"/>
      <c r="Y194" s="66"/>
      <c r="Z194" s="66"/>
      <c r="AA194" s="66"/>
      <c r="AB194" s="66"/>
      <c r="AC194" s="66"/>
      <c r="AD194" s="66"/>
      <c r="AE194" s="66"/>
      <c r="AF194" s="66"/>
      <c r="AG194" s="66"/>
      <c r="AH194" s="66"/>
      <c r="AI194" s="66"/>
      <c r="AJ194" s="66"/>
      <c r="AK194" s="66"/>
      <c r="AL194" s="66"/>
      <c r="AM194" s="66"/>
      <c r="AN194" s="66"/>
      <c r="AO194" s="66"/>
      <c r="AP194" s="66"/>
      <c r="AQ194" s="66"/>
      <c r="AR194" s="66"/>
      <c r="AS194" s="66"/>
      <c r="AT194" s="66"/>
      <c r="AU194" s="66"/>
      <c r="AV194" s="66"/>
      <c r="AW194" s="66"/>
      <c r="AX194" s="66"/>
      <c r="AY194" s="66"/>
      <c r="AZ194" s="66"/>
      <c r="BA194" s="66"/>
      <c r="BB194" s="66"/>
      <c r="BC194" s="66"/>
      <c r="BD194" s="66"/>
      <c r="BE194" s="66"/>
      <c r="BF194" s="66"/>
      <c r="BG194" s="66"/>
      <c r="BH194" s="66"/>
    </row>
    <row r="195" spans="1:60" x14ac:dyDescent="0.25">
      <c r="A195" s="66"/>
      <c r="J195" s="66"/>
      <c r="K195" s="66"/>
      <c r="L195" s="66"/>
      <c r="M195" s="66"/>
      <c r="N195" s="66"/>
      <c r="O195" s="66"/>
      <c r="P195" s="66"/>
      <c r="Q195" s="66"/>
      <c r="R195" s="66"/>
      <c r="S195" s="66"/>
      <c r="T195" s="66"/>
      <c r="U195" s="66"/>
      <c r="V195" s="66"/>
      <c r="W195" s="66"/>
      <c r="X195" s="66"/>
      <c r="Y195" s="66"/>
      <c r="Z195" s="66"/>
      <c r="AA195" s="66"/>
      <c r="AB195" s="66"/>
      <c r="AC195" s="66"/>
      <c r="AD195" s="66"/>
      <c r="AE195" s="66"/>
      <c r="AF195" s="66"/>
      <c r="AG195" s="66"/>
      <c r="AH195" s="66"/>
      <c r="AI195" s="66"/>
      <c r="AJ195" s="66"/>
      <c r="AK195" s="66"/>
      <c r="AL195" s="66"/>
      <c r="AM195" s="66"/>
      <c r="AN195" s="66"/>
      <c r="AO195" s="66"/>
      <c r="AP195" s="66"/>
      <c r="AQ195" s="66"/>
      <c r="AR195" s="66"/>
      <c r="AS195" s="66"/>
      <c r="AT195" s="66"/>
      <c r="AU195" s="66"/>
      <c r="AV195" s="66"/>
      <c r="AW195" s="66"/>
      <c r="AX195" s="66"/>
      <c r="AY195" s="66"/>
      <c r="AZ195" s="66"/>
      <c r="BA195" s="66"/>
      <c r="BB195" s="66"/>
      <c r="BC195" s="66"/>
      <c r="BD195" s="66"/>
      <c r="BE195" s="66"/>
      <c r="BF195" s="66"/>
      <c r="BG195" s="66"/>
      <c r="BH195" s="66"/>
    </row>
    <row r="196" spans="1:60" x14ac:dyDescent="0.25">
      <c r="A196" s="66"/>
      <c r="J196" s="66"/>
      <c r="K196" s="66"/>
      <c r="L196" s="66"/>
      <c r="M196" s="66"/>
      <c r="N196" s="66"/>
      <c r="O196" s="66"/>
      <c r="P196" s="66"/>
      <c r="Q196" s="66"/>
      <c r="R196" s="66"/>
      <c r="S196" s="66"/>
      <c r="T196" s="66"/>
      <c r="U196" s="66"/>
      <c r="V196" s="66"/>
      <c r="W196" s="66"/>
      <c r="X196" s="66"/>
      <c r="Y196" s="66"/>
      <c r="Z196" s="66"/>
      <c r="AA196" s="66"/>
      <c r="AB196" s="66"/>
      <c r="AC196" s="66"/>
      <c r="AD196" s="66"/>
      <c r="AE196" s="66"/>
      <c r="AF196" s="66"/>
      <c r="AG196" s="66"/>
      <c r="AH196" s="66"/>
      <c r="AI196" s="66"/>
      <c r="AJ196" s="66"/>
      <c r="AK196" s="66"/>
      <c r="AL196" s="66"/>
      <c r="AM196" s="66"/>
      <c r="AN196" s="66"/>
      <c r="AO196" s="66"/>
      <c r="AP196" s="66"/>
      <c r="AQ196" s="66"/>
      <c r="AR196" s="66"/>
      <c r="AS196" s="66"/>
      <c r="AT196" s="66"/>
      <c r="AU196" s="66"/>
      <c r="AV196" s="66"/>
      <c r="AW196" s="66"/>
      <c r="AX196" s="66"/>
      <c r="AY196" s="66"/>
      <c r="AZ196" s="66"/>
      <c r="BA196" s="66"/>
      <c r="BB196" s="66"/>
      <c r="BC196" s="66"/>
      <c r="BD196" s="66"/>
      <c r="BE196" s="66"/>
      <c r="BF196" s="66"/>
      <c r="BG196" s="66"/>
      <c r="BH196" s="66"/>
    </row>
    <row r="197" spans="1:60" x14ac:dyDescent="0.25">
      <c r="A197" s="66"/>
      <c r="J197" s="66"/>
      <c r="K197" s="66"/>
      <c r="L197" s="66"/>
      <c r="M197" s="66"/>
      <c r="N197" s="66"/>
      <c r="O197" s="66"/>
      <c r="P197" s="66"/>
      <c r="Q197" s="66"/>
      <c r="R197" s="66"/>
      <c r="S197" s="66"/>
      <c r="T197" s="66"/>
      <c r="U197" s="66"/>
      <c r="V197" s="66"/>
      <c r="W197" s="66"/>
      <c r="X197" s="66"/>
      <c r="Y197" s="66"/>
      <c r="Z197" s="66"/>
      <c r="AA197" s="66"/>
      <c r="AB197" s="66"/>
      <c r="AC197" s="66"/>
      <c r="AD197" s="66"/>
      <c r="AE197" s="66"/>
      <c r="AF197" s="66"/>
      <c r="AG197" s="66"/>
      <c r="AH197" s="66"/>
      <c r="AI197" s="66"/>
      <c r="AJ197" s="66"/>
      <c r="AK197" s="66"/>
      <c r="AL197" s="66"/>
      <c r="AM197" s="66"/>
      <c r="AN197" s="66"/>
      <c r="AO197" s="66"/>
      <c r="AP197" s="66"/>
      <c r="AQ197" s="66"/>
      <c r="AR197" s="66"/>
      <c r="AS197" s="66"/>
      <c r="AT197" s="66"/>
      <c r="AU197" s="66"/>
      <c r="AV197" s="66"/>
      <c r="AW197" s="66"/>
      <c r="AX197" s="66"/>
      <c r="AY197" s="66"/>
      <c r="AZ197" s="66"/>
      <c r="BA197" s="66"/>
      <c r="BB197" s="66"/>
      <c r="BC197" s="66"/>
      <c r="BD197" s="66"/>
      <c r="BE197" s="66"/>
      <c r="BF197" s="66"/>
      <c r="BG197" s="66"/>
      <c r="BH197" s="66"/>
    </row>
    <row r="198" spans="1:60" x14ac:dyDescent="0.25">
      <c r="A198" s="66"/>
      <c r="J198" s="66"/>
      <c r="K198" s="66"/>
      <c r="L198" s="66"/>
      <c r="M198" s="66"/>
      <c r="N198" s="66"/>
      <c r="O198" s="66"/>
      <c r="P198" s="66"/>
      <c r="Q198" s="66"/>
      <c r="R198" s="66"/>
      <c r="S198" s="66"/>
      <c r="T198" s="66"/>
      <c r="U198" s="66"/>
      <c r="V198" s="66"/>
      <c r="W198" s="66"/>
      <c r="X198" s="66"/>
      <c r="Y198" s="66"/>
      <c r="Z198" s="66"/>
      <c r="AA198" s="66"/>
      <c r="AB198" s="66"/>
      <c r="AC198" s="66"/>
      <c r="AD198" s="66"/>
      <c r="AE198" s="66"/>
      <c r="AF198" s="66"/>
      <c r="AG198" s="66"/>
      <c r="AH198" s="66"/>
      <c r="AI198" s="66"/>
      <c r="AJ198" s="66"/>
      <c r="AK198" s="66"/>
      <c r="AL198" s="66"/>
      <c r="AM198" s="66"/>
      <c r="AN198" s="66"/>
      <c r="AO198" s="66"/>
      <c r="AP198" s="66"/>
      <c r="AQ198" s="66"/>
      <c r="AR198" s="66"/>
      <c r="AS198" s="66"/>
      <c r="AT198" s="66"/>
      <c r="AU198" s="66"/>
      <c r="AV198" s="66"/>
      <c r="AW198" s="66"/>
      <c r="AX198" s="66"/>
      <c r="AY198" s="66"/>
      <c r="AZ198" s="66"/>
      <c r="BA198" s="66"/>
      <c r="BB198" s="66"/>
      <c r="BC198" s="66"/>
      <c r="BD198" s="66"/>
      <c r="BE198" s="66"/>
      <c r="BF198" s="66"/>
      <c r="BG198" s="66"/>
      <c r="BH198" s="66"/>
    </row>
    <row r="199" spans="1:60" x14ac:dyDescent="0.25">
      <c r="A199" s="66"/>
      <c r="J199" s="66"/>
      <c r="K199" s="66"/>
      <c r="L199" s="66"/>
      <c r="M199" s="66"/>
      <c r="N199" s="66"/>
      <c r="O199" s="66"/>
      <c r="P199" s="66"/>
      <c r="Q199" s="66"/>
      <c r="R199" s="66"/>
      <c r="S199" s="66"/>
      <c r="T199" s="66"/>
      <c r="U199" s="66"/>
      <c r="V199" s="66"/>
      <c r="W199" s="66"/>
      <c r="X199" s="66"/>
      <c r="Y199" s="66"/>
      <c r="Z199" s="66"/>
      <c r="AA199" s="66"/>
      <c r="AB199" s="66"/>
      <c r="AC199" s="66"/>
      <c r="AD199" s="66"/>
      <c r="AE199" s="66"/>
      <c r="AF199" s="66"/>
      <c r="AG199" s="66"/>
      <c r="AH199" s="66"/>
      <c r="AI199" s="66"/>
      <c r="AJ199" s="66"/>
      <c r="AK199" s="66"/>
      <c r="AL199" s="66"/>
      <c r="AM199" s="66"/>
      <c r="AN199" s="66"/>
      <c r="AO199" s="66"/>
      <c r="AP199" s="66"/>
      <c r="AQ199" s="66"/>
      <c r="AR199" s="66"/>
      <c r="AS199" s="66"/>
      <c r="AT199" s="66"/>
      <c r="AU199" s="66"/>
      <c r="AV199" s="66"/>
      <c r="AW199" s="66"/>
      <c r="AX199" s="66"/>
      <c r="AY199" s="66"/>
      <c r="AZ199" s="66"/>
      <c r="BA199" s="66"/>
      <c r="BB199" s="66"/>
      <c r="BC199" s="66"/>
      <c r="BD199" s="66"/>
      <c r="BE199" s="66"/>
      <c r="BF199" s="66"/>
      <c r="BG199" s="66"/>
      <c r="BH199" s="66"/>
    </row>
    <row r="200" spans="1:60" x14ac:dyDescent="0.25">
      <c r="A200" s="66"/>
      <c r="J200" s="66"/>
      <c r="K200" s="66"/>
      <c r="L200" s="66"/>
      <c r="M200" s="66"/>
      <c r="N200" s="66"/>
      <c r="O200" s="66"/>
      <c r="P200" s="66"/>
      <c r="Q200" s="66"/>
      <c r="R200" s="66"/>
      <c r="S200" s="66"/>
      <c r="T200" s="66"/>
      <c r="U200" s="66"/>
      <c r="V200" s="66"/>
      <c r="W200" s="66"/>
      <c r="X200" s="66"/>
      <c r="Y200" s="66"/>
      <c r="Z200" s="66"/>
      <c r="AA200" s="66"/>
      <c r="AB200" s="66"/>
      <c r="AC200" s="66"/>
      <c r="AD200" s="66"/>
      <c r="AE200" s="66"/>
      <c r="AF200" s="66"/>
      <c r="AG200" s="66"/>
      <c r="AH200" s="66"/>
      <c r="AI200" s="66"/>
      <c r="AJ200" s="66"/>
      <c r="AK200" s="66"/>
      <c r="AL200" s="66"/>
      <c r="AM200" s="66"/>
      <c r="AN200" s="66"/>
      <c r="AO200" s="66"/>
      <c r="AP200" s="66"/>
      <c r="AQ200" s="66"/>
      <c r="AR200" s="66"/>
      <c r="AS200" s="66"/>
      <c r="AT200" s="66"/>
      <c r="AU200" s="66"/>
      <c r="AV200" s="66"/>
      <c r="AW200" s="66"/>
      <c r="AX200" s="66"/>
      <c r="AY200" s="66"/>
      <c r="AZ200" s="66"/>
      <c r="BA200" s="66"/>
      <c r="BB200" s="66"/>
      <c r="BC200" s="66"/>
      <c r="BD200" s="66"/>
      <c r="BE200" s="66"/>
      <c r="BF200" s="66"/>
      <c r="BG200" s="66"/>
      <c r="BH200" s="66"/>
    </row>
    <row r="201" spans="1:60" x14ac:dyDescent="0.25">
      <c r="A201" s="66"/>
      <c r="J201" s="66"/>
      <c r="K201" s="66"/>
      <c r="L201" s="66"/>
      <c r="M201" s="66"/>
      <c r="N201" s="66"/>
      <c r="O201" s="66"/>
      <c r="P201" s="66"/>
      <c r="Q201" s="66"/>
      <c r="R201" s="66"/>
      <c r="S201" s="66"/>
      <c r="T201" s="66"/>
      <c r="U201" s="66"/>
      <c r="V201" s="66"/>
      <c r="W201" s="66"/>
      <c r="X201" s="66"/>
      <c r="Y201" s="66"/>
      <c r="Z201" s="66"/>
      <c r="AA201" s="66"/>
      <c r="AB201" s="66"/>
      <c r="AC201" s="66"/>
      <c r="AD201" s="66"/>
      <c r="AE201" s="66"/>
      <c r="AF201" s="66"/>
      <c r="AG201" s="66"/>
      <c r="AH201" s="66"/>
      <c r="AI201" s="66"/>
      <c r="AJ201" s="66"/>
      <c r="AK201" s="66"/>
      <c r="AL201" s="66"/>
      <c r="AM201" s="66"/>
      <c r="AN201" s="66"/>
      <c r="AO201" s="66"/>
      <c r="AP201" s="66"/>
      <c r="AQ201" s="66"/>
      <c r="AR201" s="66"/>
      <c r="AS201" s="66"/>
      <c r="AT201" s="66"/>
      <c r="AU201" s="66"/>
      <c r="AV201" s="66"/>
      <c r="AW201" s="66"/>
      <c r="AX201" s="66"/>
      <c r="AY201" s="66"/>
      <c r="AZ201" s="66"/>
      <c r="BA201" s="66"/>
      <c r="BB201" s="66"/>
      <c r="BC201" s="66"/>
      <c r="BD201" s="66"/>
      <c r="BE201" s="66"/>
      <c r="BF201" s="66"/>
      <c r="BG201" s="66"/>
      <c r="BH201" s="66"/>
    </row>
    <row r="202" spans="1:60" x14ac:dyDescent="0.25">
      <c r="A202" s="66"/>
      <c r="J202" s="66"/>
      <c r="K202" s="66"/>
      <c r="L202" s="66"/>
      <c r="M202" s="66"/>
      <c r="N202" s="66"/>
      <c r="O202" s="66"/>
      <c r="P202" s="66"/>
      <c r="Q202" s="66"/>
      <c r="R202" s="66"/>
      <c r="S202" s="66"/>
      <c r="T202" s="66"/>
      <c r="U202" s="66"/>
      <c r="V202" s="66"/>
      <c r="W202" s="66"/>
      <c r="X202" s="66"/>
      <c r="Y202" s="66"/>
      <c r="Z202" s="66"/>
      <c r="AA202" s="66"/>
      <c r="AB202" s="66"/>
      <c r="AC202" s="66"/>
      <c r="AD202" s="66"/>
      <c r="AE202" s="66"/>
      <c r="AF202" s="66"/>
      <c r="AG202" s="66"/>
      <c r="AH202" s="66"/>
      <c r="AI202" s="66"/>
      <c r="AJ202" s="66"/>
      <c r="AK202" s="66"/>
      <c r="AL202" s="66"/>
      <c r="AM202" s="66"/>
      <c r="AN202" s="66"/>
      <c r="AO202" s="66"/>
      <c r="AP202" s="66"/>
      <c r="AQ202" s="66"/>
      <c r="AR202" s="66"/>
      <c r="AS202" s="66"/>
      <c r="AT202" s="66"/>
      <c r="AU202" s="66"/>
      <c r="AV202" s="66"/>
      <c r="AW202" s="66"/>
      <c r="AX202" s="66"/>
      <c r="AY202" s="66"/>
      <c r="AZ202" s="66"/>
      <c r="BA202" s="66"/>
      <c r="BB202" s="66"/>
      <c r="BC202" s="66"/>
      <c r="BD202" s="66"/>
      <c r="BE202" s="66"/>
      <c r="BF202" s="66"/>
      <c r="BG202" s="66"/>
      <c r="BH202" s="66"/>
    </row>
    <row r="203" spans="1:60" x14ac:dyDescent="0.25">
      <c r="A203" s="66"/>
      <c r="J203" s="66"/>
      <c r="K203" s="66"/>
      <c r="L203" s="66"/>
      <c r="M203" s="66"/>
      <c r="N203" s="66"/>
      <c r="O203" s="66"/>
      <c r="P203" s="66"/>
      <c r="Q203" s="66"/>
      <c r="R203" s="66"/>
      <c r="S203" s="66"/>
      <c r="T203" s="66"/>
      <c r="U203" s="66"/>
      <c r="V203" s="66"/>
      <c r="W203" s="66"/>
      <c r="X203" s="66"/>
      <c r="Y203" s="66"/>
      <c r="Z203" s="66"/>
      <c r="AA203" s="66"/>
      <c r="AB203" s="66"/>
      <c r="AC203" s="66"/>
      <c r="AD203" s="66"/>
      <c r="AE203" s="66"/>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c r="BB203" s="66"/>
      <c r="BC203" s="66"/>
      <c r="BD203" s="66"/>
      <c r="BE203" s="66"/>
      <c r="BF203" s="66"/>
      <c r="BG203" s="66"/>
      <c r="BH203" s="66"/>
    </row>
    <row r="204" spans="1:60" x14ac:dyDescent="0.25">
      <c r="A204" s="66"/>
      <c r="J204" s="66"/>
      <c r="K204" s="66"/>
      <c r="L204" s="66"/>
      <c r="M204" s="66"/>
      <c r="N204" s="66"/>
      <c r="O204" s="66"/>
      <c r="P204" s="66"/>
      <c r="Q204" s="66"/>
      <c r="R204" s="66"/>
      <c r="S204" s="66"/>
      <c r="T204" s="66"/>
      <c r="U204" s="66"/>
      <c r="V204" s="66"/>
      <c r="W204" s="66"/>
      <c r="X204" s="66"/>
      <c r="Y204" s="66"/>
      <c r="Z204" s="66"/>
      <c r="AA204" s="66"/>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66"/>
      <c r="BC204" s="66"/>
      <c r="BD204" s="66"/>
      <c r="BE204" s="66"/>
      <c r="BF204" s="66"/>
      <c r="BG204" s="66"/>
      <c r="BH204" s="66"/>
    </row>
    <row r="205" spans="1:60" x14ac:dyDescent="0.25">
      <c r="A205" s="66"/>
      <c r="J205" s="66"/>
      <c r="K205" s="66"/>
      <c r="L205" s="66"/>
      <c r="M205" s="66"/>
      <c r="N205" s="66"/>
      <c r="O205" s="66"/>
      <c r="P205" s="66"/>
      <c r="Q205" s="66"/>
      <c r="R205" s="66"/>
      <c r="S205" s="66"/>
      <c r="T205" s="66"/>
      <c r="U205" s="66"/>
      <c r="V205" s="66"/>
      <c r="W205" s="66"/>
      <c r="X205" s="66"/>
      <c r="Y205" s="66"/>
      <c r="Z205" s="66"/>
      <c r="AA205" s="66"/>
      <c r="AB205" s="66"/>
      <c r="AC205" s="66"/>
      <c r="AD205" s="66"/>
      <c r="AE205" s="6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c r="BB205" s="66"/>
      <c r="BC205" s="66"/>
      <c r="BD205" s="66"/>
      <c r="BE205" s="66"/>
      <c r="BF205" s="66"/>
      <c r="BG205" s="66"/>
      <c r="BH205" s="66"/>
    </row>
    <row r="206" spans="1:60" x14ac:dyDescent="0.25">
      <c r="A206" s="66"/>
      <c r="J206" s="66"/>
      <c r="K206" s="66"/>
      <c r="L206" s="66"/>
      <c r="M206" s="66"/>
      <c r="N206" s="66"/>
      <c r="O206" s="66"/>
      <c r="P206" s="66"/>
      <c r="Q206" s="66"/>
      <c r="R206" s="66"/>
      <c r="S206" s="66"/>
      <c r="T206" s="66"/>
      <c r="U206" s="66"/>
      <c r="V206" s="66"/>
      <c r="W206" s="66"/>
      <c r="X206" s="66"/>
      <c r="Y206" s="66"/>
      <c r="Z206" s="66"/>
      <c r="AA206" s="66"/>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66"/>
      <c r="BC206" s="66"/>
      <c r="BD206" s="66"/>
      <c r="BE206" s="66"/>
      <c r="BF206" s="66"/>
      <c r="BG206" s="66"/>
      <c r="BH206" s="66"/>
    </row>
    <row r="207" spans="1:60" x14ac:dyDescent="0.25">
      <c r="A207" s="66"/>
      <c r="J207" s="66"/>
      <c r="K207" s="66"/>
      <c r="L207" s="66"/>
      <c r="M207" s="66"/>
      <c r="N207" s="66"/>
      <c r="O207" s="66"/>
      <c r="P207" s="66"/>
      <c r="Q207" s="66"/>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c r="BB207" s="66"/>
      <c r="BC207" s="66"/>
      <c r="BD207" s="66"/>
      <c r="BE207" s="66"/>
      <c r="BF207" s="66"/>
      <c r="BG207" s="66"/>
      <c r="BH207" s="66"/>
    </row>
    <row r="208" spans="1:60" x14ac:dyDescent="0.25">
      <c r="A208" s="66"/>
      <c r="J208" s="66"/>
      <c r="K208" s="66"/>
      <c r="L208" s="66"/>
      <c r="M208" s="66"/>
      <c r="N208" s="66"/>
      <c r="O208" s="66"/>
      <c r="P208" s="66"/>
      <c r="Q208" s="66"/>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row>
    <row r="209" spans="1:60" x14ac:dyDescent="0.25">
      <c r="A209" s="66"/>
      <c r="J209" s="66"/>
      <c r="K209" s="66"/>
      <c r="L209" s="66"/>
      <c r="M209" s="66"/>
      <c r="N209" s="66"/>
      <c r="O209" s="66"/>
      <c r="P209" s="66"/>
      <c r="Q209" s="66"/>
      <c r="R209" s="66"/>
      <c r="S209" s="66"/>
      <c r="T209" s="66"/>
      <c r="U209" s="66"/>
      <c r="V209" s="66"/>
      <c r="W209" s="66"/>
      <c r="X209" s="66"/>
      <c r="Y209" s="66"/>
      <c r="Z209" s="66"/>
      <c r="AA209" s="66"/>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66"/>
      <c r="BC209" s="66"/>
      <c r="BD209" s="66"/>
      <c r="BE209" s="66"/>
      <c r="BF209" s="66"/>
      <c r="BG209" s="66"/>
      <c r="BH209" s="66"/>
    </row>
    <row r="210" spans="1:60" x14ac:dyDescent="0.25">
      <c r="A210" s="66"/>
      <c r="J210" s="66"/>
      <c r="K210" s="66"/>
      <c r="L210" s="66"/>
      <c r="M210" s="66"/>
      <c r="N210" s="66"/>
      <c r="O210" s="66"/>
      <c r="P210" s="66"/>
      <c r="Q210" s="66"/>
      <c r="R210" s="66"/>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66"/>
      <c r="BC210" s="66"/>
      <c r="BD210" s="66"/>
      <c r="BE210" s="66"/>
      <c r="BF210" s="66"/>
      <c r="BG210" s="66"/>
      <c r="BH210" s="66"/>
    </row>
    <row r="211" spans="1:60" x14ac:dyDescent="0.25">
      <c r="A211" s="66"/>
      <c r="J211" s="66"/>
      <c r="K211" s="66"/>
      <c r="L211" s="66"/>
      <c r="M211" s="66"/>
      <c r="N211" s="66"/>
      <c r="O211" s="66"/>
      <c r="P211" s="66"/>
      <c r="Q211" s="66"/>
      <c r="R211" s="66"/>
      <c r="S211" s="66"/>
      <c r="T211" s="66"/>
      <c r="U211" s="66"/>
      <c r="V211" s="66"/>
      <c r="W211" s="66"/>
      <c r="X211" s="66"/>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66"/>
      <c r="BC211" s="66"/>
      <c r="BD211" s="66"/>
      <c r="BE211" s="66"/>
      <c r="BF211" s="66"/>
      <c r="BG211" s="66"/>
      <c r="BH211" s="66"/>
    </row>
    <row r="212" spans="1:60" x14ac:dyDescent="0.25">
      <c r="A212" s="66"/>
      <c r="J212" s="66"/>
      <c r="K212" s="66"/>
      <c r="L212" s="66"/>
      <c r="M212" s="66"/>
      <c r="N212" s="66"/>
      <c r="O212" s="66"/>
      <c r="P212" s="66"/>
      <c r="Q212" s="66"/>
      <c r="R212" s="66"/>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66"/>
      <c r="BC212" s="66"/>
      <c r="BD212" s="66"/>
      <c r="BE212" s="66"/>
      <c r="BF212" s="66"/>
      <c r="BG212" s="66"/>
      <c r="BH212" s="66"/>
    </row>
    <row r="213" spans="1:60" x14ac:dyDescent="0.25">
      <c r="A213" s="66"/>
      <c r="J213" s="66"/>
      <c r="K213" s="66"/>
      <c r="L213" s="66"/>
      <c r="M213" s="66"/>
      <c r="N213" s="66"/>
      <c r="O213" s="66"/>
      <c r="P213" s="66"/>
      <c r="Q213" s="66"/>
      <c r="R213" s="66"/>
      <c r="S213" s="66"/>
      <c r="T213" s="66"/>
      <c r="U213" s="66"/>
      <c r="V213" s="66"/>
      <c r="W213" s="66"/>
      <c r="X213" s="66"/>
      <c r="Y213" s="66"/>
      <c r="Z213" s="66"/>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66"/>
      <c r="BC213" s="66"/>
      <c r="BD213" s="66"/>
      <c r="BE213" s="66"/>
      <c r="BF213" s="66"/>
      <c r="BG213" s="66"/>
      <c r="BH213" s="66"/>
    </row>
    <row r="214" spans="1:60" x14ac:dyDescent="0.25">
      <c r="A214" s="66"/>
      <c r="J214" s="66"/>
      <c r="K214" s="66"/>
      <c r="L214" s="66"/>
      <c r="M214" s="66"/>
      <c r="N214" s="66"/>
      <c r="O214" s="66"/>
      <c r="P214" s="66"/>
      <c r="Q214" s="66"/>
      <c r="R214" s="66"/>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66"/>
      <c r="BC214" s="66"/>
      <c r="BD214" s="66"/>
      <c r="BE214" s="66"/>
      <c r="BF214" s="66"/>
      <c r="BG214" s="66"/>
      <c r="BH214" s="66"/>
    </row>
    <row r="215" spans="1:60" x14ac:dyDescent="0.25">
      <c r="A215" s="66"/>
      <c r="J215" s="66"/>
      <c r="K215" s="66"/>
      <c r="L215" s="66"/>
      <c r="M215" s="66"/>
      <c r="N215" s="66"/>
      <c r="O215" s="66"/>
      <c r="P215" s="66"/>
      <c r="Q215" s="66"/>
      <c r="R215" s="66"/>
      <c r="S215" s="66"/>
      <c r="T215" s="66"/>
      <c r="U215" s="66"/>
      <c r="V215" s="66"/>
      <c r="W215" s="66"/>
      <c r="X215" s="66"/>
      <c r="Y215" s="66"/>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66"/>
      <c r="BC215" s="66"/>
      <c r="BD215" s="66"/>
      <c r="BE215" s="66"/>
      <c r="BF215" s="66"/>
      <c r="BG215" s="66"/>
      <c r="BH215" s="66"/>
    </row>
    <row r="216" spans="1:60" x14ac:dyDescent="0.25">
      <c r="A216" s="66"/>
      <c r="J216" s="66"/>
      <c r="K216" s="66"/>
      <c r="L216" s="66"/>
      <c r="M216" s="66"/>
      <c r="N216" s="66"/>
      <c r="O216" s="66"/>
      <c r="P216" s="66"/>
      <c r="Q216" s="66"/>
      <c r="R216" s="66"/>
      <c r="S216" s="66"/>
      <c r="T216" s="66"/>
      <c r="U216" s="66"/>
      <c r="V216" s="66"/>
      <c r="W216" s="66"/>
      <c r="X216" s="66"/>
      <c r="Y216" s="66"/>
      <c r="Z216" s="66"/>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66"/>
      <c r="BC216" s="66"/>
      <c r="BD216" s="66"/>
      <c r="BE216" s="66"/>
      <c r="BF216" s="66"/>
      <c r="BG216" s="66"/>
      <c r="BH216" s="66"/>
    </row>
    <row r="217" spans="1:60" x14ac:dyDescent="0.25">
      <c r="A217" s="66"/>
      <c r="J217" s="66"/>
      <c r="K217" s="66"/>
      <c r="L217" s="66"/>
      <c r="M217" s="66"/>
      <c r="N217" s="66"/>
      <c r="O217" s="66"/>
      <c r="P217" s="66"/>
      <c r="Q217" s="66"/>
      <c r="R217" s="66"/>
      <c r="S217" s="66"/>
      <c r="T217" s="66"/>
      <c r="U217" s="66"/>
      <c r="V217" s="66"/>
      <c r="W217" s="66"/>
      <c r="X217" s="66"/>
      <c r="Y217" s="66"/>
      <c r="Z217" s="66"/>
      <c r="AA217" s="66"/>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66"/>
      <c r="BC217" s="66"/>
      <c r="BD217" s="66"/>
      <c r="BE217" s="66"/>
      <c r="BF217" s="66"/>
      <c r="BG217" s="66"/>
      <c r="BH217" s="66"/>
    </row>
    <row r="218" spans="1:60" x14ac:dyDescent="0.25">
      <c r="A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row>
    <row r="219" spans="1:60" x14ac:dyDescent="0.25">
      <c r="A219" s="66"/>
      <c r="J219" s="66"/>
      <c r="K219" s="66"/>
      <c r="L219" s="66"/>
      <c r="M219" s="66"/>
      <c r="N219" s="66"/>
      <c r="O219" s="66"/>
      <c r="P219" s="66"/>
      <c r="Q219" s="66"/>
      <c r="R219" s="66"/>
      <c r="S219" s="66"/>
      <c r="T219" s="66"/>
      <c r="U219" s="66"/>
      <c r="V219" s="66"/>
      <c r="W219" s="66"/>
      <c r="X219" s="66"/>
      <c r="Y219" s="66"/>
      <c r="Z219" s="66"/>
      <c r="AA219" s="66"/>
      <c r="AB219" s="66"/>
      <c r="AC219" s="66"/>
      <c r="AD219" s="66"/>
      <c r="AE219" s="66"/>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c r="BB219" s="66"/>
      <c r="BC219" s="66"/>
      <c r="BD219" s="66"/>
      <c r="BE219" s="66"/>
      <c r="BF219" s="66"/>
      <c r="BG219" s="66"/>
      <c r="BH219" s="66"/>
    </row>
    <row r="220" spans="1:60" x14ac:dyDescent="0.25">
      <c r="A220" s="66"/>
      <c r="J220" s="66"/>
      <c r="K220" s="66"/>
      <c r="L220" s="66"/>
      <c r="M220" s="66"/>
      <c r="N220" s="66"/>
      <c r="O220" s="66"/>
      <c r="P220" s="66"/>
      <c r="Q220" s="66"/>
      <c r="R220" s="66"/>
      <c r="S220" s="66"/>
      <c r="T220" s="66"/>
      <c r="U220" s="66"/>
      <c r="V220" s="66"/>
      <c r="W220" s="66"/>
      <c r="X220" s="66"/>
      <c r="Y220" s="66"/>
      <c r="Z220" s="66"/>
      <c r="AA220" s="66"/>
      <c r="AB220" s="66"/>
      <c r="AC220" s="66"/>
      <c r="AD220" s="66"/>
      <c r="AE220" s="66"/>
      <c r="AF220" s="66"/>
      <c r="AG220" s="66"/>
      <c r="AH220" s="66"/>
      <c r="AI220" s="66"/>
      <c r="AJ220" s="66"/>
      <c r="AK220" s="66"/>
      <c r="AL220" s="66"/>
      <c r="AM220" s="66"/>
      <c r="AN220" s="66"/>
      <c r="AO220" s="66"/>
      <c r="AP220" s="66"/>
      <c r="AQ220" s="66"/>
      <c r="AR220" s="66"/>
      <c r="AS220" s="66"/>
      <c r="AT220" s="66"/>
      <c r="AU220" s="66"/>
      <c r="AV220" s="66"/>
      <c r="AW220" s="66"/>
      <c r="AX220" s="66"/>
      <c r="AY220" s="66"/>
      <c r="AZ220" s="66"/>
      <c r="BA220" s="66"/>
      <c r="BB220" s="66"/>
      <c r="BC220" s="66"/>
      <c r="BD220" s="66"/>
      <c r="BE220" s="66"/>
      <c r="BF220" s="66"/>
      <c r="BG220" s="66"/>
      <c r="BH220" s="66"/>
    </row>
    <row r="221" spans="1:60" x14ac:dyDescent="0.25">
      <c r="A221" s="66"/>
      <c r="J221" s="66"/>
      <c r="K221" s="66"/>
      <c r="L221" s="66"/>
      <c r="M221" s="66"/>
      <c r="N221" s="66"/>
      <c r="O221" s="66"/>
      <c r="P221" s="66"/>
      <c r="Q221" s="66"/>
      <c r="R221" s="66"/>
      <c r="S221" s="66"/>
      <c r="T221" s="66"/>
      <c r="U221" s="66"/>
      <c r="V221" s="66"/>
      <c r="W221" s="66"/>
      <c r="X221" s="66"/>
      <c r="Y221" s="66"/>
      <c r="Z221" s="66"/>
      <c r="AA221" s="66"/>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c r="BB221" s="66"/>
      <c r="BC221" s="66"/>
      <c r="BD221" s="66"/>
      <c r="BE221" s="66"/>
      <c r="BF221" s="66"/>
      <c r="BG221" s="66"/>
      <c r="BH221" s="66"/>
    </row>
    <row r="222" spans="1:60" x14ac:dyDescent="0.25">
      <c r="A222" s="66"/>
      <c r="J222" s="66"/>
      <c r="K222" s="66"/>
      <c r="L222" s="66"/>
      <c r="M222" s="66"/>
      <c r="N222" s="66"/>
      <c r="O222" s="66"/>
      <c r="P222" s="66"/>
      <c r="Q222" s="66"/>
      <c r="R222" s="66"/>
      <c r="S222" s="66"/>
      <c r="T222" s="66"/>
      <c r="U222" s="66"/>
      <c r="V222" s="66"/>
      <c r="W222" s="66"/>
      <c r="X222" s="66"/>
      <c r="Y222" s="66"/>
      <c r="Z222" s="66"/>
      <c r="AA222" s="66"/>
      <c r="AB222" s="66"/>
      <c r="AC222" s="66"/>
      <c r="AD222" s="66"/>
      <c r="AE222" s="66"/>
      <c r="AF222" s="66"/>
      <c r="AG222" s="66"/>
      <c r="AH222" s="66"/>
      <c r="AI222" s="66"/>
      <c r="AJ222" s="66"/>
      <c r="AK222" s="66"/>
      <c r="AL222" s="66"/>
      <c r="AM222" s="66"/>
      <c r="AN222" s="66"/>
      <c r="AO222" s="66"/>
      <c r="AP222" s="66"/>
      <c r="AQ222" s="66"/>
      <c r="AR222" s="66"/>
      <c r="AS222" s="66"/>
      <c r="AT222" s="66"/>
      <c r="AU222" s="66"/>
      <c r="AV222" s="66"/>
      <c r="AW222" s="66"/>
      <c r="AX222" s="66"/>
      <c r="AY222" s="66"/>
      <c r="AZ222" s="66"/>
      <c r="BA222" s="66"/>
      <c r="BB222" s="66"/>
      <c r="BC222" s="66"/>
      <c r="BD222" s="66"/>
      <c r="BE222" s="66"/>
      <c r="BF222" s="66"/>
      <c r="BG222" s="66"/>
      <c r="BH222" s="66"/>
    </row>
    <row r="223" spans="1:60" x14ac:dyDescent="0.25">
      <c r="A223" s="66"/>
      <c r="J223" s="66"/>
      <c r="K223" s="66"/>
      <c r="L223" s="66"/>
      <c r="M223" s="66"/>
      <c r="N223" s="66"/>
      <c r="O223" s="66"/>
      <c r="P223" s="66"/>
      <c r="Q223" s="66"/>
      <c r="R223" s="66"/>
      <c r="S223" s="66"/>
      <c r="T223" s="66"/>
      <c r="U223" s="66"/>
      <c r="V223" s="66"/>
      <c r="W223" s="66"/>
      <c r="X223" s="66"/>
      <c r="Y223" s="66"/>
      <c r="Z223" s="66"/>
      <c r="AA223" s="66"/>
      <c r="AB223" s="66"/>
      <c r="AC223" s="66"/>
      <c r="AD223" s="66"/>
      <c r="AE223" s="66"/>
      <c r="AF223" s="66"/>
      <c r="AG223" s="66"/>
      <c r="AH223" s="66"/>
      <c r="AI223" s="66"/>
      <c r="AJ223" s="66"/>
      <c r="AK223" s="66"/>
      <c r="AL223" s="66"/>
      <c r="AM223" s="66"/>
      <c r="AN223" s="66"/>
      <c r="AO223" s="66"/>
      <c r="AP223" s="66"/>
      <c r="AQ223" s="66"/>
      <c r="AR223" s="66"/>
      <c r="AS223" s="66"/>
      <c r="AT223" s="66"/>
      <c r="AU223" s="66"/>
      <c r="AV223" s="66"/>
      <c r="AW223" s="66"/>
      <c r="AX223" s="66"/>
      <c r="AY223" s="66"/>
      <c r="AZ223" s="66"/>
      <c r="BA223" s="66"/>
      <c r="BB223" s="66"/>
      <c r="BC223" s="66"/>
      <c r="BD223" s="66"/>
      <c r="BE223" s="66"/>
      <c r="BF223" s="66"/>
      <c r="BG223" s="66"/>
      <c r="BH223" s="66"/>
    </row>
    <row r="224" spans="1:60" x14ac:dyDescent="0.25">
      <c r="A224" s="66"/>
      <c r="J224" s="66"/>
      <c r="K224" s="66"/>
      <c r="L224" s="66"/>
      <c r="M224" s="66"/>
      <c r="N224" s="66"/>
      <c r="O224" s="66"/>
      <c r="P224" s="66"/>
      <c r="Q224" s="66"/>
      <c r="R224" s="66"/>
      <c r="S224" s="66"/>
      <c r="T224" s="66"/>
      <c r="U224" s="66"/>
      <c r="V224" s="66"/>
      <c r="W224" s="66"/>
      <c r="X224" s="66"/>
      <c r="Y224" s="66"/>
      <c r="Z224" s="66"/>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66"/>
      <c r="BC224" s="66"/>
      <c r="BD224" s="66"/>
      <c r="BE224" s="66"/>
      <c r="BF224" s="66"/>
      <c r="BG224" s="66"/>
      <c r="BH224" s="66"/>
    </row>
    <row r="225" spans="1:60" x14ac:dyDescent="0.25">
      <c r="A225" s="66"/>
      <c r="J225" s="66"/>
      <c r="K225" s="66"/>
      <c r="L225" s="66"/>
      <c r="M225" s="66"/>
      <c r="N225" s="66"/>
      <c r="O225" s="66"/>
      <c r="P225" s="66"/>
      <c r="Q225" s="66"/>
      <c r="R225" s="66"/>
      <c r="S225" s="66"/>
      <c r="T225" s="66"/>
      <c r="U225" s="66"/>
      <c r="V225" s="66"/>
      <c r="W225" s="66"/>
      <c r="X225" s="66"/>
      <c r="Y225" s="66"/>
      <c r="Z225" s="66"/>
      <c r="AA225" s="66"/>
      <c r="AB225" s="66"/>
      <c r="AC225" s="66"/>
      <c r="AD225" s="66"/>
      <c r="AE225" s="66"/>
      <c r="AF225" s="66"/>
      <c r="AG225" s="66"/>
      <c r="AH225" s="66"/>
      <c r="AI225" s="66"/>
      <c r="AJ225" s="66"/>
      <c r="AK225" s="66"/>
      <c r="AL225" s="66"/>
      <c r="AM225" s="66"/>
      <c r="AN225" s="66"/>
      <c r="AO225" s="66"/>
      <c r="AP225" s="66"/>
      <c r="AQ225" s="66"/>
      <c r="AR225" s="66"/>
      <c r="AS225" s="66"/>
      <c r="AT225" s="66"/>
      <c r="AU225" s="66"/>
      <c r="AV225" s="66"/>
      <c r="AW225" s="66"/>
      <c r="AX225" s="66"/>
      <c r="AY225" s="66"/>
      <c r="AZ225" s="66"/>
      <c r="BA225" s="66"/>
      <c r="BB225" s="66"/>
      <c r="BC225" s="66"/>
      <c r="BD225" s="66"/>
      <c r="BE225" s="66"/>
      <c r="BF225" s="66"/>
      <c r="BG225" s="66"/>
      <c r="BH225" s="66"/>
    </row>
    <row r="226" spans="1:60" x14ac:dyDescent="0.25">
      <c r="A226" s="66"/>
      <c r="J226" s="66"/>
      <c r="K226" s="66"/>
      <c r="L226" s="66"/>
      <c r="M226" s="66"/>
      <c r="N226" s="66"/>
      <c r="O226" s="66"/>
      <c r="P226" s="66"/>
      <c r="Q226" s="66"/>
      <c r="R226" s="66"/>
      <c r="S226" s="66"/>
      <c r="T226" s="66"/>
      <c r="U226" s="66"/>
      <c r="V226" s="66"/>
      <c r="W226" s="66"/>
      <c r="X226" s="66"/>
      <c r="Y226" s="66"/>
      <c r="Z226" s="66"/>
      <c r="AA226" s="66"/>
      <c r="AB226" s="66"/>
      <c r="AC226" s="66"/>
      <c r="AD226" s="66"/>
      <c r="AE226" s="66"/>
      <c r="AF226" s="66"/>
      <c r="AG226" s="66"/>
      <c r="AH226" s="66"/>
      <c r="AI226" s="66"/>
      <c r="AJ226" s="66"/>
      <c r="AK226" s="66"/>
      <c r="AL226" s="66"/>
      <c r="AM226" s="66"/>
      <c r="AN226" s="66"/>
      <c r="AO226" s="66"/>
      <c r="AP226" s="66"/>
      <c r="AQ226" s="66"/>
      <c r="AR226" s="66"/>
      <c r="AS226" s="66"/>
      <c r="AT226" s="66"/>
      <c r="AU226" s="66"/>
      <c r="AV226" s="66"/>
      <c r="AW226" s="66"/>
      <c r="AX226" s="66"/>
      <c r="AY226" s="66"/>
      <c r="AZ226" s="66"/>
      <c r="BA226" s="66"/>
      <c r="BB226" s="66"/>
      <c r="BC226" s="66"/>
      <c r="BD226" s="66"/>
      <c r="BE226" s="66"/>
      <c r="BF226" s="66"/>
      <c r="BG226" s="66"/>
      <c r="BH226" s="66"/>
    </row>
    <row r="227" spans="1:60" x14ac:dyDescent="0.25">
      <c r="A227" s="66"/>
      <c r="J227" s="66"/>
      <c r="K227" s="66"/>
      <c r="L227" s="66"/>
      <c r="M227" s="66"/>
      <c r="N227" s="66"/>
      <c r="O227" s="66"/>
      <c r="P227" s="66"/>
      <c r="Q227" s="66"/>
      <c r="R227" s="66"/>
      <c r="S227" s="66"/>
      <c r="T227" s="66"/>
      <c r="U227" s="66"/>
      <c r="V227" s="66"/>
      <c r="W227" s="66"/>
      <c r="X227" s="66"/>
      <c r="Y227" s="66"/>
      <c r="Z227" s="66"/>
      <c r="AA227" s="66"/>
      <c r="AB227" s="66"/>
      <c r="AC227" s="66"/>
      <c r="AD227" s="66"/>
      <c r="AE227" s="66"/>
      <c r="AF227" s="66"/>
      <c r="AG227" s="66"/>
      <c r="AH227" s="66"/>
      <c r="AI227" s="66"/>
      <c r="AJ227" s="66"/>
      <c r="AK227" s="66"/>
      <c r="AL227" s="66"/>
      <c r="AM227" s="66"/>
      <c r="AN227" s="66"/>
      <c r="AO227" s="66"/>
      <c r="AP227" s="66"/>
      <c r="AQ227" s="66"/>
      <c r="AR227" s="66"/>
      <c r="AS227" s="66"/>
      <c r="AT227" s="66"/>
      <c r="AU227" s="66"/>
      <c r="AV227" s="66"/>
      <c r="AW227" s="66"/>
      <c r="AX227" s="66"/>
      <c r="AY227" s="66"/>
      <c r="AZ227" s="66"/>
      <c r="BA227" s="66"/>
      <c r="BB227" s="66"/>
      <c r="BC227" s="66"/>
      <c r="BD227" s="66"/>
      <c r="BE227" s="66"/>
      <c r="BF227" s="66"/>
      <c r="BG227" s="66"/>
      <c r="BH227" s="66"/>
    </row>
    <row r="228" spans="1:60" x14ac:dyDescent="0.25">
      <c r="A228" s="66"/>
      <c r="J228" s="66"/>
      <c r="K228" s="66"/>
      <c r="L228" s="66"/>
      <c r="M228" s="66"/>
      <c r="N228" s="66"/>
      <c r="O228" s="66"/>
      <c r="P228" s="66"/>
      <c r="Q228" s="66"/>
      <c r="R228" s="66"/>
      <c r="S228" s="66"/>
      <c r="T228" s="66"/>
      <c r="U228" s="66"/>
      <c r="V228" s="66"/>
      <c r="W228" s="66"/>
      <c r="X228" s="66"/>
      <c r="Y228" s="66"/>
      <c r="Z228" s="66"/>
      <c r="AA228" s="66"/>
      <c r="AB228" s="66"/>
      <c r="AC228" s="66"/>
      <c r="AD228" s="66"/>
      <c r="AE228" s="66"/>
      <c r="AF228" s="66"/>
      <c r="AG228" s="66"/>
      <c r="AH228" s="66"/>
      <c r="AI228" s="66"/>
      <c r="AJ228" s="66"/>
      <c r="AK228" s="66"/>
      <c r="AL228" s="66"/>
      <c r="AM228" s="66"/>
      <c r="AN228" s="66"/>
      <c r="AO228" s="66"/>
      <c r="AP228" s="66"/>
      <c r="AQ228" s="66"/>
      <c r="AR228" s="66"/>
      <c r="AS228" s="66"/>
      <c r="AT228" s="66"/>
      <c r="AU228" s="66"/>
      <c r="AV228" s="66"/>
      <c r="AW228" s="66"/>
      <c r="AX228" s="66"/>
      <c r="AY228" s="66"/>
      <c r="AZ228" s="66"/>
      <c r="BA228" s="66"/>
      <c r="BB228" s="66"/>
      <c r="BC228" s="66"/>
      <c r="BD228" s="66"/>
      <c r="BE228" s="66"/>
      <c r="BF228" s="66"/>
      <c r="BG228" s="66"/>
      <c r="BH228" s="66"/>
    </row>
    <row r="229" spans="1:60" x14ac:dyDescent="0.25">
      <c r="A229" s="66"/>
      <c r="J229" s="66"/>
      <c r="K229" s="66"/>
      <c r="L229" s="66"/>
      <c r="M229" s="66"/>
      <c r="N229" s="66"/>
      <c r="O229" s="66"/>
      <c r="P229" s="66"/>
      <c r="Q229" s="66"/>
      <c r="R229" s="66"/>
      <c r="S229" s="66"/>
      <c r="T229" s="66"/>
      <c r="U229" s="66"/>
      <c r="V229" s="66"/>
      <c r="W229" s="66"/>
      <c r="X229" s="66"/>
      <c r="Y229" s="66"/>
      <c r="Z229" s="66"/>
      <c r="AA229" s="66"/>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c r="AX229" s="66"/>
      <c r="AY229" s="66"/>
      <c r="AZ229" s="66"/>
      <c r="BA229" s="66"/>
      <c r="BB229" s="66"/>
      <c r="BC229" s="66"/>
      <c r="BD229" s="66"/>
      <c r="BE229" s="66"/>
      <c r="BF229" s="66"/>
      <c r="BG229" s="66"/>
      <c r="BH229" s="66"/>
    </row>
    <row r="230" spans="1:60" x14ac:dyDescent="0.25">
      <c r="A230" s="66"/>
      <c r="J230" s="66"/>
      <c r="K230" s="66"/>
      <c r="L230" s="66"/>
      <c r="M230" s="66"/>
      <c r="N230" s="66"/>
      <c r="O230" s="66"/>
      <c r="P230" s="66"/>
      <c r="Q230" s="66"/>
      <c r="R230" s="66"/>
      <c r="S230" s="66"/>
      <c r="T230" s="66"/>
      <c r="U230" s="66"/>
      <c r="V230" s="66"/>
      <c r="W230" s="66"/>
      <c r="X230" s="66"/>
      <c r="Y230" s="66"/>
      <c r="Z230" s="66"/>
      <c r="AA230" s="66"/>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c r="BB230" s="66"/>
      <c r="BC230" s="66"/>
      <c r="BD230" s="66"/>
      <c r="BE230" s="66"/>
      <c r="BF230" s="66"/>
      <c r="BG230" s="66"/>
      <c r="BH230" s="66"/>
    </row>
    <row r="231" spans="1:60" x14ac:dyDescent="0.25">
      <c r="A231" s="66"/>
      <c r="J231" s="66"/>
      <c r="K231" s="66"/>
      <c r="L231" s="66"/>
      <c r="M231" s="66"/>
      <c r="N231" s="66"/>
      <c r="O231" s="66"/>
      <c r="P231" s="66"/>
      <c r="Q231" s="66"/>
      <c r="R231" s="66"/>
      <c r="S231" s="66"/>
      <c r="T231" s="66"/>
      <c r="U231" s="66"/>
      <c r="V231" s="66"/>
      <c r="W231" s="66"/>
      <c r="X231" s="66"/>
      <c r="Y231" s="66"/>
      <c r="Z231" s="66"/>
      <c r="AA231" s="66"/>
      <c r="AB231" s="66"/>
      <c r="AC231" s="66"/>
      <c r="AD231" s="66"/>
      <c r="AE231" s="66"/>
      <c r="AF231" s="66"/>
      <c r="AG231" s="66"/>
      <c r="AH231" s="66"/>
      <c r="AI231" s="66"/>
      <c r="AJ231" s="66"/>
      <c r="AK231" s="66"/>
      <c r="AL231" s="66"/>
      <c r="AM231" s="66"/>
      <c r="AN231" s="66"/>
      <c r="AO231" s="66"/>
      <c r="AP231" s="66"/>
      <c r="AQ231" s="66"/>
      <c r="AR231" s="66"/>
      <c r="AS231" s="66"/>
      <c r="AT231" s="66"/>
      <c r="AU231" s="66"/>
      <c r="AV231" s="66"/>
      <c r="AW231" s="66"/>
      <c r="AX231" s="66"/>
      <c r="AY231" s="66"/>
      <c r="AZ231" s="66"/>
      <c r="BA231" s="66"/>
      <c r="BB231" s="66"/>
      <c r="BC231" s="66"/>
      <c r="BD231" s="66"/>
      <c r="BE231" s="66"/>
      <c r="BF231" s="66"/>
      <c r="BG231" s="66"/>
      <c r="BH231" s="66"/>
    </row>
    <row r="232" spans="1:60" x14ac:dyDescent="0.25">
      <c r="A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row>
    <row r="233" spans="1:60" x14ac:dyDescent="0.25">
      <c r="A233" s="66"/>
      <c r="J233" s="66"/>
      <c r="K233" s="66"/>
      <c r="L233" s="66"/>
      <c r="M233" s="66"/>
      <c r="N233" s="66"/>
      <c r="O233" s="66"/>
      <c r="P233" s="66"/>
      <c r="Q233" s="66"/>
      <c r="R233" s="66"/>
      <c r="S233" s="66"/>
      <c r="T233" s="66"/>
      <c r="U233" s="66"/>
      <c r="V233" s="66"/>
      <c r="W233" s="66"/>
      <c r="X233" s="66"/>
      <c r="Y233" s="66"/>
      <c r="Z233" s="66"/>
      <c r="AA233" s="66"/>
      <c r="AB233" s="66"/>
      <c r="AC233" s="66"/>
      <c r="AD233" s="66"/>
      <c r="AE233" s="66"/>
      <c r="AF233" s="66"/>
      <c r="AG233" s="66"/>
      <c r="AH233" s="66"/>
      <c r="AI233" s="66"/>
      <c r="AJ233" s="66"/>
      <c r="AK233" s="66"/>
      <c r="AL233" s="66"/>
      <c r="AM233" s="66"/>
      <c r="AN233" s="66"/>
      <c r="AO233" s="66"/>
      <c r="AP233" s="66"/>
      <c r="AQ233" s="66"/>
      <c r="AR233" s="66"/>
      <c r="AS233" s="66"/>
      <c r="AT233" s="66"/>
      <c r="AU233" s="66"/>
      <c r="AV233" s="66"/>
      <c r="AW233" s="66"/>
      <c r="AX233" s="66"/>
      <c r="AY233" s="66"/>
      <c r="AZ233" s="66"/>
      <c r="BA233" s="66"/>
      <c r="BB233" s="66"/>
      <c r="BC233" s="66"/>
      <c r="BD233" s="66"/>
      <c r="BE233" s="66"/>
      <c r="BF233" s="66"/>
      <c r="BG233" s="66"/>
      <c r="BH233" s="66"/>
    </row>
    <row r="234" spans="1:60" x14ac:dyDescent="0.25">
      <c r="A234" s="66"/>
      <c r="J234" s="66"/>
      <c r="K234" s="66"/>
      <c r="L234" s="66"/>
      <c r="M234" s="66"/>
      <c r="N234" s="66"/>
      <c r="O234" s="66"/>
      <c r="P234" s="66"/>
      <c r="Q234" s="66"/>
      <c r="R234" s="66"/>
      <c r="S234" s="66"/>
      <c r="T234" s="66"/>
      <c r="U234" s="66"/>
      <c r="V234" s="66"/>
      <c r="W234" s="66"/>
      <c r="X234" s="66"/>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66"/>
      <c r="BC234" s="66"/>
      <c r="BD234" s="66"/>
      <c r="BE234" s="66"/>
      <c r="BF234" s="66"/>
      <c r="BG234" s="66"/>
      <c r="BH234" s="66"/>
    </row>
    <row r="235" spans="1:60" x14ac:dyDescent="0.25">
      <c r="A235" s="66"/>
      <c r="J235" s="66"/>
      <c r="K235" s="66"/>
      <c r="L235" s="66"/>
      <c r="M235" s="66"/>
      <c r="N235" s="66"/>
      <c r="O235" s="66"/>
      <c r="P235" s="66"/>
      <c r="Q235" s="66"/>
      <c r="R235" s="66"/>
      <c r="S235" s="66"/>
      <c r="T235" s="66"/>
      <c r="U235" s="66"/>
      <c r="V235" s="66"/>
      <c r="W235" s="66"/>
      <c r="X235" s="66"/>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66"/>
      <c r="BC235" s="66"/>
      <c r="BD235" s="66"/>
      <c r="BE235" s="66"/>
      <c r="BF235" s="66"/>
      <c r="BG235" s="66"/>
      <c r="BH235" s="66"/>
    </row>
    <row r="236" spans="1:60" x14ac:dyDescent="0.25">
      <c r="A236" s="66"/>
      <c r="J236" s="66"/>
      <c r="K236" s="66"/>
      <c r="L236" s="66"/>
      <c r="M236" s="66"/>
      <c r="N236" s="66"/>
      <c r="O236" s="66"/>
      <c r="P236" s="66"/>
      <c r="Q236" s="66"/>
      <c r="R236" s="66"/>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66"/>
      <c r="BC236" s="66"/>
      <c r="BD236" s="66"/>
      <c r="BE236" s="66"/>
      <c r="BF236" s="66"/>
      <c r="BG236" s="66"/>
      <c r="BH236" s="66"/>
    </row>
    <row r="237" spans="1:60" x14ac:dyDescent="0.25">
      <c r="A237" s="66"/>
      <c r="J237" s="66"/>
      <c r="K237" s="66"/>
      <c r="L237" s="66"/>
      <c r="M237" s="66"/>
      <c r="N237" s="66"/>
      <c r="O237" s="66"/>
      <c r="P237" s="66"/>
      <c r="Q237" s="66"/>
      <c r="R237" s="66"/>
      <c r="S237" s="66"/>
      <c r="T237" s="66"/>
      <c r="U237" s="66"/>
      <c r="V237" s="66"/>
      <c r="W237" s="66"/>
      <c r="X237" s="66"/>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row>
    <row r="238" spans="1:60" x14ac:dyDescent="0.25">
      <c r="A238" s="66"/>
      <c r="J238" s="66"/>
      <c r="K238" s="66"/>
      <c r="L238" s="66"/>
      <c r="M238" s="66"/>
      <c r="N238" s="66"/>
      <c r="O238" s="66"/>
      <c r="P238" s="66"/>
      <c r="Q238" s="66"/>
      <c r="R238" s="66"/>
      <c r="S238" s="66"/>
      <c r="T238" s="66"/>
      <c r="U238" s="66"/>
      <c r="V238" s="66"/>
      <c r="W238" s="66"/>
      <c r="X238" s="66"/>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66"/>
      <c r="BC238" s="66"/>
      <c r="BD238" s="66"/>
      <c r="BE238" s="66"/>
      <c r="BF238" s="66"/>
      <c r="BG238" s="66"/>
      <c r="BH238" s="66"/>
    </row>
    <row r="239" spans="1:60" x14ac:dyDescent="0.25">
      <c r="A239" s="66"/>
      <c r="J239" s="66"/>
      <c r="K239" s="66"/>
      <c r="L239" s="66"/>
      <c r="M239" s="66"/>
      <c r="N239" s="66"/>
      <c r="O239" s="66"/>
      <c r="P239" s="66"/>
      <c r="Q239" s="66"/>
      <c r="R239" s="66"/>
      <c r="S239" s="66"/>
      <c r="T239" s="66"/>
      <c r="U239" s="66"/>
      <c r="V239" s="66"/>
      <c r="W239" s="66"/>
      <c r="X239" s="66"/>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66"/>
      <c r="BC239" s="66"/>
      <c r="BD239" s="66"/>
      <c r="BE239" s="66"/>
      <c r="BF239" s="66"/>
      <c r="BG239" s="66"/>
      <c r="BH239" s="66"/>
    </row>
    <row r="240" spans="1:60" x14ac:dyDescent="0.25">
      <c r="A240" s="66"/>
      <c r="J240" s="66"/>
      <c r="K240" s="66"/>
      <c r="L240" s="66"/>
      <c r="M240" s="66"/>
      <c r="N240" s="66"/>
      <c r="O240" s="66"/>
      <c r="P240" s="66"/>
      <c r="Q240" s="66"/>
      <c r="R240" s="66"/>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66"/>
      <c r="BC240" s="66"/>
      <c r="BD240" s="66"/>
      <c r="BE240" s="66"/>
      <c r="BF240" s="66"/>
      <c r="BG240" s="66"/>
      <c r="BH240" s="66"/>
    </row>
    <row r="241" spans="1:60" x14ac:dyDescent="0.25">
      <c r="A241" s="66"/>
      <c r="J241" s="66"/>
      <c r="K241" s="66"/>
      <c r="L241" s="66"/>
      <c r="M241" s="66"/>
      <c r="N241" s="66"/>
      <c r="O241" s="66"/>
      <c r="P241" s="66"/>
      <c r="Q241" s="66"/>
      <c r="R241" s="66"/>
      <c r="S241" s="66"/>
      <c r="T241" s="66"/>
      <c r="U241" s="66"/>
      <c r="V241" s="66"/>
      <c r="W241" s="66"/>
      <c r="X241" s="66"/>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66"/>
      <c r="BC241" s="66"/>
      <c r="BD241" s="66"/>
      <c r="BE241" s="66"/>
      <c r="BF241" s="66"/>
      <c r="BG241" s="66"/>
      <c r="BH241" s="66"/>
    </row>
    <row r="242" spans="1:60" x14ac:dyDescent="0.25">
      <c r="A242" s="66"/>
      <c r="J242" s="66"/>
      <c r="K242" s="66"/>
      <c r="L242" s="66"/>
      <c r="M242" s="66"/>
      <c r="N242" s="66"/>
      <c r="O242" s="66"/>
      <c r="P242" s="66"/>
      <c r="Q242" s="66"/>
      <c r="R242" s="66"/>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66"/>
      <c r="BC242" s="66"/>
      <c r="BD242" s="66"/>
      <c r="BE242" s="66"/>
      <c r="BF242" s="66"/>
      <c r="BG242" s="66"/>
      <c r="BH242" s="66"/>
    </row>
    <row r="243" spans="1:60" x14ac:dyDescent="0.25">
      <c r="A243" s="66"/>
      <c r="J243" s="66"/>
      <c r="K243" s="66"/>
      <c r="L243" s="66"/>
      <c r="M243" s="66"/>
      <c r="N243" s="66"/>
      <c r="O243" s="66"/>
      <c r="P243" s="66"/>
      <c r="Q243" s="66"/>
      <c r="R243" s="66"/>
      <c r="S243" s="66"/>
      <c r="T243" s="66"/>
      <c r="U243" s="66"/>
      <c r="V243" s="66"/>
      <c r="W243" s="66"/>
      <c r="X243" s="66"/>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66"/>
      <c r="BC243" s="66"/>
      <c r="BD243" s="66"/>
      <c r="BE243" s="66"/>
      <c r="BF243" s="66"/>
      <c r="BG243" s="66"/>
      <c r="BH243" s="66"/>
    </row>
    <row r="244" spans="1:60" x14ac:dyDescent="0.25">
      <c r="A244" s="66"/>
      <c r="J244" s="66"/>
      <c r="K244" s="66"/>
      <c r="L244" s="66"/>
      <c r="M244" s="66"/>
      <c r="N244" s="66"/>
      <c r="O244" s="66"/>
      <c r="P244" s="66"/>
      <c r="Q244" s="66"/>
      <c r="R244" s="66"/>
      <c r="S244" s="66"/>
      <c r="T244" s="66"/>
      <c r="U244" s="66"/>
      <c r="V244" s="66"/>
      <c r="W244" s="66"/>
      <c r="X244" s="66"/>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66"/>
      <c r="BC244" s="66"/>
      <c r="BD244" s="66"/>
      <c r="BE244" s="66"/>
      <c r="BF244" s="66"/>
      <c r="BG244" s="66"/>
      <c r="BH244" s="66"/>
    </row>
    <row r="245" spans="1:60" x14ac:dyDescent="0.25">
      <c r="A245" s="66"/>
    </row>
    <row r="246" spans="1:60" x14ac:dyDescent="0.25">
      <c r="A246" s="66"/>
    </row>
    <row r="247" spans="1:60" x14ac:dyDescent="0.25">
      <c r="A247" s="66"/>
    </row>
    <row r="248" spans="1:60" x14ac:dyDescent="0.25">
      <c r="A248" s="66"/>
    </row>
  </sheetData>
  <mergeCells count="17">
    <mergeCell ref="AO16:AT25"/>
    <mergeCell ref="E16:I25"/>
    <mergeCell ref="AO6:AT15"/>
    <mergeCell ref="B2:I4"/>
    <mergeCell ref="J2:AM4"/>
    <mergeCell ref="B6:D55"/>
    <mergeCell ref="E6:I15"/>
    <mergeCell ref="E46:I55"/>
    <mergeCell ref="AO36:AT45"/>
    <mergeCell ref="E36:I45"/>
    <mergeCell ref="AO26:AT35"/>
    <mergeCell ref="E26:I35"/>
    <mergeCell ref="J56:O61"/>
    <mergeCell ref="P56:U61"/>
    <mergeCell ref="V56:AA61"/>
    <mergeCell ref="AB56:AG61"/>
    <mergeCell ref="AH56:AM6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14D1F-9FDD-463F-84AD-24712E22B4F0}">
  <sheetPr>
    <tabColor rgb="FF002060"/>
  </sheetPr>
  <dimension ref="A1:JL75"/>
  <sheetViews>
    <sheetView topLeftCell="A3" zoomScale="70" zoomScaleNormal="70" zoomScaleSheetLayoutView="40" zoomScalePageLayoutView="60" workbookViewId="0">
      <selection activeCell="D11" sqref="D11:D12"/>
    </sheetView>
  </sheetViews>
  <sheetFormatPr baseColWidth="10" defaultColWidth="11.42578125" defaultRowHeight="15" x14ac:dyDescent="0.2"/>
  <cols>
    <col min="1" max="1" width="6.5703125" style="218" customWidth="1"/>
    <col min="2" max="2" width="16" style="218" customWidth="1"/>
    <col min="3" max="3" width="19.140625" style="218" customWidth="1"/>
    <col min="4" max="4" width="25.28515625" style="218" customWidth="1"/>
    <col min="5" max="5" width="40.140625" style="218" customWidth="1"/>
    <col min="6" max="6" width="17.7109375" style="198" customWidth="1"/>
    <col min="7" max="7" width="16" style="198" customWidth="1"/>
    <col min="8" max="8" width="24.28515625" style="198" customWidth="1"/>
    <col min="9" max="10" width="28.42578125" style="198" customWidth="1"/>
    <col min="11" max="11" width="24.28515625" style="198" customWidth="1"/>
    <col min="12" max="12" width="19.42578125" style="198" customWidth="1"/>
    <col min="13" max="13" width="20.5703125" style="198" customWidth="1"/>
    <col min="14" max="14" width="14.7109375" style="219" customWidth="1"/>
    <col min="15" max="15" width="16.7109375" style="198" customWidth="1"/>
    <col min="16" max="16" width="10.42578125" style="198" hidden="1" customWidth="1"/>
    <col min="17" max="17" width="12.85546875" style="198" customWidth="1"/>
    <col min="18" max="18" width="35.85546875" style="198" hidden="1" customWidth="1"/>
    <col min="19" max="19" width="17.140625" style="198" customWidth="1"/>
    <col min="20" max="20" width="17.5703125" style="198" hidden="1" customWidth="1"/>
    <col min="21" max="21" width="15" style="198" customWidth="1"/>
    <col min="22" max="22" width="16" style="198" customWidth="1"/>
    <col min="23" max="23" width="32.7109375" style="198" customWidth="1"/>
    <col min="24" max="24" width="26.85546875" style="198" hidden="1" customWidth="1"/>
    <col min="25" max="25" width="5.85546875" style="198" customWidth="1"/>
    <col min="26" max="26" width="6.85546875" style="198" customWidth="1"/>
    <col min="27" max="27" width="5" style="198" hidden="1" customWidth="1"/>
    <col min="28" max="28" width="5.5703125" style="198" customWidth="1"/>
    <col min="29" max="29" width="7.140625" style="198" customWidth="1"/>
    <col min="30" max="30" width="6.7109375" style="198" customWidth="1"/>
    <col min="31" max="31" width="7.5703125" style="198" hidden="1" customWidth="1"/>
    <col min="32" max="32" width="8.5703125" style="198" customWidth="1"/>
    <col min="33" max="37" width="10.85546875" style="198" customWidth="1"/>
    <col min="38" max="38" width="10.85546875" style="217" customWidth="1"/>
    <col min="39" max="39" width="23" style="198" customWidth="1"/>
    <col min="40" max="40" width="18.85546875" style="198" customWidth="1"/>
    <col min="41" max="41" width="21.5703125" style="198" customWidth="1"/>
    <col min="42" max="42" width="22.42578125" style="198" customWidth="1"/>
    <col min="43" max="43" width="16.42578125" style="198" customWidth="1"/>
    <col min="44" max="44" width="20.5703125" style="198" customWidth="1"/>
    <col min="45" max="16384" width="11.42578125" style="198"/>
  </cols>
  <sheetData>
    <row r="1" spans="1:272" s="201" customFormat="1" ht="20.25" x14ac:dyDescent="0.3">
      <c r="A1" s="390"/>
      <c r="B1" s="391"/>
      <c r="C1" s="392"/>
      <c r="D1" s="381" t="s">
        <v>208</v>
      </c>
      <c r="E1" s="382"/>
      <c r="F1" s="382"/>
      <c r="G1" s="382"/>
      <c r="H1" s="382"/>
      <c r="I1" s="382"/>
      <c r="J1" s="382"/>
      <c r="K1" s="382"/>
      <c r="L1" s="382"/>
      <c r="M1" s="382"/>
      <c r="N1" s="382"/>
      <c r="O1" s="382"/>
      <c r="P1" s="382"/>
      <c r="Q1" s="382"/>
      <c r="R1" s="382"/>
      <c r="S1" s="382"/>
      <c r="T1" s="383"/>
      <c r="U1" s="252"/>
      <c r="V1" s="252"/>
      <c r="W1" s="252"/>
      <c r="X1" s="362"/>
      <c r="Y1" s="362"/>
      <c r="Z1" s="362"/>
      <c r="AA1" s="362"/>
      <c r="AB1" s="362"/>
      <c r="AC1" s="362"/>
      <c r="AD1" s="362"/>
      <c r="AE1" s="362"/>
      <c r="AF1" s="362"/>
      <c r="AG1" s="362"/>
      <c r="AH1" s="362"/>
      <c r="AI1" s="362"/>
      <c r="AJ1" s="362"/>
      <c r="AK1" s="362"/>
      <c r="AL1" s="362"/>
      <c r="AM1" s="362"/>
      <c r="AN1" s="362"/>
      <c r="AO1" s="362"/>
      <c r="AP1" s="362"/>
      <c r="AQ1" s="362"/>
      <c r="AR1" s="362"/>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row>
    <row r="2" spans="1:272" s="201" customFormat="1" ht="21" thickBot="1" x14ac:dyDescent="0.35">
      <c r="A2" s="393"/>
      <c r="B2" s="394"/>
      <c r="C2" s="395"/>
      <c r="D2" s="384"/>
      <c r="E2" s="385"/>
      <c r="F2" s="385"/>
      <c r="G2" s="385"/>
      <c r="H2" s="385"/>
      <c r="I2" s="385"/>
      <c r="J2" s="385"/>
      <c r="K2" s="385"/>
      <c r="L2" s="385"/>
      <c r="M2" s="385"/>
      <c r="N2" s="385"/>
      <c r="O2" s="385"/>
      <c r="P2" s="385"/>
      <c r="Q2" s="385"/>
      <c r="R2" s="385"/>
      <c r="S2" s="385"/>
      <c r="T2" s="386"/>
      <c r="U2" s="252"/>
      <c r="V2" s="252"/>
      <c r="W2" s="252"/>
      <c r="X2" s="362"/>
      <c r="Y2" s="362"/>
      <c r="Z2" s="362"/>
      <c r="AA2" s="362"/>
      <c r="AB2" s="362"/>
      <c r="AC2" s="362"/>
      <c r="AD2" s="362"/>
      <c r="AE2" s="362"/>
      <c r="AF2" s="362"/>
      <c r="AG2" s="362"/>
      <c r="AH2" s="362"/>
      <c r="AI2" s="362"/>
      <c r="AJ2" s="362"/>
      <c r="AK2" s="362"/>
      <c r="AL2" s="362"/>
      <c r="AM2" s="362"/>
      <c r="AN2" s="362"/>
      <c r="AO2" s="362"/>
      <c r="AP2" s="362"/>
      <c r="AQ2" s="362"/>
      <c r="AR2" s="362"/>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row>
    <row r="3" spans="1:272" s="201" customFormat="1" ht="27.75" customHeight="1" thickBot="1" x14ac:dyDescent="0.35">
      <c r="A3" s="393"/>
      <c r="B3" s="394"/>
      <c r="C3" s="395"/>
      <c r="D3" s="387" t="s">
        <v>209</v>
      </c>
      <c r="E3" s="388"/>
      <c r="F3" s="388"/>
      <c r="G3" s="388"/>
      <c r="H3" s="388"/>
      <c r="I3" s="389"/>
      <c r="J3" s="387" t="s">
        <v>210</v>
      </c>
      <c r="K3" s="388"/>
      <c r="L3" s="388"/>
      <c r="M3" s="388"/>
      <c r="N3" s="388"/>
      <c r="O3" s="388"/>
      <c r="P3" s="388"/>
      <c r="Q3" s="388"/>
      <c r="R3" s="388"/>
      <c r="S3" s="388"/>
      <c r="T3" s="389"/>
      <c r="U3" s="253"/>
      <c r="V3" s="253"/>
      <c r="W3" s="252"/>
      <c r="X3" s="363"/>
      <c r="Y3" s="363"/>
      <c r="Z3" s="363"/>
      <c r="AA3" s="363"/>
      <c r="AB3" s="363"/>
      <c r="AC3" s="363"/>
      <c r="AD3" s="363"/>
      <c r="AE3" s="363"/>
      <c r="AF3" s="363"/>
      <c r="AG3" s="363"/>
      <c r="AH3" s="363"/>
      <c r="AI3" s="363"/>
      <c r="AJ3" s="363"/>
      <c r="AK3" s="363"/>
      <c r="AL3" s="363"/>
      <c r="AM3" s="363"/>
      <c r="AN3" s="363"/>
      <c r="AO3" s="363"/>
      <c r="AP3" s="363"/>
      <c r="AQ3" s="363"/>
      <c r="AR3" s="363"/>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row>
    <row r="4" spans="1:272" s="201" customFormat="1" ht="27.75" customHeight="1" thickBot="1" x14ac:dyDescent="0.35">
      <c r="A4" s="396"/>
      <c r="B4" s="397"/>
      <c r="C4" s="398"/>
      <c r="D4" s="387" t="s">
        <v>422</v>
      </c>
      <c r="E4" s="388"/>
      <c r="F4" s="388"/>
      <c r="G4" s="388"/>
      <c r="H4" s="388"/>
      <c r="I4" s="388"/>
      <c r="J4" s="388"/>
      <c r="K4" s="388"/>
      <c r="L4" s="388"/>
      <c r="M4" s="388"/>
      <c r="N4" s="388"/>
      <c r="O4" s="388"/>
      <c r="P4" s="388"/>
      <c r="Q4" s="388"/>
      <c r="R4" s="388"/>
      <c r="S4" s="388"/>
      <c r="T4" s="389"/>
      <c r="U4" s="252"/>
      <c r="V4" s="252"/>
      <c r="W4" s="252"/>
      <c r="X4" s="363"/>
      <c r="Y4" s="363"/>
      <c r="Z4" s="363"/>
      <c r="AA4" s="363"/>
      <c r="AB4" s="363"/>
      <c r="AC4" s="363"/>
      <c r="AD4" s="363"/>
      <c r="AE4" s="363"/>
      <c r="AF4" s="363"/>
      <c r="AG4" s="363"/>
      <c r="AH4" s="363"/>
      <c r="AI4" s="363"/>
      <c r="AJ4" s="363"/>
      <c r="AK4" s="363"/>
      <c r="AL4" s="363"/>
      <c r="AM4" s="363"/>
      <c r="AN4" s="363"/>
      <c r="AO4" s="363"/>
      <c r="AP4" s="363"/>
      <c r="AQ4" s="363"/>
      <c r="AR4" s="363"/>
      <c r="AS4" s="200"/>
      <c r="AT4" s="200"/>
      <c r="AU4" s="200"/>
      <c r="AV4" s="200"/>
      <c r="AW4" s="200"/>
      <c r="AX4" s="200"/>
      <c r="AY4" s="200"/>
      <c r="AZ4" s="200"/>
      <c r="BA4" s="200"/>
      <c r="BB4" s="200"/>
      <c r="BC4" s="200"/>
      <c r="BD4" s="200"/>
      <c r="BE4" s="200"/>
      <c r="BF4" s="200"/>
      <c r="BG4" s="200"/>
      <c r="BH4" s="200"/>
      <c r="BI4" s="200"/>
      <c r="BJ4" s="200"/>
      <c r="BK4" s="200"/>
      <c r="BL4" s="200"/>
      <c r="BM4" s="200"/>
      <c r="BN4" s="200"/>
      <c r="BO4" s="200"/>
      <c r="BP4" s="200"/>
    </row>
    <row r="5" spans="1:272" ht="15.75" thickBot="1" x14ac:dyDescent="0.25">
      <c r="A5" s="202"/>
      <c r="B5" s="203"/>
      <c r="C5" s="202"/>
      <c r="D5" s="202"/>
      <c r="E5" s="202"/>
      <c r="F5" s="204"/>
      <c r="G5" s="204"/>
      <c r="H5" s="204"/>
      <c r="I5" s="204"/>
      <c r="J5" s="204"/>
      <c r="K5" s="204"/>
      <c r="L5" s="204"/>
      <c r="M5" s="204"/>
      <c r="N5" s="205"/>
      <c r="O5" s="204"/>
      <c r="P5" s="204"/>
      <c r="Q5" s="204"/>
      <c r="R5" s="204"/>
      <c r="S5" s="204"/>
      <c r="T5" s="204"/>
      <c r="U5" s="204"/>
      <c r="V5" s="204"/>
      <c r="W5" s="204"/>
      <c r="X5" s="204"/>
      <c r="Y5" s="204"/>
      <c r="Z5" s="204"/>
      <c r="AA5" s="204"/>
      <c r="AB5" s="204"/>
      <c r="AC5" s="204"/>
      <c r="AD5" s="204"/>
      <c r="AE5" s="204"/>
      <c r="AF5" s="204"/>
      <c r="AG5" s="204"/>
      <c r="AH5" s="204"/>
      <c r="AI5" s="204"/>
      <c r="AJ5" s="204"/>
      <c r="AK5" s="204"/>
      <c r="AL5" s="254"/>
      <c r="AM5" s="204"/>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row>
    <row r="6" spans="1:272" ht="27" customHeight="1" thickBot="1" x14ac:dyDescent="0.25">
      <c r="A6" s="364" t="s">
        <v>211</v>
      </c>
      <c r="B6" s="365"/>
      <c r="C6" s="371"/>
      <c r="D6" s="372"/>
      <c r="E6" s="372"/>
      <c r="F6" s="372"/>
      <c r="G6" s="372"/>
      <c r="H6" s="372"/>
      <c r="I6" s="372"/>
      <c r="J6" s="372"/>
      <c r="K6" s="372"/>
      <c r="L6" s="372"/>
      <c r="M6" s="372"/>
      <c r="N6" s="372"/>
      <c r="O6" s="372"/>
      <c r="P6" s="372"/>
      <c r="Q6" s="372"/>
      <c r="R6" s="372"/>
      <c r="S6" s="372"/>
      <c r="T6" s="373"/>
      <c r="U6" s="255"/>
      <c r="V6" s="255"/>
      <c r="W6" s="370"/>
      <c r="X6" s="370"/>
      <c r="Y6" s="370"/>
      <c r="Z6" s="361"/>
      <c r="AA6" s="361"/>
      <c r="AB6" s="361"/>
      <c r="AC6" s="361"/>
      <c r="AD6" s="361"/>
      <c r="AE6" s="361"/>
      <c r="AF6" s="361"/>
      <c r="AG6" s="361"/>
      <c r="AH6" s="361"/>
      <c r="AI6" s="361"/>
      <c r="AJ6" s="361"/>
      <c r="AK6" s="361"/>
      <c r="AL6" s="361"/>
      <c r="AM6" s="361"/>
      <c r="AN6" s="361"/>
      <c r="AO6" s="361"/>
      <c r="AP6" s="361"/>
      <c r="AQ6" s="361"/>
      <c r="AR6" s="361"/>
      <c r="AS6" s="204"/>
      <c r="AT6" s="204"/>
      <c r="AU6" s="204"/>
      <c r="AV6" s="204"/>
      <c r="AW6" s="204"/>
      <c r="AX6" s="204"/>
      <c r="AY6" s="204"/>
      <c r="AZ6" s="204"/>
      <c r="BA6" s="204"/>
      <c r="BB6" s="204"/>
      <c r="BC6" s="204"/>
      <c r="BD6" s="204"/>
      <c r="BE6" s="204"/>
      <c r="BF6" s="204"/>
      <c r="BG6" s="204"/>
      <c r="BH6" s="204"/>
      <c r="BI6" s="204"/>
      <c r="BJ6" s="204"/>
      <c r="BK6" s="204"/>
      <c r="BL6" s="204"/>
      <c r="BM6" s="204"/>
      <c r="BN6" s="204"/>
      <c r="BO6" s="204"/>
      <c r="BP6" s="204"/>
    </row>
    <row r="7" spans="1:272" ht="27" customHeight="1" thickBot="1" x14ac:dyDescent="0.3">
      <c r="A7" s="366" t="s">
        <v>212</v>
      </c>
      <c r="B7" s="367"/>
      <c r="C7" s="374"/>
      <c r="D7" s="375"/>
      <c r="E7" s="375"/>
      <c r="F7" s="375"/>
      <c r="G7" s="375"/>
      <c r="H7" s="375"/>
      <c r="I7" s="375"/>
      <c r="J7" s="375"/>
      <c r="K7" s="375"/>
      <c r="L7" s="375"/>
      <c r="M7" s="375"/>
      <c r="N7" s="375"/>
      <c r="O7" s="375"/>
      <c r="P7" s="375"/>
      <c r="Q7" s="375"/>
      <c r="R7" s="375"/>
      <c r="S7" s="375"/>
      <c r="T7" s="376"/>
      <c r="U7" s="256"/>
      <c r="V7" s="256"/>
      <c r="W7" s="257"/>
      <c r="X7" s="257"/>
      <c r="Y7" s="257"/>
      <c r="Z7" s="361"/>
      <c r="AA7" s="361"/>
      <c r="AB7" s="361"/>
      <c r="AC7" s="361"/>
      <c r="AD7" s="361"/>
      <c r="AE7" s="361"/>
      <c r="AF7" s="361"/>
      <c r="AG7" s="361"/>
      <c r="AH7" s="361"/>
      <c r="AI7" s="361"/>
      <c r="AJ7" s="361"/>
      <c r="AK7" s="361"/>
      <c r="AL7" s="361"/>
      <c r="AM7" s="361"/>
      <c r="AN7" s="361"/>
      <c r="AO7" s="361"/>
      <c r="AP7" s="361"/>
      <c r="AQ7" s="361"/>
      <c r="AR7" s="361"/>
      <c r="AS7" s="204"/>
      <c r="AT7" s="204"/>
      <c r="AU7" s="204"/>
      <c r="AV7" s="204"/>
      <c r="AW7" s="204"/>
      <c r="AX7" s="204"/>
      <c r="AY7" s="204"/>
      <c r="AZ7" s="204"/>
      <c r="BA7" s="204"/>
      <c r="BB7" s="204"/>
      <c r="BC7" s="204"/>
      <c r="BD7" s="204"/>
      <c r="BE7" s="204"/>
      <c r="BF7" s="204"/>
      <c r="BG7" s="204"/>
      <c r="BH7" s="204"/>
      <c r="BI7" s="204"/>
      <c r="BJ7" s="204"/>
      <c r="BK7" s="204"/>
      <c r="BL7" s="204"/>
      <c r="BM7" s="204"/>
      <c r="BN7" s="204"/>
      <c r="BO7" s="204"/>
      <c r="BP7" s="204"/>
    </row>
    <row r="8" spans="1:272" ht="27" customHeight="1" thickBot="1" x14ac:dyDescent="0.3">
      <c r="A8" s="368" t="s">
        <v>213</v>
      </c>
      <c r="B8" s="369"/>
      <c r="C8" s="374"/>
      <c r="D8" s="375"/>
      <c r="E8" s="375"/>
      <c r="F8" s="375"/>
      <c r="G8" s="375"/>
      <c r="H8" s="375"/>
      <c r="I8" s="375"/>
      <c r="J8" s="375"/>
      <c r="K8" s="375"/>
      <c r="L8" s="375"/>
      <c r="M8" s="375"/>
      <c r="N8" s="375"/>
      <c r="O8" s="375"/>
      <c r="P8" s="375"/>
      <c r="Q8" s="375"/>
      <c r="R8" s="375"/>
      <c r="S8" s="375"/>
      <c r="T8" s="376"/>
      <c r="U8" s="256"/>
      <c r="V8" s="256"/>
      <c r="W8" s="257"/>
      <c r="X8" s="257"/>
      <c r="Y8" s="257"/>
      <c r="Z8" s="361"/>
      <c r="AA8" s="361"/>
      <c r="AB8" s="361"/>
      <c r="AC8" s="361"/>
      <c r="AD8" s="361"/>
      <c r="AE8" s="361"/>
      <c r="AF8" s="361"/>
      <c r="AG8" s="361"/>
      <c r="AH8" s="361"/>
      <c r="AI8" s="361"/>
      <c r="AJ8" s="361"/>
      <c r="AK8" s="361"/>
      <c r="AL8" s="361"/>
      <c r="AM8" s="361"/>
      <c r="AN8" s="361"/>
      <c r="AO8" s="361"/>
      <c r="AP8" s="361"/>
      <c r="AQ8" s="361"/>
      <c r="AR8" s="361"/>
      <c r="AS8" s="204"/>
      <c r="AT8" s="204"/>
      <c r="AU8" s="204"/>
      <c r="AV8" s="204"/>
      <c r="AW8" s="204"/>
      <c r="AX8" s="204"/>
      <c r="AY8" s="204"/>
      <c r="AZ8" s="204"/>
      <c r="BA8" s="204"/>
      <c r="BB8" s="204"/>
      <c r="BC8" s="204"/>
      <c r="BD8" s="204"/>
      <c r="BE8" s="204"/>
      <c r="BF8" s="204"/>
      <c r="BG8" s="204"/>
      <c r="BH8" s="204"/>
      <c r="BI8" s="204"/>
      <c r="BJ8" s="204"/>
      <c r="BK8" s="204"/>
      <c r="BL8" s="204"/>
      <c r="BM8" s="204"/>
      <c r="BN8" s="204"/>
      <c r="BO8" s="204"/>
      <c r="BP8" s="204"/>
    </row>
    <row r="9" spans="1:272" ht="15.75" x14ac:dyDescent="0.25">
      <c r="A9" s="206"/>
      <c r="B9" s="206"/>
      <c r="C9" s="207"/>
      <c r="D9" s="207"/>
      <c r="E9" s="207"/>
      <c r="F9" s="207"/>
      <c r="G9" s="207"/>
      <c r="H9" s="207"/>
      <c r="I9" s="207"/>
      <c r="J9" s="207"/>
      <c r="K9" s="207"/>
      <c r="L9" s="207"/>
      <c r="M9" s="207"/>
      <c r="N9" s="207"/>
      <c r="O9" s="207"/>
      <c r="P9" s="207"/>
      <c r="Q9" s="207"/>
      <c r="R9" s="207"/>
      <c r="S9" s="207"/>
      <c r="T9" s="207"/>
      <c r="U9" s="207"/>
      <c r="V9" s="207"/>
      <c r="W9" s="208"/>
      <c r="X9" s="208"/>
      <c r="Y9" s="208"/>
      <c r="Z9" s="209"/>
      <c r="AA9" s="209"/>
      <c r="AB9" s="209"/>
      <c r="AC9" s="209"/>
      <c r="AD9" s="209"/>
      <c r="AE9" s="209"/>
      <c r="AF9" s="209"/>
      <c r="AG9" s="209"/>
      <c r="AH9" s="209"/>
      <c r="AI9" s="209"/>
      <c r="AJ9" s="209"/>
      <c r="AK9" s="209"/>
      <c r="AL9" s="209"/>
      <c r="AM9" s="209"/>
      <c r="AN9" s="209"/>
      <c r="AO9" s="209"/>
      <c r="AP9" s="209"/>
      <c r="AQ9" s="209"/>
      <c r="AR9" s="209"/>
    </row>
    <row r="10" spans="1:272" ht="39" customHeight="1" x14ac:dyDescent="0.2">
      <c r="A10" s="378" t="s">
        <v>214</v>
      </c>
      <c r="B10" s="379"/>
      <c r="C10" s="379"/>
      <c r="D10" s="379"/>
      <c r="E10" s="379"/>
      <c r="F10" s="380"/>
      <c r="G10" s="333" t="s">
        <v>215</v>
      </c>
      <c r="H10" s="334"/>
      <c r="I10" s="334"/>
      <c r="J10" s="334"/>
      <c r="K10" s="335"/>
      <c r="L10" s="324" t="s">
        <v>216</v>
      </c>
      <c r="M10" s="325"/>
      <c r="N10" s="224"/>
      <c r="O10" s="224"/>
      <c r="P10" s="320" t="s">
        <v>217</v>
      </c>
      <c r="Q10" s="320"/>
      <c r="R10" s="320"/>
      <c r="S10" s="320"/>
      <c r="T10" s="320"/>
      <c r="U10" s="320"/>
      <c r="V10" s="320"/>
      <c r="W10" s="320" t="s">
        <v>218</v>
      </c>
      <c r="X10" s="320"/>
      <c r="Y10" s="320"/>
      <c r="Z10" s="320"/>
      <c r="AA10" s="320"/>
      <c r="AB10" s="320"/>
      <c r="AC10" s="320"/>
      <c r="AD10" s="320"/>
      <c r="AE10" s="320"/>
      <c r="AF10" s="326" t="s">
        <v>219</v>
      </c>
      <c r="AG10" s="327"/>
      <c r="AH10" s="327"/>
      <c r="AI10" s="327"/>
      <c r="AJ10" s="328"/>
      <c r="AK10" s="326" t="s">
        <v>423</v>
      </c>
      <c r="AL10" s="327"/>
      <c r="AM10" s="327"/>
      <c r="AN10" s="327"/>
      <c r="AO10" s="328"/>
      <c r="AP10" s="326" t="s">
        <v>424</v>
      </c>
      <c r="AQ10" s="327"/>
      <c r="AR10" s="328"/>
      <c r="AS10" s="204"/>
      <c r="AT10" s="204"/>
      <c r="AU10" s="204"/>
      <c r="AV10" s="204"/>
      <c r="AW10" s="204"/>
      <c r="AX10" s="204"/>
      <c r="AY10" s="204"/>
      <c r="AZ10" s="204"/>
      <c r="BA10" s="204"/>
      <c r="BB10" s="204"/>
      <c r="BC10" s="204"/>
      <c r="BD10" s="204"/>
      <c r="BE10" s="204"/>
      <c r="BF10" s="204"/>
      <c r="BG10" s="204"/>
      <c r="BH10" s="204"/>
      <c r="BI10" s="204"/>
      <c r="BJ10" s="204"/>
      <c r="BK10" s="204"/>
      <c r="BL10" s="204"/>
      <c r="BM10" s="204"/>
      <c r="BN10" s="204"/>
      <c r="BO10" s="204"/>
      <c r="BP10" s="204"/>
    </row>
    <row r="11" spans="1:272" ht="26.25" customHeight="1" x14ac:dyDescent="0.2">
      <c r="A11" s="347" t="s">
        <v>222</v>
      </c>
      <c r="B11" s="348" t="s">
        <v>15</v>
      </c>
      <c r="C11" s="349" t="s">
        <v>17</v>
      </c>
      <c r="D11" s="349" t="s">
        <v>19</v>
      </c>
      <c r="E11" s="348" t="s">
        <v>21</v>
      </c>
      <c r="F11" s="349" t="s">
        <v>23</v>
      </c>
      <c r="G11" s="351" t="s">
        <v>124</v>
      </c>
      <c r="H11" s="351" t="s">
        <v>280</v>
      </c>
      <c r="I11" s="351" t="s">
        <v>224</v>
      </c>
      <c r="J11" s="351" t="s">
        <v>225</v>
      </c>
      <c r="K11" s="351" t="s">
        <v>226</v>
      </c>
      <c r="L11" s="324"/>
      <c r="M11" s="325"/>
      <c r="N11" s="315" t="s">
        <v>227</v>
      </c>
      <c r="O11" s="315" t="s">
        <v>228</v>
      </c>
      <c r="P11" s="340" t="s">
        <v>229</v>
      </c>
      <c r="Q11" s="315" t="s">
        <v>230</v>
      </c>
      <c r="R11" s="315" t="s">
        <v>231</v>
      </c>
      <c r="S11" s="315" t="s">
        <v>232</v>
      </c>
      <c r="T11" s="340" t="s">
        <v>229</v>
      </c>
      <c r="U11" s="315" t="s">
        <v>29</v>
      </c>
      <c r="V11" s="345" t="s">
        <v>233</v>
      </c>
      <c r="W11" s="315" t="s">
        <v>31</v>
      </c>
      <c r="X11" s="315" t="s">
        <v>33</v>
      </c>
      <c r="Y11" s="315" t="s">
        <v>234</v>
      </c>
      <c r="Z11" s="315"/>
      <c r="AA11" s="315"/>
      <c r="AB11" s="315"/>
      <c r="AC11" s="315"/>
      <c r="AD11" s="315"/>
      <c r="AE11" s="345" t="s">
        <v>235</v>
      </c>
      <c r="AF11" s="345" t="s">
        <v>236</v>
      </c>
      <c r="AG11" s="345" t="s">
        <v>229</v>
      </c>
      <c r="AH11" s="345" t="s">
        <v>237</v>
      </c>
      <c r="AI11" s="345" t="s">
        <v>229</v>
      </c>
      <c r="AJ11" s="345" t="s">
        <v>238</v>
      </c>
      <c r="AK11" s="345" t="s">
        <v>49</v>
      </c>
      <c r="AL11" s="315" t="s">
        <v>239</v>
      </c>
      <c r="AM11" s="315" t="s">
        <v>240</v>
      </c>
      <c r="AN11" s="315" t="s">
        <v>241</v>
      </c>
      <c r="AO11" s="315" t="s">
        <v>242</v>
      </c>
      <c r="AP11" s="315" t="s">
        <v>239</v>
      </c>
      <c r="AQ11" s="315" t="s">
        <v>241</v>
      </c>
      <c r="AR11" s="315" t="s">
        <v>240</v>
      </c>
      <c r="AS11" s="204"/>
      <c r="AT11" s="204"/>
      <c r="AU11" s="204"/>
      <c r="AV11" s="204"/>
      <c r="AW11" s="204"/>
      <c r="AX11" s="204"/>
      <c r="AY11" s="204"/>
      <c r="AZ11" s="204"/>
      <c r="BA11" s="204"/>
      <c r="BB11" s="204"/>
      <c r="BC11" s="204"/>
      <c r="BD11" s="204"/>
      <c r="BE11" s="204"/>
      <c r="BF11" s="204"/>
      <c r="BG11" s="204"/>
      <c r="BH11" s="204"/>
      <c r="BI11" s="204"/>
      <c r="BJ11" s="204"/>
      <c r="BK11" s="204"/>
      <c r="BL11" s="204"/>
      <c r="BM11" s="204"/>
      <c r="BN11" s="204"/>
      <c r="BO11" s="204"/>
    </row>
    <row r="12" spans="1:272" s="213" customFormat="1" ht="73.5" customHeight="1" x14ac:dyDescent="0.25">
      <c r="A12" s="347"/>
      <c r="B12" s="348"/>
      <c r="C12" s="349"/>
      <c r="D12" s="349"/>
      <c r="E12" s="348"/>
      <c r="F12" s="349"/>
      <c r="G12" s="352"/>
      <c r="H12" s="352"/>
      <c r="I12" s="352"/>
      <c r="J12" s="352"/>
      <c r="K12" s="352"/>
      <c r="L12" s="250" t="s">
        <v>425</v>
      </c>
      <c r="M12" s="250" t="s">
        <v>246</v>
      </c>
      <c r="N12" s="315"/>
      <c r="O12" s="315"/>
      <c r="P12" s="340"/>
      <c r="Q12" s="340"/>
      <c r="R12" s="315"/>
      <c r="S12" s="340"/>
      <c r="T12" s="340"/>
      <c r="U12" s="315"/>
      <c r="V12" s="345"/>
      <c r="W12" s="315"/>
      <c r="X12" s="315"/>
      <c r="Y12" s="210" t="s">
        <v>247</v>
      </c>
      <c r="Z12" s="210" t="s">
        <v>248</v>
      </c>
      <c r="AA12" s="210" t="s">
        <v>249</v>
      </c>
      <c r="AB12" s="210" t="s">
        <v>250</v>
      </c>
      <c r="AC12" s="210" t="s">
        <v>251</v>
      </c>
      <c r="AD12" s="210" t="s">
        <v>252</v>
      </c>
      <c r="AE12" s="345"/>
      <c r="AF12" s="345"/>
      <c r="AG12" s="345"/>
      <c r="AH12" s="345"/>
      <c r="AI12" s="345"/>
      <c r="AJ12" s="345"/>
      <c r="AK12" s="345"/>
      <c r="AL12" s="315"/>
      <c r="AM12" s="315"/>
      <c r="AN12" s="315"/>
      <c r="AO12" s="315"/>
      <c r="AP12" s="315"/>
      <c r="AQ12" s="315"/>
      <c r="AR12" s="315"/>
      <c r="AS12" s="211"/>
      <c r="AT12" s="211"/>
      <c r="AU12" s="211"/>
      <c r="AV12" s="211"/>
      <c r="AW12" s="211"/>
      <c r="AX12" s="211"/>
      <c r="AY12" s="211"/>
      <c r="AZ12" s="211"/>
      <c r="BA12" s="211"/>
      <c r="BB12" s="211"/>
      <c r="BC12" s="211"/>
      <c r="BD12" s="211"/>
      <c r="BE12" s="211"/>
      <c r="BF12" s="211"/>
      <c r="BG12" s="211"/>
      <c r="BH12" s="211"/>
      <c r="BI12" s="211"/>
      <c r="BJ12" s="211"/>
      <c r="BK12" s="211"/>
      <c r="BL12" s="211"/>
      <c r="BM12" s="211"/>
      <c r="BN12" s="211"/>
      <c r="BO12" s="211"/>
      <c r="BP12" s="212"/>
      <c r="BQ12" s="212"/>
      <c r="BR12" s="212"/>
      <c r="BS12" s="212"/>
      <c r="BT12" s="212"/>
      <c r="BU12" s="212"/>
      <c r="BV12" s="212"/>
      <c r="BW12" s="212"/>
      <c r="BX12" s="212"/>
      <c r="BY12" s="212"/>
      <c r="BZ12" s="212"/>
      <c r="CA12" s="212"/>
      <c r="CB12" s="212"/>
      <c r="CC12" s="212"/>
      <c r="CD12" s="212"/>
      <c r="CE12" s="212"/>
      <c r="CF12" s="212"/>
      <c r="CG12" s="212"/>
      <c r="CH12" s="212"/>
      <c r="CI12" s="212"/>
      <c r="CJ12" s="212"/>
      <c r="CK12" s="212"/>
      <c r="CL12" s="212"/>
      <c r="CM12" s="212"/>
      <c r="CN12" s="212"/>
      <c r="CO12" s="212"/>
      <c r="CP12" s="212"/>
      <c r="CQ12" s="212"/>
      <c r="CR12" s="212"/>
      <c r="CS12" s="212"/>
      <c r="CT12" s="212"/>
      <c r="CU12" s="212"/>
      <c r="CV12" s="212"/>
      <c r="CW12" s="212"/>
      <c r="CX12" s="212"/>
      <c r="CY12" s="212"/>
      <c r="CZ12" s="212"/>
      <c r="DA12" s="212"/>
      <c r="DB12" s="212"/>
      <c r="DC12" s="212"/>
      <c r="DD12" s="212"/>
      <c r="DE12" s="212"/>
      <c r="DF12" s="212"/>
      <c r="DG12" s="212"/>
      <c r="DH12" s="212"/>
      <c r="DI12" s="212"/>
      <c r="DJ12" s="212"/>
      <c r="DK12" s="212"/>
      <c r="DL12" s="212"/>
      <c r="DM12" s="212"/>
      <c r="DN12" s="212"/>
      <c r="DO12" s="212"/>
      <c r="DP12" s="212"/>
      <c r="DQ12" s="212"/>
      <c r="DR12" s="212"/>
      <c r="DS12" s="212"/>
      <c r="DT12" s="212"/>
      <c r="DU12" s="212"/>
      <c r="DV12" s="212"/>
      <c r="DW12" s="212"/>
      <c r="DX12" s="212"/>
      <c r="DY12" s="212"/>
      <c r="DZ12" s="212"/>
      <c r="EA12" s="212"/>
      <c r="EB12" s="212"/>
      <c r="EC12" s="212"/>
      <c r="ED12" s="212"/>
      <c r="EE12" s="212"/>
      <c r="EF12" s="212"/>
      <c r="EG12" s="212"/>
      <c r="EH12" s="212"/>
      <c r="EI12" s="212"/>
      <c r="EJ12" s="212"/>
      <c r="EK12" s="212"/>
      <c r="EL12" s="212"/>
      <c r="EM12" s="212"/>
      <c r="EN12" s="212"/>
      <c r="EO12" s="212"/>
      <c r="EP12" s="212"/>
      <c r="EQ12" s="212"/>
      <c r="ER12" s="212"/>
      <c r="ES12" s="212"/>
      <c r="ET12" s="212"/>
      <c r="EU12" s="212"/>
      <c r="EV12" s="212"/>
      <c r="EW12" s="212"/>
      <c r="EX12" s="212"/>
      <c r="EY12" s="212"/>
      <c r="EZ12" s="212"/>
      <c r="FA12" s="212"/>
      <c r="FB12" s="212"/>
      <c r="FC12" s="212"/>
      <c r="FD12" s="212"/>
      <c r="FE12" s="212"/>
      <c r="FF12" s="212"/>
      <c r="FG12" s="212"/>
      <c r="FH12" s="212"/>
      <c r="FI12" s="212"/>
      <c r="FJ12" s="212"/>
      <c r="FK12" s="212"/>
      <c r="FL12" s="212"/>
      <c r="FM12" s="212"/>
      <c r="FN12" s="212"/>
      <c r="FO12" s="212"/>
      <c r="FP12" s="212"/>
      <c r="FQ12" s="212"/>
      <c r="FR12" s="212"/>
      <c r="FS12" s="212"/>
      <c r="FT12" s="212"/>
      <c r="FU12" s="212"/>
      <c r="FV12" s="212"/>
      <c r="FW12" s="212"/>
      <c r="FX12" s="212"/>
      <c r="FY12" s="212"/>
      <c r="FZ12" s="212"/>
      <c r="GA12" s="212"/>
      <c r="GB12" s="212"/>
      <c r="GC12" s="212"/>
      <c r="GD12" s="212"/>
      <c r="GE12" s="212"/>
      <c r="GF12" s="212"/>
      <c r="GG12" s="212"/>
      <c r="GH12" s="212"/>
      <c r="GI12" s="212"/>
      <c r="GJ12" s="212"/>
      <c r="GK12" s="212"/>
      <c r="GL12" s="212"/>
      <c r="GM12" s="212"/>
      <c r="GN12" s="212"/>
      <c r="GO12" s="212"/>
      <c r="GP12" s="212"/>
      <c r="GQ12" s="212"/>
      <c r="GR12" s="212"/>
      <c r="GS12" s="212"/>
      <c r="GT12" s="212"/>
      <c r="GU12" s="212"/>
      <c r="GV12" s="212"/>
      <c r="GW12" s="212"/>
      <c r="GX12" s="212"/>
      <c r="GY12" s="212"/>
      <c r="GZ12" s="212"/>
      <c r="HA12" s="212"/>
      <c r="HB12" s="212"/>
      <c r="HC12" s="212"/>
      <c r="HD12" s="212"/>
      <c r="HE12" s="212"/>
      <c r="HF12" s="212"/>
      <c r="HG12" s="212"/>
      <c r="HH12" s="212"/>
      <c r="HI12" s="212"/>
      <c r="HJ12" s="212"/>
      <c r="HK12" s="212"/>
      <c r="HL12" s="212"/>
      <c r="HM12" s="212"/>
      <c r="HN12" s="212"/>
      <c r="HO12" s="212"/>
      <c r="HP12" s="212"/>
      <c r="HQ12" s="212"/>
      <c r="HR12" s="212"/>
      <c r="HS12" s="212"/>
      <c r="HT12" s="212"/>
      <c r="HU12" s="212"/>
      <c r="HV12" s="212"/>
      <c r="HW12" s="212"/>
      <c r="HX12" s="212"/>
      <c r="HY12" s="212"/>
      <c r="HZ12" s="212"/>
      <c r="IA12" s="212"/>
      <c r="IB12" s="212"/>
      <c r="IC12" s="212"/>
      <c r="ID12" s="212"/>
      <c r="IE12" s="212"/>
      <c r="IF12" s="212"/>
      <c r="IG12" s="212"/>
      <c r="IH12" s="212"/>
      <c r="II12" s="212"/>
      <c r="IJ12" s="212"/>
      <c r="IK12" s="212"/>
      <c r="IL12" s="212"/>
      <c r="IM12" s="212"/>
      <c r="IN12" s="212"/>
      <c r="IO12" s="212"/>
      <c r="IP12" s="212"/>
      <c r="IQ12" s="212"/>
      <c r="IR12" s="212"/>
      <c r="IS12" s="212"/>
      <c r="IT12" s="212"/>
      <c r="IU12" s="212"/>
      <c r="IV12" s="212"/>
      <c r="IW12" s="212"/>
      <c r="IX12" s="212"/>
      <c r="IY12" s="212"/>
      <c r="IZ12" s="212"/>
      <c r="JA12" s="212"/>
      <c r="JB12" s="212"/>
      <c r="JC12" s="212"/>
      <c r="JD12" s="212"/>
      <c r="JE12" s="212"/>
      <c r="JF12" s="212"/>
      <c r="JG12" s="212"/>
      <c r="JH12" s="212"/>
      <c r="JI12" s="212"/>
      <c r="JJ12" s="212"/>
      <c r="JK12" s="212"/>
      <c r="JL12" s="212"/>
    </row>
    <row r="13" spans="1:272" s="215" customFormat="1" x14ac:dyDescent="0.25">
      <c r="A13" s="346">
        <v>1</v>
      </c>
      <c r="B13" s="336"/>
      <c r="C13" s="336"/>
      <c r="D13" s="336"/>
      <c r="E13" s="350"/>
      <c r="F13" s="336"/>
      <c r="G13" s="329"/>
      <c r="H13" s="329"/>
      <c r="I13" s="329"/>
      <c r="J13" s="329"/>
      <c r="K13" s="329"/>
      <c r="L13" s="329"/>
      <c r="M13" s="329"/>
      <c r="N13" s="323"/>
      <c r="O13" s="322" t="str">
        <f>IF(N13&lt;=0,"",IF(N13&lt;=2,"Muy Baja",IF(N13&lt;=24,"Baja",IF(N13&lt;=500,"Media",IF(N13&lt;=5000,"Alta","Muy Alta")))))</f>
        <v/>
      </c>
      <c r="P13" s="321" t="str">
        <f>IF(O13="","",IF(O13="Muy Baja",0.2,IF(O13="Baja",0.4,IF(O13="Media",0.6,IF(O13="Alta",0.8,IF(O13="Muy Alta",1,))))))</f>
        <v/>
      </c>
      <c r="Q13" s="319"/>
      <c r="R13" s="321">
        <f>IF(NOT(ISERROR(MATCH(Q13,'Tabla Impacto'!$B$222:$B$224,0))),'Tabla Impacto'!$F$224&amp;"Por favor no seleccionar los criterios de impacto(Afectación Económica o presupuestal y Pérdida Reputacional)",Q13)</f>
        <v>0</v>
      </c>
      <c r="S13" s="322" t="str">
        <f>IF(OR(R13='Tabla Impacto'!$C$12,R13='Tabla Impacto'!$D$12),"Leve",IF(OR(R13='Tabla Impacto'!$C$13,R13='Tabla Impacto'!$D$13),"Menor",IF(OR(R13='Tabla Impacto'!$C$14,R13='Tabla Impacto'!$D$14),"Moderado",IF(OR(R13='Tabla Impacto'!$C$15,R13='Tabla Impacto'!$D$15),"Mayor",IF(OR(R13='Tabla Impacto'!$C$16,R13='Tabla Impacto'!$D$16),"Catastrófico","")))))</f>
        <v/>
      </c>
      <c r="T13" s="321" t="str">
        <f>IF(S13="","",IF(S13="Leve",0.2,IF(S13="Menor",0.4,IF(S13="Moderado",0.6,IF(S13="Mayor",0.8,IF(S13="Catastrófico",1,))))))</f>
        <v/>
      </c>
      <c r="U13" s="332" t="str">
        <f>IF(OR(AND(O13="Muy Baja",S13="Leve"),AND(O13="Muy Baja",S13="Menor"),AND(O13="Baja",S13="Leve")),"Bajo",IF(OR(AND(O13="Muy baja",S13="Moderado"),AND(O13="Baja",S13="Menor"),AND(O13="Baja",S13="Moderado"),AND(O13="Media",S13="Leve"),AND(O13="Media",S13="Menor"),AND(O13="Media",S13="Moderado"),AND(O13="Alta",S13="Leve"),AND(O13="Alta",S13="Menor")),"Moderado",IF(OR(AND(O13="Muy Baja",S13="Mayor"),AND(O13="Baja",S13="Mayor"),AND(O13="Media",S13="Mayor"),AND(O13="Alta",S13="Moderado"),AND(O13="Alta",S13="Mayor"),AND(O13="Muy Alta",S13="Leve"),AND(O13="Muy Alta",S13="Menor"),AND(O13="Muy Alta",S13="Moderado"),AND(O13="Muy Alta",S13="Mayor")),"Alto",IF(OR(AND(O13="Muy Baja",S13="Catastrófico"),AND(O13="Baja",S13="Catastrófico"),AND(O13="Media",S13="Catastrófico"),AND(O13="Alta",S13="Catastrófico"),AND(O13="Muy Alta",S13="Catastrófico")),"Extremo",""))))</f>
        <v/>
      </c>
      <c r="V13" s="214">
        <v>1</v>
      </c>
      <c r="W13" s="240"/>
      <c r="X13" s="189" t="str">
        <f t="shared" ref="X13:X18" si="0">IF(OR(Y13="Preventivo",Y13="Detectivo"),"Probabilidad",IF(Y13="Correctivo","Impacto",""))</f>
        <v/>
      </c>
      <c r="Y13" s="190"/>
      <c r="Z13" s="190"/>
      <c r="AA13" s="191" t="str">
        <f>IF(AND(Y13="Preventivo",Z13="Automático"),"50%",IF(AND(Y13="Preventivo",Z13="Manual"),"40%",IF(AND(Y13="Detectivo",Z13="Automático"),"40%",IF(AND(Y13="Detectivo",Z13="Manual"),"30%",IF(AND(Y13="Correctivo",Z13="Automático"),"35%",IF(AND(Y13="Correctivo",Z13="Manual"),"25%",""))))))</f>
        <v/>
      </c>
      <c r="AB13" s="190"/>
      <c r="AC13" s="190"/>
      <c r="AD13" s="190"/>
      <c r="AE13" s="192" t="str">
        <f>IFERROR(IF(X13="Probabilidad",(P13-(+P13*AA13)),IF(X13="Impacto",P13,"")),"")</f>
        <v/>
      </c>
      <c r="AF13" s="193" t="str">
        <f>IFERROR(IF(AE13="","",IF(AE13&lt;=0.2,"Muy Baja",IF(AE13&lt;=0.4,"Baja",IF(AE13&lt;=0.6,"Media",IF(AE13&lt;=0.8,"Alta","Muy Alta"))))),"")</f>
        <v/>
      </c>
      <c r="AG13" s="191" t="str">
        <f>+AE13</f>
        <v/>
      </c>
      <c r="AH13" s="193" t="str">
        <f>IFERROR(IF(AI13="","",IF(AI13&lt;=0.2,"Leve",IF(AI13&lt;=0.4,"Menor",IF(AI13&lt;=0.6,"Moderado",IF(AI13&lt;=0.8,"Mayor","Catastrófico"))))),"")</f>
        <v/>
      </c>
      <c r="AI13" s="191" t="str">
        <f>IFERROR(IF(X13="Impacto",(T13-(+T13*AA13)),IF(X13="Probabilidad",T13,"")),"")</f>
        <v/>
      </c>
      <c r="AJ13" s="194" t="str">
        <f>IFERROR(IF(OR(AND(AF13="Muy Baja",AH13="Leve"),AND(AF13="Muy Baja",AH13="Menor"),AND(AF13="Baja",AH13="Leve")),"Bajo",IF(OR(AND(AF13="Muy baja",AH13="Moderado"),AND(AF13="Baja",AH13="Menor"),AND(AF13="Baja",AH13="Moderado"),AND(AF13="Media",AH13="Leve"),AND(AF13="Media",AH13="Menor"),AND(AF13="Media",AH13="Moderado"),AND(AF13="Alta",AH13="Leve"),AND(AF13="Alta",AH13="Menor")),"Moderado",IF(OR(AND(AF13="Muy Baja",AH13="Mayor"),AND(AF13="Baja",AH13="Mayor"),AND(AF13="Media",AH13="Mayor"),AND(AF13="Alta",AH13="Moderado"),AND(AF13="Alta",AH13="Mayor"),AND(AF13="Muy Alta",AH13="Leve"),AND(AF13="Muy Alta",AH13="Menor"),AND(AF13="Muy Alta",AH13="Moderado"),AND(AF13="Muy Alta",AH13="Mayor")),"Alto",IF(OR(AND(AF13="Muy Baja",AH13="Catastrófico"),AND(AF13="Baja",AH13="Catastrófico"),AND(AF13="Media",AH13="Catastrófico"),AND(AF13="Alta",AH13="Catastrófico"),AND(AF13="Muy Alta",AH13="Catastrófico")),"Extremo","")))),"")</f>
        <v/>
      </c>
      <c r="AK13" s="195"/>
      <c r="AL13" s="186"/>
      <c r="AM13" s="196"/>
      <c r="AN13" s="196"/>
      <c r="AO13" s="197"/>
      <c r="AP13" s="336"/>
      <c r="AQ13" s="336"/>
      <c r="AR13" s="336"/>
    </row>
    <row r="14" spans="1:272" x14ac:dyDescent="0.2">
      <c r="A14" s="346"/>
      <c r="B14" s="336"/>
      <c r="C14" s="336"/>
      <c r="D14" s="336"/>
      <c r="E14" s="350"/>
      <c r="F14" s="336"/>
      <c r="G14" s="330"/>
      <c r="H14" s="330"/>
      <c r="I14" s="330"/>
      <c r="J14" s="330"/>
      <c r="K14" s="330"/>
      <c r="L14" s="330"/>
      <c r="M14" s="330"/>
      <c r="N14" s="323"/>
      <c r="O14" s="322"/>
      <c r="P14" s="321"/>
      <c r="Q14" s="319"/>
      <c r="R14" s="321">
        <f>IF(NOT(ISERROR(MATCH(Q14,_xlfn.ANCHORARRAY(E25),0))),P27&amp;"Por favor no seleccionar los criterios de impacto",Q14)</f>
        <v>0</v>
      </c>
      <c r="S14" s="322"/>
      <c r="T14" s="321"/>
      <c r="U14" s="332"/>
      <c r="V14" s="214">
        <v>2</v>
      </c>
      <c r="W14" s="240"/>
      <c r="X14" s="189" t="str">
        <f t="shared" si="0"/>
        <v/>
      </c>
      <c r="Y14" s="190"/>
      <c r="Z14" s="190"/>
      <c r="AA14" s="191" t="str">
        <f t="shared" ref="AA14:AA18" si="1">IF(AND(Y14="Preventivo",Z14="Automático"),"50%",IF(AND(Y14="Preventivo",Z14="Manual"),"40%",IF(AND(Y14="Detectivo",Z14="Automático"),"40%",IF(AND(Y14="Detectivo",Z14="Manual"),"30%",IF(AND(Y14="Correctivo",Z14="Automático"),"35%",IF(AND(Y14="Correctivo",Z14="Manual"),"25%",""))))))</f>
        <v/>
      </c>
      <c r="AB14" s="190"/>
      <c r="AC14" s="190"/>
      <c r="AD14" s="190"/>
      <c r="AE14" s="192" t="str">
        <f>IFERROR(IF(AND(X13="Probabilidad",X14="Probabilidad"),(AG13-(+AG13*AA14)),IF(X14="Probabilidad",(P13-(+P13*AA14)),IF(X14="Impacto",AG13,""))),"")</f>
        <v/>
      </c>
      <c r="AF14" s="193" t="str">
        <f t="shared" ref="AF14:AF72" si="2">IFERROR(IF(AE14="","",IF(AE14&lt;=0.2,"Muy Baja",IF(AE14&lt;=0.4,"Baja",IF(AE14&lt;=0.6,"Media",IF(AE14&lt;=0.8,"Alta","Muy Alta"))))),"")</f>
        <v/>
      </c>
      <c r="AG14" s="191" t="str">
        <f t="shared" ref="AG14:AG18" si="3">+AE14</f>
        <v/>
      </c>
      <c r="AH14" s="193" t="str">
        <f t="shared" ref="AH14:AH72" si="4">IFERROR(IF(AI14="","",IF(AI14&lt;=0.2,"Leve",IF(AI14&lt;=0.4,"Menor",IF(AI14&lt;=0.6,"Moderado",IF(AI14&lt;=0.8,"Mayor","Catastrófico"))))),"")</f>
        <v/>
      </c>
      <c r="AI14" s="191" t="str">
        <f>IFERROR(IF(AND(X13="Impacto",X14="Impacto"),(AI13-(+AI13*AA14)),IF(X14="Impacto",($T$13-(+$T$13*AA14)),IF(X14="Probabilidad",AI13,""))),"")</f>
        <v/>
      </c>
      <c r="AJ14" s="194" t="str">
        <f t="shared" ref="AJ14:AJ18" si="5">IFERROR(IF(OR(AND(AF14="Muy Baja",AH14="Leve"),AND(AF14="Muy Baja",AH14="Menor"),AND(AF14="Baja",AH14="Leve")),"Bajo",IF(OR(AND(AF14="Muy baja",AH14="Moderado"),AND(AF14="Baja",AH14="Menor"),AND(AF14="Baja",AH14="Moderado"),AND(AF14="Media",AH14="Leve"),AND(AF14="Media",AH14="Menor"),AND(AF14="Media",AH14="Moderado"),AND(AF14="Alta",AH14="Leve"),AND(AF14="Alta",AH14="Menor")),"Moderado",IF(OR(AND(AF14="Muy Baja",AH14="Mayor"),AND(AF14="Baja",AH14="Mayor"),AND(AF14="Media",AH14="Mayor"),AND(AF14="Alta",AH14="Moderado"),AND(AF14="Alta",AH14="Mayor"),AND(AF14="Muy Alta",AH14="Leve"),AND(AF14="Muy Alta",AH14="Menor"),AND(AF14="Muy Alta",AH14="Moderado"),AND(AF14="Muy Alta",AH14="Mayor")),"Alto",IF(OR(AND(AF14="Muy Baja",AH14="Catastrófico"),AND(AF14="Baja",AH14="Catastrófico"),AND(AF14="Media",AH14="Catastrófico"),AND(AF14="Alta",AH14="Catastrófico"),AND(AF14="Muy Alta",AH14="Catastrófico")),"Extremo","")))),"")</f>
        <v/>
      </c>
      <c r="AK14" s="195"/>
      <c r="AL14" s="186"/>
      <c r="AM14" s="196"/>
      <c r="AN14" s="186"/>
      <c r="AO14" s="197"/>
      <c r="AP14" s="336"/>
      <c r="AQ14" s="336"/>
      <c r="AR14" s="336"/>
    </row>
    <row r="15" spans="1:272" x14ac:dyDescent="0.2">
      <c r="A15" s="346"/>
      <c r="B15" s="336"/>
      <c r="C15" s="336"/>
      <c r="D15" s="336"/>
      <c r="E15" s="350"/>
      <c r="F15" s="336"/>
      <c r="G15" s="330"/>
      <c r="H15" s="330"/>
      <c r="I15" s="330"/>
      <c r="J15" s="330"/>
      <c r="K15" s="330"/>
      <c r="L15" s="330"/>
      <c r="M15" s="330"/>
      <c r="N15" s="323"/>
      <c r="O15" s="322"/>
      <c r="P15" s="321"/>
      <c r="Q15" s="319"/>
      <c r="R15" s="321">
        <f>IF(NOT(ISERROR(MATCH(Q15,_xlfn.ANCHORARRAY(E26),0))),P28&amp;"Por favor no seleccionar los criterios de impacto",Q15)</f>
        <v>0</v>
      </c>
      <c r="S15" s="322"/>
      <c r="T15" s="321"/>
      <c r="U15" s="332"/>
      <c r="V15" s="214">
        <v>3</v>
      </c>
      <c r="W15" s="188"/>
      <c r="X15" s="189" t="str">
        <f t="shared" si="0"/>
        <v/>
      </c>
      <c r="Y15" s="190"/>
      <c r="Z15" s="190"/>
      <c r="AA15" s="191" t="str">
        <f t="shared" si="1"/>
        <v/>
      </c>
      <c r="AB15" s="190"/>
      <c r="AC15" s="190"/>
      <c r="AD15" s="190"/>
      <c r="AE15" s="192" t="str">
        <f>IFERROR(IF(AND(X14="Probabilidad",X15="Probabilidad"),(AG14-(+AG14*AA15)),IF(AND(X14="Impacto",X15="Probabilidad"),(AG13-(+AG13*AA15)),IF(X15="Impacto",AG14,""))),"")</f>
        <v/>
      </c>
      <c r="AF15" s="193" t="str">
        <f t="shared" si="2"/>
        <v/>
      </c>
      <c r="AG15" s="191" t="str">
        <f t="shared" si="3"/>
        <v/>
      </c>
      <c r="AH15" s="193" t="str">
        <f t="shared" si="4"/>
        <v/>
      </c>
      <c r="AI15" s="191" t="str">
        <f>IFERROR(IF(AND(X14="Impacto",X15="Impacto"),(AI14-(+AI14*AA15)),IF(AND(X14="Probabilidad",X15="Impacto"),(AI13-(+AI13*AA15)),IF(X15="Probabilidad",AI14,""))),"")</f>
        <v/>
      </c>
      <c r="AJ15" s="194" t="str">
        <f t="shared" si="5"/>
        <v/>
      </c>
      <c r="AK15" s="195"/>
      <c r="AL15" s="186"/>
      <c r="AM15" s="196"/>
      <c r="AN15" s="196"/>
      <c r="AO15" s="197"/>
      <c r="AP15" s="336"/>
      <c r="AQ15" s="336"/>
      <c r="AR15" s="336"/>
    </row>
    <row r="16" spans="1:272" x14ac:dyDescent="0.2">
      <c r="A16" s="346"/>
      <c r="B16" s="336"/>
      <c r="C16" s="336"/>
      <c r="D16" s="336"/>
      <c r="E16" s="350"/>
      <c r="F16" s="336"/>
      <c r="G16" s="330"/>
      <c r="H16" s="330"/>
      <c r="I16" s="330"/>
      <c r="J16" s="330"/>
      <c r="K16" s="330"/>
      <c r="L16" s="330"/>
      <c r="M16" s="330"/>
      <c r="N16" s="323"/>
      <c r="O16" s="322"/>
      <c r="P16" s="321"/>
      <c r="Q16" s="319"/>
      <c r="R16" s="321">
        <f>IF(NOT(ISERROR(MATCH(Q16,_xlfn.ANCHORARRAY(E27),0))),P29&amp;"Por favor no seleccionar los criterios de impacto",Q16)</f>
        <v>0</v>
      </c>
      <c r="S16" s="322"/>
      <c r="T16" s="321"/>
      <c r="U16" s="332"/>
      <c r="V16" s="214">
        <v>4</v>
      </c>
      <c r="W16" s="187"/>
      <c r="X16" s="189" t="str">
        <f t="shared" si="0"/>
        <v/>
      </c>
      <c r="Y16" s="190"/>
      <c r="Z16" s="190"/>
      <c r="AA16" s="191" t="str">
        <f t="shared" si="1"/>
        <v/>
      </c>
      <c r="AB16" s="190"/>
      <c r="AC16" s="190"/>
      <c r="AD16" s="190"/>
      <c r="AE16" s="192" t="str">
        <f t="shared" ref="AE16:AE18" si="6">IFERROR(IF(AND(X15="Probabilidad",X16="Probabilidad"),(AG15-(+AG15*AA16)),IF(AND(X15="Impacto",X16="Probabilidad"),(AG14-(+AG14*AA16)),IF(X16="Impacto",AG15,""))),"")</f>
        <v/>
      </c>
      <c r="AF16" s="193" t="str">
        <f t="shared" si="2"/>
        <v/>
      </c>
      <c r="AG16" s="191" t="str">
        <f t="shared" si="3"/>
        <v/>
      </c>
      <c r="AH16" s="193" t="str">
        <f t="shared" si="4"/>
        <v/>
      </c>
      <c r="AI16" s="191" t="str">
        <f t="shared" ref="AI16:AI18" si="7">IFERROR(IF(AND(X15="Impacto",X16="Impacto"),(AI15-(+AI15*AA16)),IF(AND(X15="Probabilidad",X16="Impacto"),(AI14-(+AI14*AA16)),IF(X16="Probabilidad",AI15,""))),"")</f>
        <v/>
      </c>
      <c r="AJ16" s="194" t="str">
        <f>IFERROR(IF(OR(AND(AF16="Muy Baja",AH16="Leve"),AND(AF16="Muy Baja",AH16="Menor"),AND(AF16="Baja",AH16="Leve")),"Bajo",IF(OR(AND(AF16="Muy baja",AH16="Moderado"),AND(AF16="Baja",AH16="Menor"),AND(AF16="Baja",AH16="Moderado"),AND(AF16="Media",AH16="Leve"),AND(AF16="Media",AH16="Menor"),AND(AF16="Media",AH16="Moderado"),AND(AF16="Alta",AH16="Leve"),AND(AF16="Alta",AH16="Menor")),"Moderado",IF(OR(AND(AF16="Muy Baja",AH16="Mayor"),AND(AF16="Baja",AH16="Mayor"),AND(AF16="Media",AH16="Mayor"),AND(AF16="Alta",AH16="Moderado"),AND(AF16="Alta",AH16="Mayor"),AND(AF16="Muy Alta",AH16="Leve"),AND(AF16="Muy Alta",AH16="Menor"),AND(AF16="Muy Alta",AH16="Moderado"),AND(AF16="Muy Alta",AH16="Mayor")),"Alto",IF(OR(AND(AF16="Muy Baja",AH16="Catastrófico"),AND(AF16="Baja",AH16="Catastrófico"),AND(AF16="Media",AH16="Catastrófico"),AND(AF16="Alta",AH16="Catastrófico"),AND(AF16="Muy Alta",AH16="Catastrófico")),"Extremo","")))),"")</f>
        <v/>
      </c>
      <c r="AK16" s="195"/>
      <c r="AL16" s="186"/>
      <c r="AM16" s="196"/>
      <c r="AN16" s="196"/>
      <c r="AO16" s="197"/>
      <c r="AP16" s="336"/>
      <c r="AQ16" s="336"/>
      <c r="AR16" s="336"/>
    </row>
    <row r="17" spans="1:44" x14ac:dyDescent="0.2">
      <c r="A17" s="346"/>
      <c r="B17" s="336"/>
      <c r="C17" s="336"/>
      <c r="D17" s="336"/>
      <c r="E17" s="350"/>
      <c r="F17" s="336"/>
      <c r="G17" s="330"/>
      <c r="H17" s="330"/>
      <c r="I17" s="330"/>
      <c r="J17" s="330"/>
      <c r="K17" s="330"/>
      <c r="L17" s="330"/>
      <c r="M17" s="330"/>
      <c r="N17" s="323"/>
      <c r="O17" s="322"/>
      <c r="P17" s="321"/>
      <c r="Q17" s="319"/>
      <c r="R17" s="321">
        <f>IF(NOT(ISERROR(MATCH(Q17,_xlfn.ANCHORARRAY(E28),0))),P30&amp;"Por favor no seleccionar los criterios de impacto",Q17)</f>
        <v>0</v>
      </c>
      <c r="S17" s="322"/>
      <c r="T17" s="321"/>
      <c r="U17" s="332"/>
      <c r="V17" s="214">
        <v>5</v>
      </c>
      <c r="W17" s="187"/>
      <c r="X17" s="189" t="str">
        <f t="shared" si="0"/>
        <v/>
      </c>
      <c r="Y17" s="190"/>
      <c r="Z17" s="190"/>
      <c r="AA17" s="191" t="str">
        <f t="shared" si="1"/>
        <v/>
      </c>
      <c r="AB17" s="190"/>
      <c r="AC17" s="190"/>
      <c r="AD17" s="190"/>
      <c r="AE17" s="192" t="str">
        <f t="shared" si="6"/>
        <v/>
      </c>
      <c r="AF17" s="193" t="str">
        <f t="shared" si="2"/>
        <v/>
      </c>
      <c r="AG17" s="191" t="str">
        <f t="shared" si="3"/>
        <v/>
      </c>
      <c r="AH17" s="193" t="str">
        <f t="shared" si="4"/>
        <v/>
      </c>
      <c r="AI17" s="191" t="str">
        <f t="shared" si="7"/>
        <v/>
      </c>
      <c r="AJ17" s="194" t="str">
        <f t="shared" si="5"/>
        <v/>
      </c>
      <c r="AK17" s="195"/>
      <c r="AL17" s="186"/>
      <c r="AM17" s="196"/>
      <c r="AN17" s="196"/>
      <c r="AO17" s="197"/>
      <c r="AP17" s="336"/>
      <c r="AQ17" s="336"/>
      <c r="AR17" s="336"/>
    </row>
    <row r="18" spans="1:44" ht="37.5" customHeight="1" x14ac:dyDescent="0.2">
      <c r="A18" s="346"/>
      <c r="B18" s="336"/>
      <c r="C18" s="336"/>
      <c r="D18" s="336"/>
      <c r="E18" s="350"/>
      <c r="F18" s="336"/>
      <c r="G18" s="331"/>
      <c r="H18" s="331"/>
      <c r="I18" s="331"/>
      <c r="J18" s="331"/>
      <c r="K18" s="331"/>
      <c r="L18" s="331"/>
      <c r="M18" s="331"/>
      <c r="N18" s="323"/>
      <c r="O18" s="322"/>
      <c r="P18" s="321"/>
      <c r="Q18" s="319"/>
      <c r="R18" s="321">
        <f>IF(NOT(ISERROR(MATCH(Q18,_xlfn.ANCHORARRAY(E29),0))),P31&amp;"Por favor no seleccionar los criterios de impacto",Q18)</f>
        <v>0</v>
      </c>
      <c r="S18" s="322"/>
      <c r="T18" s="321"/>
      <c r="U18" s="332"/>
      <c r="V18" s="214">
        <v>6</v>
      </c>
      <c r="W18" s="187"/>
      <c r="X18" s="189" t="str">
        <f t="shared" si="0"/>
        <v/>
      </c>
      <c r="Y18" s="190"/>
      <c r="Z18" s="190"/>
      <c r="AA18" s="191" t="str">
        <f t="shared" si="1"/>
        <v/>
      </c>
      <c r="AB18" s="190"/>
      <c r="AC18" s="190"/>
      <c r="AD18" s="190"/>
      <c r="AE18" s="192" t="str">
        <f t="shared" si="6"/>
        <v/>
      </c>
      <c r="AF18" s="193" t="str">
        <f t="shared" si="2"/>
        <v/>
      </c>
      <c r="AG18" s="191" t="str">
        <f t="shared" si="3"/>
        <v/>
      </c>
      <c r="AH18" s="193" t="str">
        <f t="shared" si="4"/>
        <v/>
      </c>
      <c r="AI18" s="191" t="str">
        <f t="shared" si="7"/>
        <v/>
      </c>
      <c r="AJ18" s="194" t="str">
        <f t="shared" si="5"/>
        <v/>
      </c>
      <c r="AK18" s="195"/>
      <c r="AL18" s="186"/>
      <c r="AM18" s="196"/>
      <c r="AN18" s="196"/>
      <c r="AO18" s="197"/>
      <c r="AP18" s="336"/>
      <c r="AQ18" s="336"/>
      <c r="AR18" s="336"/>
    </row>
    <row r="19" spans="1:44" ht="37.5" customHeight="1" x14ac:dyDescent="0.2">
      <c r="A19" s="346">
        <v>2</v>
      </c>
      <c r="B19" s="336"/>
      <c r="C19" s="336"/>
      <c r="D19" s="336"/>
      <c r="E19" s="350"/>
      <c r="F19" s="336"/>
      <c r="G19" s="329"/>
      <c r="H19" s="329"/>
      <c r="I19" s="329"/>
      <c r="J19" s="329"/>
      <c r="K19" s="329"/>
      <c r="L19" s="329"/>
      <c r="M19" s="329"/>
      <c r="N19" s="323"/>
      <c r="O19" s="322" t="str">
        <f>IF(N19&lt;=0,"",IF(N19&lt;=2,"Muy Baja",IF(N19&lt;=24,"Baja",IF(N19&lt;=500,"Media",IF(N19&lt;=5000,"Alta","Muy Alta")))))</f>
        <v/>
      </c>
      <c r="P19" s="321" t="str">
        <f>IF(O19="","",IF(O19="Muy Baja",0.2,IF(O19="Baja",0.4,IF(O19="Media",0.6,IF(O19="Alta",0.8,IF(O19="Muy Alta",1,))))))</f>
        <v/>
      </c>
      <c r="Q19" s="319"/>
      <c r="R19" s="321">
        <f>IF(NOT(ISERROR(MATCH(Q19,'Tabla Impacto'!$B$222:$B$224,0))),'Tabla Impacto'!$F$224&amp;"Por favor no seleccionar los criterios de impacto(Afectación Económica o presupuestal y Pérdida Reputacional)",Q19)</f>
        <v>0</v>
      </c>
      <c r="S19" s="322" t="str">
        <f>IF(OR(R19='Tabla Impacto'!$C$12,R19='Tabla Impacto'!$D$12),"Leve",IF(OR(R19='Tabla Impacto'!$C$13,R19='Tabla Impacto'!$D$13),"Menor",IF(OR(R19='Tabla Impacto'!$C$14,R19='Tabla Impacto'!$D$14),"Moderado",IF(OR(R19='Tabla Impacto'!$C$15,R19='Tabla Impacto'!$D$15),"Mayor",IF(OR(R19='Tabla Impacto'!$C$16,R19='Tabla Impacto'!$D$16),"Catastrófico","")))))</f>
        <v/>
      </c>
      <c r="T19" s="321" t="str">
        <f>IF(S19="","",IF(S19="Leve",0.2,IF(S19="Menor",0.4,IF(S19="Moderado",0.6,IF(S19="Mayor",0.8,IF(S19="Catastrófico",1,))))))</f>
        <v/>
      </c>
      <c r="U19" s="332" t="str">
        <f>IF(OR(AND(O19="Muy Baja",S19="Leve"),AND(O19="Muy Baja",S19="Menor"),AND(O19="Baja",S19="Leve")),"Bajo",IF(OR(AND(O19="Muy baja",S19="Moderado"),AND(O19="Baja",S19="Menor"),AND(O19="Baja",S19="Moderado"),AND(O19="Media",S19="Leve"),AND(O19="Media",S19="Menor"),AND(O19="Media",S19="Moderado"),AND(O19="Alta",S19="Leve"),AND(O19="Alta",S19="Menor")),"Moderado",IF(OR(AND(O19="Muy Baja",S19="Mayor"),AND(O19="Baja",S19="Mayor"),AND(O19="Media",S19="Mayor"),AND(O19="Alta",S19="Moderado"),AND(O19="Alta",S19="Mayor"),AND(O19="Muy Alta",S19="Leve"),AND(O19="Muy Alta",S19="Menor"),AND(O19="Muy Alta",S19="Moderado"),AND(O19="Muy Alta",S19="Mayor")),"Alto",IF(OR(AND(O19="Muy Baja",S19="Catastrófico"),AND(O19="Baja",S19="Catastrófico"),AND(O19="Media",S19="Catastrófico"),AND(O19="Alta",S19="Catastrófico"),AND(O19="Muy Alta",S19="Catastrófico")),"Extremo",""))))</f>
        <v/>
      </c>
      <c r="V19" s="214">
        <v>1</v>
      </c>
      <c r="W19" s="187"/>
      <c r="X19" s="189" t="str">
        <f>IF(OR(Y19="Preventivo",Y19="Detectivo"),"Probabilidad",IF(Y19="Correctivo","Impacto",""))</f>
        <v/>
      </c>
      <c r="Y19" s="190"/>
      <c r="Z19" s="190"/>
      <c r="AA19" s="191" t="str">
        <f>IF(AND(Y19="Preventivo",Z19="Automático"),"50%",IF(AND(Y19="Preventivo",Z19="Manual"),"40%",IF(AND(Y19="Detectivo",Z19="Automático"),"40%",IF(AND(Y19="Detectivo",Z19="Manual"),"30%",IF(AND(Y19="Correctivo",Z19="Automático"),"35%",IF(AND(Y19="Correctivo",Z19="Manual"),"25%",""))))))</f>
        <v/>
      </c>
      <c r="AB19" s="190"/>
      <c r="AC19" s="190"/>
      <c r="AD19" s="190"/>
      <c r="AE19" s="192" t="str">
        <f>IFERROR(IF(X19="Probabilidad",(P19-(+P19*AA19)),IF(X19="Impacto",P19,"")),"")</f>
        <v/>
      </c>
      <c r="AF19" s="193" t="str">
        <f>IFERROR(IF(AE19="","",IF(AE19&lt;=0.2,"Muy Baja",IF(AE19&lt;=0.4,"Baja",IF(AE19&lt;=0.6,"Media",IF(AE19&lt;=0.8,"Alta","Muy Alta"))))),"")</f>
        <v/>
      </c>
      <c r="AG19" s="191" t="str">
        <f>+AE19</f>
        <v/>
      </c>
      <c r="AH19" s="193" t="str">
        <f>IFERROR(IF(AI19="","",IF(AI19&lt;=0.2,"Leve",IF(AI19&lt;=0.4,"Menor",IF(AI19&lt;=0.6,"Moderado",IF(AI19&lt;=0.8,"Mayor","Catastrófico"))))),"")</f>
        <v/>
      </c>
      <c r="AI19" s="191" t="str">
        <f t="shared" ref="AI19" si="8">IFERROR(IF(X19="Impacto",(T19-(+T19*AA19)),IF(X19="Probabilidad",T19,"")),"")</f>
        <v/>
      </c>
      <c r="AJ19" s="194" t="str">
        <f>IFERROR(IF(OR(AND(AF19="Muy Baja",AH19="Leve"),AND(AF19="Muy Baja",AH19="Menor"),AND(AF19="Baja",AH19="Leve")),"Bajo",IF(OR(AND(AF19="Muy baja",AH19="Moderado"),AND(AF19="Baja",AH19="Menor"),AND(AF19="Baja",AH19="Moderado"),AND(AF19="Media",AH19="Leve"),AND(AF19="Media",AH19="Menor"),AND(AF19="Media",AH19="Moderado"),AND(AF19="Alta",AH19="Leve"),AND(AF19="Alta",AH19="Menor")),"Moderado",IF(OR(AND(AF19="Muy Baja",AH19="Mayor"),AND(AF19="Baja",AH19="Mayor"),AND(AF19="Media",AH19="Mayor"),AND(AF19="Alta",AH19="Moderado"),AND(AF19="Alta",AH19="Mayor"),AND(AF19="Muy Alta",AH19="Leve"),AND(AF19="Muy Alta",AH19="Menor"),AND(AF19="Muy Alta",AH19="Moderado"),AND(AF19="Muy Alta",AH19="Mayor")),"Alto",IF(OR(AND(AF19="Muy Baja",AH19="Catastrófico"),AND(AF19="Baja",AH19="Catastrófico"),AND(AF19="Media",AH19="Catastrófico"),AND(AF19="Alta",AH19="Catastrófico"),AND(AF19="Muy Alta",AH19="Catastrófico")),"Extremo","")))),"")</f>
        <v/>
      </c>
      <c r="AK19" s="195"/>
      <c r="AL19" s="186"/>
      <c r="AM19" s="196"/>
      <c r="AN19" s="196"/>
      <c r="AO19" s="197"/>
      <c r="AP19" s="323"/>
      <c r="AQ19" s="323"/>
      <c r="AR19" s="323"/>
    </row>
    <row r="20" spans="1:44" ht="37.5" customHeight="1" x14ac:dyDescent="0.2">
      <c r="A20" s="346"/>
      <c r="B20" s="336"/>
      <c r="C20" s="336"/>
      <c r="D20" s="336"/>
      <c r="E20" s="350"/>
      <c r="F20" s="336"/>
      <c r="G20" s="330"/>
      <c r="H20" s="330"/>
      <c r="I20" s="330"/>
      <c r="J20" s="330"/>
      <c r="K20" s="330"/>
      <c r="L20" s="330"/>
      <c r="M20" s="330"/>
      <c r="N20" s="323"/>
      <c r="O20" s="322"/>
      <c r="P20" s="321"/>
      <c r="Q20" s="319"/>
      <c r="R20" s="321">
        <f>IF(NOT(ISERROR(MATCH(Q20,_xlfn.ANCHORARRAY(E31),0))),P33&amp;"Por favor no seleccionar los criterios de impacto",Q20)</f>
        <v>0</v>
      </c>
      <c r="S20" s="322"/>
      <c r="T20" s="321"/>
      <c r="U20" s="332"/>
      <c r="V20" s="214">
        <v>2</v>
      </c>
      <c r="W20" s="187"/>
      <c r="X20" s="189" t="str">
        <f>IF(OR(Y20="Preventivo",Y20="Detectivo"),"Probabilidad",IF(Y20="Correctivo","Impacto",""))</f>
        <v/>
      </c>
      <c r="Y20" s="190"/>
      <c r="Z20" s="190"/>
      <c r="AA20" s="191" t="str">
        <f t="shared" ref="AA20:AA24" si="9">IF(AND(Y20="Preventivo",Z20="Automático"),"50%",IF(AND(Y20="Preventivo",Z20="Manual"),"40%",IF(AND(Y20="Detectivo",Z20="Automático"),"40%",IF(AND(Y20="Detectivo",Z20="Manual"),"30%",IF(AND(Y20="Correctivo",Z20="Automático"),"35%",IF(AND(Y20="Correctivo",Z20="Manual"),"25%",""))))))</f>
        <v/>
      </c>
      <c r="AB20" s="190"/>
      <c r="AC20" s="190"/>
      <c r="AD20" s="190"/>
      <c r="AE20" s="192" t="str">
        <f>IFERROR(IF(AND(X19="Probabilidad",X20="Probabilidad"),(AG19-(+AG19*AA20)),IF(X20="Probabilidad",(P19-(+P19*AA20)),IF(X20="Impacto",AG19,""))),"")</f>
        <v/>
      </c>
      <c r="AF20" s="193" t="str">
        <f t="shared" si="2"/>
        <v/>
      </c>
      <c r="AG20" s="191" t="str">
        <f t="shared" ref="AG20:AG24" si="10">+AE20</f>
        <v/>
      </c>
      <c r="AH20" s="193" t="str">
        <f t="shared" si="4"/>
        <v/>
      </c>
      <c r="AI20" s="191" t="str">
        <f t="shared" ref="AI20" si="11">IFERROR(IF(AND(X19="Impacto",X20="Impacto"),(AI19-(+AI19*AA20)),IF(X20="Impacto",($T$13-(+$T$13*AA20)),IF(X20="Probabilidad",AI19,""))),"")</f>
        <v/>
      </c>
      <c r="AJ20" s="194" t="str">
        <f t="shared" ref="AJ20:AJ21" si="12">IFERROR(IF(OR(AND(AF20="Muy Baja",AH20="Leve"),AND(AF20="Muy Baja",AH20="Menor"),AND(AF20="Baja",AH20="Leve")),"Bajo",IF(OR(AND(AF20="Muy baja",AH20="Moderado"),AND(AF20="Baja",AH20="Menor"),AND(AF20="Baja",AH20="Moderado"),AND(AF20="Media",AH20="Leve"),AND(AF20="Media",AH20="Menor"),AND(AF20="Media",AH20="Moderado"),AND(AF20="Alta",AH20="Leve"),AND(AF20="Alta",AH20="Menor")),"Moderado",IF(OR(AND(AF20="Muy Baja",AH20="Mayor"),AND(AF20="Baja",AH20="Mayor"),AND(AF20="Media",AH20="Mayor"),AND(AF20="Alta",AH20="Moderado"),AND(AF20="Alta",AH20="Mayor"),AND(AF20="Muy Alta",AH20="Leve"),AND(AF20="Muy Alta",AH20="Menor"),AND(AF20="Muy Alta",AH20="Moderado"),AND(AF20="Muy Alta",AH20="Mayor")),"Alto",IF(OR(AND(AF20="Muy Baja",AH20="Catastrófico"),AND(AF20="Baja",AH20="Catastrófico"),AND(AF20="Media",AH20="Catastrófico"),AND(AF20="Alta",AH20="Catastrófico"),AND(AF20="Muy Alta",AH20="Catastrófico")),"Extremo","")))),"")</f>
        <v/>
      </c>
      <c r="AK20" s="195"/>
      <c r="AL20" s="186"/>
      <c r="AM20" s="196"/>
      <c r="AN20" s="186"/>
      <c r="AO20" s="197"/>
      <c r="AP20" s="323"/>
      <c r="AQ20" s="323"/>
      <c r="AR20" s="323"/>
    </row>
    <row r="21" spans="1:44" ht="37.5" customHeight="1" x14ac:dyDescent="0.2">
      <c r="A21" s="346"/>
      <c r="B21" s="336"/>
      <c r="C21" s="336"/>
      <c r="D21" s="336"/>
      <c r="E21" s="350"/>
      <c r="F21" s="336"/>
      <c r="G21" s="330"/>
      <c r="H21" s="330"/>
      <c r="I21" s="330"/>
      <c r="J21" s="330"/>
      <c r="K21" s="330"/>
      <c r="L21" s="330"/>
      <c r="M21" s="330"/>
      <c r="N21" s="323"/>
      <c r="O21" s="322"/>
      <c r="P21" s="321"/>
      <c r="Q21" s="319"/>
      <c r="R21" s="321">
        <f>IF(NOT(ISERROR(MATCH(Q21,_xlfn.ANCHORARRAY(E32),0))),P34&amp;"Por favor no seleccionar los criterios de impacto",Q21)</f>
        <v>0</v>
      </c>
      <c r="S21" s="322"/>
      <c r="T21" s="321"/>
      <c r="U21" s="332"/>
      <c r="V21" s="214">
        <v>3</v>
      </c>
      <c r="W21" s="188"/>
      <c r="X21" s="189" t="str">
        <f>IF(OR(Y21="Preventivo",Y21="Detectivo"),"Probabilidad",IF(Y21="Correctivo","Impacto",""))</f>
        <v/>
      </c>
      <c r="Y21" s="190"/>
      <c r="Z21" s="190"/>
      <c r="AA21" s="191" t="str">
        <f t="shared" si="9"/>
        <v/>
      </c>
      <c r="AB21" s="190"/>
      <c r="AC21" s="190"/>
      <c r="AD21" s="190"/>
      <c r="AE21" s="192" t="str">
        <f>IFERROR(IF(AND(X20="Probabilidad",X21="Probabilidad"),(AG20-(+AG20*AA21)),IF(AND(X20="Impacto",X21="Probabilidad"),(AG19-(+AG19*AA21)),IF(X21="Impacto",AG20,""))),"")</f>
        <v/>
      </c>
      <c r="AF21" s="193" t="str">
        <f t="shared" si="2"/>
        <v/>
      </c>
      <c r="AG21" s="191" t="str">
        <f t="shared" si="10"/>
        <v/>
      </c>
      <c r="AH21" s="193" t="str">
        <f t="shared" si="4"/>
        <v/>
      </c>
      <c r="AI21" s="191" t="str">
        <f t="shared" ref="AI21:AI72" si="13">IFERROR(IF(AND(X20="Impacto",X21="Impacto"),(AI20-(+AI20*AA21)),IF(AND(X20="Probabilidad",X21="Impacto"),(AI19-(+AI19*AA21)),IF(X21="Probabilidad",AI20,""))),"")</f>
        <v/>
      </c>
      <c r="AJ21" s="194" t="str">
        <f t="shared" si="12"/>
        <v/>
      </c>
      <c r="AK21" s="195"/>
      <c r="AL21" s="186"/>
      <c r="AM21" s="196"/>
      <c r="AN21" s="196"/>
      <c r="AO21" s="197"/>
      <c r="AP21" s="323"/>
      <c r="AQ21" s="323"/>
      <c r="AR21" s="323"/>
    </row>
    <row r="22" spans="1:44" ht="37.5" customHeight="1" x14ac:dyDescent="0.2">
      <c r="A22" s="346"/>
      <c r="B22" s="336"/>
      <c r="C22" s="336"/>
      <c r="D22" s="336"/>
      <c r="E22" s="350"/>
      <c r="F22" s="336"/>
      <c r="G22" s="330"/>
      <c r="H22" s="330"/>
      <c r="I22" s="330"/>
      <c r="J22" s="330"/>
      <c r="K22" s="330"/>
      <c r="L22" s="330"/>
      <c r="M22" s="330"/>
      <c r="N22" s="323"/>
      <c r="O22" s="322"/>
      <c r="P22" s="321"/>
      <c r="Q22" s="319"/>
      <c r="R22" s="321">
        <f>IF(NOT(ISERROR(MATCH(Q22,_xlfn.ANCHORARRAY(E33),0))),P35&amp;"Por favor no seleccionar los criterios de impacto",Q22)</f>
        <v>0</v>
      </c>
      <c r="S22" s="322"/>
      <c r="T22" s="321"/>
      <c r="U22" s="332"/>
      <c r="V22" s="214">
        <v>4</v>
      </c>
      <c r="W22" s="187"/>
      <c r="X22" s="189" t="str">
        <f t="shared" ref="X22:X24" si="14">IF(OR(Y22="Preventivo",Y22="Detectivo"),"Probabilidad",IF(Y22="Correctivo","Impacto",""))</f>
        <v/>
      </c>
      <c r="Y22" s="190"/>
      <c r="Z22" s="190"/>
      <c r="AA22" s="191" t="str">
        <f t="shared" si="9"/>
        <v/>
      </c>
      <c r="AB22" s="190"/>
      <c r="AC22" s="190"/>
      <c r="AD22" s="190"/>
      <c r="AE22" s="192" t="str">
        <f t="shared" ref="AE22:AE24" si="15">IFERROR(IF(AND(X21="Probabilidad",X22="Probabilidad"),(AG21-(+AG21*AA22)),IF(AND(X21="Impacto",X22="Probabilidad"),(AG20-(+AG20*AA22)),IF(X22="Impacto",AG21,""))),"")</f>
        <v/>
      </c>
      <c r="AF22" s="193" t="str">
        <f t="shared" si="2"/>
        <v/>
      </c>
      <c r="AG22" s="191" t="str">
        <f t="shared" si="10"/>
        <v/>
      </c>
      <c r="AH22" s="193" t="str">
        <f t="shared" si="4"/>
        <v/>
      </c>
      <c r="AI22" s="191" t="str">
        <f t="shared" si="13"/>
        <v/>
      </c>
      <c r="AJ22" s="194" t="str">
        <f>IFERROR(IF(OR(AND(AF22="Muy Baja",AH22="Leve"),AND(AF22="Muy Baja",AH22="Menor"),AND(AF22="Baja",AH22="Leve")),"Bajo",IF(OR(AND(AF22="Muy baja",AH22="Moderado"),AND(AF22="Baja",AH22="Menor"),AND(AF22="Baja",AH22="Moderado"),AND(AF22="Media",AH22="Leve"),AND(AF22="Media",AH22="Menor"),AND(AF22="Media",AH22="Moderado"),AND(AF22="Alta",AH22="Leve"),AND(AF22="Alta",AH22="Menor")),"Moderado",IF(OR(AND(AF22="Muy Baja",AH22="Mayor"),AND(AF22="Baja",AH22="Mayor"),AND(AF22="Media",AH22="Mayor"),AND(AF22="Alta",AH22="Moderado"),AND(AF22="Alta",AH22="Mayor"),AND(AF22="Muy Alta",AH22="Leve"),AND(AF22="Muy Alta",AH22="Menor"),AND(AF22="Muy Alta",AH22="Moderado"),AND(AF22="Muy Alta",AH22="Mayor")),"Alto",IF(OR(AND(AF22="Muy Baja",AH22="Catastrófico"),AND(AF22="Baja",AH22="Catastrófico"),AND(AF22="Media",AH22="Catastrófico"),AND(AF22="Alta",AH22="Catastrófico"),AND(AF22="Muy Alta",AH22="Catastrófico")),"Extremo","")))),"")</f>
        <v/>
      </c>
      <c r="AK22" s="195"/>
      <c r="AL22" s="186"/>
      <c r="AM22" s="196"/>
      <c r="AN22" s="196"/>
      <c r="AO22" s="197"/>
      <c r="AP22" s="323"/>
      <c r="AQ22" s="323"/>
      <c r="AR22" s="323"/>
    </row>
    <row r="23" spans="1:44" ht="37.5" customHeight="1" x14ac:dyDescent="0.2">
      <c r="A23" s="346"/>
      <c r="B23" s="336"/>
      <c r="C23" s="336"/>
      <c r="D23" s="336"/>
      <c r="E23" s="350"/>
      <c r="F23" s="336"/>
      <c r="G23" s="330"/>
      <c r="H23" s="330"/>
      <c r="I23" s="330"/>
      <c r="J23" s="330"/>
      <c r="K23" s="330"/>
      <c r="L23" s="330"/>
      <c r="M23" s="330"/>
      <c r="N23" s="323"/>
      <c r="O23" s="322"/>
      <c r="P23" s="321"/>
      <c r="Q23" s="319"/>
      <c r="R23" s="321">
        <f>IF(NOT(ISERROR(MATCH(Q23,_xlfn.ANCHORARRAY(E34),0))),P36&amp;"Por favor no seleccionar los criterios de impacto",Q23)</f>
        <v>0</v>
      </c>
      <c r="S23" s="322"/>
      <c r="T23" s="321"/>
      <c r="U23" s="332"/>
      <c r="V23" s="214">
        <v>5</v>
      </c>
      <c r="W23" s="187"/>
      <c r="X23" s="189" t="str">
        <f t="shared" si="14"/>
        <v/>
      </c>
      <c r="Y23" s="190"/>
      <c r="Z23" s="190"/>
      <c r="AA23" s="191" t="str">
        <f t="shared" si="9"/>
        <v/>
      </c>
      <c r="AB23" s="190"/>
      <c r="AC23" s="190"/>
      <c r="AD23" s="190"/>
      <c r="AE23" s="192" t="str">
        <f t="shared" si="15"/>
        <v/>
      </c>
      <c r="AF23" s="193" t="str">
        <f t="shared" si="2"/>
        <v/>
      </c>
      <c r="AG23" s="191" t="str">
        <f t="shared" si="10"/>
        <v/>
      </c>
      <c r="AH23" s="193" t="str">
        <f t="shared" si="4"/>
        <v/>
      </c>
      <c r="AI23" s="191" t="str">
        <f t="shared" si="13"/>
        <v/>
      </c>
      <c r="AJ23" s="194" t="str">
        <f t="shared" ref="AJ23:AJ24" si="16">IFERROR(IF(OR(AND(AF23="Muy Baja",AH23="Leve"),AND(AF23="Muy Baja",AH23="Menor"),AND(AF23="Baja",AH23="Leve")),"Bajo",IF(OR(AND(AF23="Muy baja",AH23="Moderado"),AND(AF23="Baja",AH23="Menor"),AND(AF23="Baja",AH23="Moderado"),AND(AF23="Media",AH23="Leve"),AND(AF23="Media",AH23="Menor"),AND(AF23="Media",AH23="Moderado"),AND(AF23="Alta",AH23="Leve"),AND(AF23="Alta",AH23="Menor")),"Moderado",IF(OR(AND(AF23="Muy Baja",AH23="Mayor"),AND(AF23="Baja",AH23="Mayor"),AND(AF23="Media",AH23="Mayor"),AND(AF23="Alta",AH23="Moderado"),AND(AF23="Alta",AH23="Mayor"),AND(AF23="Muy Alta",AH23="Leve"),AND(AF23="Muy Alta",AH23="Menor"),AND(AF23="Muy Alta",AH23="Moderado"),AND(AF23="Muy Alta",AH23="Mayor")),"Alto",IF(OR(AND(AF23="Muy Baja",AH23="Catastrófico"),AND(AF23="Baja",AH23="Catastrófico"),AND(AF23="Media",AH23="Catastrófico"),AND(AF23="Alta",AH23="Catastrófico"),AND(AF23="Muy Alta",AH23="Catastrófico")),"Extremo","")))),"")</f>
        <v/>
      </c>
      <c r="AK23" s="195"/>
      <c r="AL23" s="186"/>
      <c r="AM23" s="196"/>
      <c r="AN23" s="196"/>
      <c r="AO23" s="197"/>
      <c r="AP23" s="323"/>
      <c r="AQ23" s="323"/>
      <c r="AR23" s="323"/>
    </row>
    <row r="24" spans="1:44" ht="37.5" customHeight="1" x14ac:dyDescent="0.2">
      <c r="A24" s="346"/>
      <c r="B24" s="336"/>
      <c r="C24" s="336"/>
      <c r="D24" s="336"/>
      <c r="E24" s="350"/>
      <c r="F24" s="336"/>
      <c r="G24" s="331"/>
      <c r="H24" s="331"/>
      <c r="I24" s="331"/>
      <c r="J24" s="331"/>
      <c r="K24" s="331"/>
      <c r="L24" s="331"/>
      <c r="M24" s="331"/>
      <c r="N24" s="323"/>
      <c r="O24" s="322"/>
      <c r="P24" s="321"/>
      <c r="Q24" s="319"/>
      <c r="R24" s="321">
        <f>IF(NOT(ISERROR(MATCH(Q24,_xlfn.ANCHORARRAY(E35),0))),P37&amp;"Por favor no seleccionar los criterios de impacto",Q24)</f>
        <v>0</v>
      </c>
      <c r="S24" s="322"/>
      <c r="T24" s="321"/>
      <c r="U24" s="332"/>
      <c r="V24" s="214">
        <v>6</v>
      </c>
      <c r="W24" s="187"/>
      <c r="X24" s="189" t="str">
        <f t="shared" si="14"/>
        <v/>
      </c>
      <c r="Y24" s="190"/>
      <c r="Z24" s="190"/>
      <c r="AA24" s="191" t="str">
        <f t="shared" si="9"/>
        <v/>
      </c>
      <c r="AB24" s="190"/>
      <c r="AC24" s="190"/>
      <c r="AD24" s="190"/>
      <c r="AE24" s="192" t="str">
        <f t="shared" si="15"/>
        <v/>
      </c>
      <c r="AF24" s="193" t="str">
        <f t="shared" si="2"/>
        <v/>
      </c>
      <c r="AG24" s="191" t="str">
        <f t="shared" si="10"/>
        <v/>
      </c>
      <c r="AH24" s="193" t="str">
        <f t="shared" si="4"/>
        <v/>
      </c>
      <c r="AI24" s="191" t="str">
        <f t="shared" si="13"/>
        <v/>
      </c>
      <c r="AJ24" s="194" t="str">
        <f t="shared" si="16"/>
        <v/>
      </c>
      <c r="AK24" s="195"/>
      <c r="AL24" s="186"/>
      <c r="AM24" s="196"/>
      <c r="AN24" s="196"/>
      <c r="AO24" s="197"/>
      <c r="AP24" s="323"/>
      <c r="AQ24" s="323"/>
      <c r="AR24" s="323"/>
    </row>
    <row r="25" spans="1:44" ht="37.5" customHeight="1" x14ac:dyDescent="0.2">
      <c r="A25" s="346">
        <v>3</v>
      </c>
      <c r="B25" s="336"/>
      <c r="C25" s="336"/>
      <c r="D25" s="336"/>
      <c r="E25" s="350"/>
      <c r="F25" s="336"/>
      <c r="G25" s="329"/>
      <c r="H25" s="329"/>
      <c r="I25" s="329"/>
      <c r="J25" s="329"/>
      <c r="K25" s="329"/>
      <c r="L25" s="329"/>
      <c r="M25" s="329"/>
      <c r="N25" s="323"/>
      <c r="O25" s="322" t="str">
        <f>IF(N25&lt;=0,"",IF(N25&lt;=2,"Muy Baja",IF(N25&lt;=24,"Baja",IF(N25&lt;=500,"Media",IF(N25&lt;=5000,"Alta","Muy Alta")))))</f>
        <v/>
      </c>
      <c r="P25" s="321" t="str">
        <f>IF(O25="","",IF(O25="Muy Baja",0.2,IF(O25="Baja",0.4,IF(O25="Media",0.6,IF(O25="Alta",0.8,IF(O25="Muy Alta",1,))))))</f>
        <v/>
      </c>
      <c r="Q25" s="319"/>
      <c r="R25" s="321">
        <f>IF(NOT(ISERROR(MATCH(Q25,'Tabla Impacto'!$B$222:$B$224,0))),'Tabla Impacto'!$F$224&amp;"Por favor no seleccionar los criterios de impacto(Afectación Económica o presupuestal y Pérdida Reputacional)",Q25)</f>
        <v>0</v>
      </c>
      <c r="S25" s="322" t="str">
        <f>IF(OR(R25='Tabla Impacto'!$C$12,R25='Tabla Impacto'!$D$12),"Leve",IF(OR(R25='Tabla Impacto'!$C$13,R25='Tabla Impacto'!$D$13),"Menor",IF(OR(R25='Tabla Impacto'!$C$14,R25='Tabla Impacto'!$D$14),"Moderado",IF(OR(R25='Tabla Impacto'!$C$15,R25='Tabla Impacto'!$D$15),"Mayor",IF(OR(R25='Tabla Impacto'!$C$16,R25='Tabla Impacto'!$D$16),"Catastrófico","")))))</f>
        <v/>
      </c>
      <c r="T25" s="321" t="str">
        <f>IF(S25="","",IF(S25="Leve",0.2,IF(S25="Menor",0.4,IF(S25="Moderado",0.6,IF(S25="Mayor",0.8,IF(S25="Catastrófico",1,))))))</f>
        <v/>
      </c>
      <c r="U25" s="332" t="str">
        <f>IF(OR(AND(O25="Muy Baja",S25="Leve"),AND(O25="Muy Baja",S25="Menor"),AND(O25="Baja",S25="Leve")),"Bajo",IF(OR(AND(O25="Muy baja",S25="Moderado"),AND(O25="Baja",S25="Menor"),AND(O25="Baja",S25="Moderado"),AND(O25="Media",S25="Leve"),AND(O25="Media",S25="Menor"),AND(O25="Media",S25="Moderado"),AND(O25="Alta",S25="Leve"),AND(O25="Alta",S25="Menor")),"Moderado",IF(OR(AND(O25="Muy Baja",S25="Mayor"),AND(O25="Baja",S25="Mayor"),AND(O25="Media",S25="Mayor"),AND(O25="Alta",S25="Moderado"),AND(O25="Alta",S25="Mayor"),AND(O25="Muy Alta",S25="Leve"),AND(O25="Muy Alta",S25="Menor"),AND(O25="Muy Alta",S25="Moderado"),AND(O25="Muy Alta",S25="Mayor")),"Alto",IF(OR(AND(O25="Muy Baja",S25="Catastrófico"),AND(O25="Baja",S25="Catastrófico"),AND(O25="Media",S25="Catastrófico"),AND(O25="Alta",S25="Catastrófico"),AND(O25="Muy Alta",S25="Catastrófico")),"Extremo",""))))</f>
        <v/>
      </c>
      <c r="V25" s="214">
        <v>1</v>
      </c>
      <c r="W25" s="187"/>
      <c r="X25" s="189" t="str">
        <f>IF(OR(Y25="Preventivo",Y25="Detectivo"),"Probabilidad",IF(Y25="Correctivo","Impacto",""))</f>
        <v/>
      </c>
      <c r="Y25" s="190"/>
      <c r="Z25" s="190"/>
      <c r="AA25" s="191" t="str">
        <f>IF(AND(Y25="Preventivo",Z25="Automático"),"50%",IF(AND(Y25="Preventivo",Z25="Manual"),"40%",IF(AND(Y25="Detectivo",Z25="Automático"),"40%",IF(AND(Y25="Detectivo",Z25="Manual"),"30%",IF(AND(Y25="Correctivo",Z25="Automático"),"35%",IF(AND(Y25="Correctivo",Z25="Manual"),"25%",""))))))</f>
        <v/>
      </c>
      <c r="AB25" s="190"/>
      <c r="AC25" s="190"/>
      <c r="AD25" s="190"/>
      <c r="AE25" s="192" t="str">
        <f>IFERROR(IF(X25="Probabilidad",(P25-(+P25*AA25)),IF(X25="Impacto",P25,"")),"")</f>
        <v/>
      </c>
      <c r="AF25" s="193" t="str">
        <f>IFERROR(IF(AE25="","",IF(AE25&lt;=0.2,"Muy Baja",IF(AE25&lt;=0.4,"Baja",IF(AE25&lt;=0.6,"Media",IF(AE25&lt;=0.8,"Alta","Muy Alta"))))),"")</f>
        <v/>
      </c>
      <c r="AG25" s="191" t="str">
        <f>+AE25</f>
        <v/>
      </c>
      <c r="AH25" s="193" t="str">
        <f>IFERROR(IF(AI25="","",IF(AI25&lt;=0.2,"Leve",IF(AI25&lt;=0.4,"Menor",IF(AI25&lt;=0.6,"Moderado",IF(AI25&lt;=0.8,"Mayor","Catastrófico"))))),"")</f>
        <v/>
      </c>
      <c r="AI25" s="191" t="str">
        <f t="shared" ref="AI25" si="17">IFERROR(IF(X25="Impacto",(T25-(+T25*AA25)),IF(X25="Probabilidad",T25,"")),"")</f>
        <v/>
      </c>
      <c r="AJ25" s="194" t="str">
        <f>IFERROR(IF(OR(AND(AF25="Muy Baja",AH25="Leve"),AND(AF25="Muy Baja",AH25="Menor"),AND(AF25="Baja",AH25="Leve")),"Bajo",IF(OR(AND(AF25="Muy baja",AH25="Moderado"),AND(AF25="Baja",AH25="Menor"),AND(AF25="Baja",AH25="Moderado"),AND(AF25="Media",AH25="Leve"),AND(AF25="Media",AH25="Menor"),AND(AF25="Media",AH25="Moderado"),AND(AF25="Alta",AH25="Leve"),AND(AF25="Alta",AH25="Menor")),"Moderado",IF(OR(AND(AF25="Muy Baja",AH25="Mayor"),AND(AF25="Baja",AH25="Mayor"),AND(AF25="Media",AH25="Mayor"),AND(AF25="Alta",AH25="Moderado"),AND(AF25="Alta",AH25="Mayor"),AND(AF25="Muy Alta",AH25="Leve"),AND(AF25="Muy Alta",AH25="Menor"),AND(AF25="Muy Alta",AH25="Moderado"),AND(AF25="Muy Alta",AH25="Mayor")),"Alto",IF(OR(AND(AF25="Muy Baja",AH25="Catastrófico"),AND(AF25="Baja",AH25="Catastrófico"),AND(AF25="Media",AH25="Catastrófico"),AND(AF25="Alta",AH25="Catastrófico"),AND(AF25="Muy Alta",AH25="Catastrófico")),"Extremo","")))),"")</f>
        <v/>
      </c>
      <c r="AK25" s="195"/>
      <c r="AL25" s="186"/>
      <c r="AM25" s="196"/>
      <c r="AN25" s="196"/>
      <c r="AO25" s="197"/>
      <c r="AP25" s="323"/>
      <c r="AQ25" s="323"/>
      <c r="AR25" s="323"/>
    </row>
    <row r="26" spans="1:44" ht="37.5" customHeight="1" x14ac:dyDescent="0.2">
      <c r="A26" s="346"/>
      <c r="B26" s="336"/>
      <c r="C26" s="336"/>
      <c r="D26" s="336"/>
      <c r="E26" s="350"/>
      <c r="F26" s="336"/>
      <c r="G26" s="330"/>
      <c r="H26" s="330"/>
      <c r="I26" s="330"/>
      <c r="J26" s="330"/>
      <c r="K26" s="330"/>
      <c r="L26" s="330"/>
      <c r="M26" s="330"/>
      <c r="N26" s="323"/>
      <c r="O26" s="322"/>
      <c r="P26" s="321"/>
      <c r="Q26" s="319"/>
      <c r="R26" s="321">
        <f>IF(NOT(ISERROR(MATCH(Q26,_xlfn.ANCHORARRAY(E37),0))),P39&amp;"Por favor no seleccionar los criterios de impacto",Q26)</f>
        <v>0</v>
      </c>
      <c r="S26" s="322"/>
      <c r="T26" s="321"/>
      <c r="U26" s="332"/>
      <c r="V26" s="214">
        <v>2</v>
      </c>
      <c r="W26" s="187"/>
      <c r="X26" s="189" t="str">
        <f>IF(OR(Y26="Preventivo",Y26="Detectivo"),"Probabilidad",IF(Y26="Correctivo","Impacto",""))</f>
        <v/>
      </c>
      <c r="Y26" s="190"/>
      <c r="Z26" s="190"/>
      <c r="AA26" s="191" t="str">
        <f t="shared" ref="AA26:AA30" si="18">IF(AND(Y26="Preventivo",Z26="Automático"),"50%",IF(AND(Y26="Preventivo",Z26="Manual"),"40%",IF(AND(Y26="Detectivo",Z26="Automático"),"40%",IF(AND(Y26="Detectivo",Z26="Manual"),"30%",IF(AND(Y26="Correctivo",Z26="Automático"),"35%",IF(AND(Y26="Correctivo",Z26="Manual"),"25%",""))))))</f>
        <v/>
      </c>
      <c r="AB26" s="190"/>
      <c r="AC26" s="190"/>
      <c r="AD26" s="190"/>
      <c r="AE26" s="192" t="str">
        <f>IFERROR(IF(AND(X25="Probabilidad",X26="Probabilidad"),(AG25-(+AG25*AA26)),IF(X26="Probabilidad",(P25-(+P25*AA26)),IF(X26="Impacto",AG25,""))),"")</f>
        <v/>
      </c>
      <c r="AF26" s="193" t="str">
        <f t="shared" si="2"/>
        <v/>
      </c>
      <c r="AG26" s="191" t="str">
        <f t="shared" ref="AG26:AG30" si="19">+AE26</f>
        <v/>
      </c>
      <c r="AH26" s="193" t="str">
        <f t="shared" si="4"/>
        <v/>
      </c>
      <c r="AI26" s="191" t="str">
        <f t="shared" ref="AI26" si="20">IFERROR(IF(AND(X25="Impacto",X26="Impacto"),(AI25-(+AI25*AA26)),IF(X26="Impacto",($T$13-(+$T$13*AA26)),IF(X26="Probabilidad",AI25,""))),"")</f>
        <v/>
      </c>
      <c r="AJ26" s="194" t="str">
        <f t="shared" ref="AJ26:AJ27" si="21">IFERROR(IF(OR(AND(AF26="Muy Baja",AH26="Leve"),AND(AF26="Muy Baja",AH26="Menor"),AND(AF26="Baja",AH26="Leve")),"Bajo",IF(OR(AND(AF26="Muy baja",AH26="Moderado"),AND(AF26="Baja",AH26="Menor"),AND(AF26="Baja",AH26="Moderado"),AND(AF26="Media",AH26="Leve"),AND(AF26="Media",AH26="Menor"),AND(AF26="Media",AH26="Moderado"),AND(AF26="Alta",AH26="Leve"),AND(AF26="Alta",AH26="Menor")),"Moderado",IF(OR(AND(AF26="Muy Baja",AH26="Mayor"),AND(AF26="Baja",AH26="Mayor"),AND(AF26="Media",AH26="Mayor"),AND(AF26="Alta",AH26="Moderado"),AND(AF26="Alta",AH26="Mayor"),AND(AF26="Muy Alta",AH26="Leve"),AND(AF26="Muy Alta",AH26="Menor"),AND(AF26="Muy Alta",AH26="Moderado"),AND(AF26="Muy Alta",AH26="Mayor")),"Alto",IF(OR(AND(AF26="Muy Baja",AH26="Catastrófico"),AND(AF26="Baja",AH26="Catastrófico"),AND(AF26="Media",AH26="Catastrófico"),AND(AF26="Alta",AH26="Catastrófico"),AND(AF26="Muy Alta",AH26="Catastrófico")),"Extremo","")))),"")</f>
        <v/>
      </c>
      <c r="AK26" s="195"/>
      <c r="AL26" s="186"/>
      <c r="AM26" s="196"/>
      <c r="AN26" s="196"/>
      <c r="AO26" s="197"/>
      <c r="AP26" s="323"/>
      <c r="AQ26" s="323"/>
      <c r="AR26" s="323"/>
    </row>
    <row r="27" spans="1:44" ht="37.5" customHeight="1" x14ac:dyDescent="0.2">
      <c r="A27" s="346"/>
      <c r="B27" s="336"/>
      <c r="C27" s="336"/>
      <c r="D27" s="336"/>
      <c r="E27" s="350"/>
      <c r="F27" s="336"/>
      <c r="G27" s="330"/>
      <c r="H27" s="330"/>
      <c r="I27" s="330"/>
      <c r="J27" s="330"/>
      <c r="K27" s="330"/>
      <c r="L27" s="330"/>
      <c r="M27" s="330"/>
      <c r="N27" s="323"/>
      <c r="O27" s="322"/>
      <c r="P27" s="321"/>
      <c r="Q27" s="319"/>
      <c r="R27" s="321">
        <f>IF(NOT(ISERROR(MATCH(Q27,_xlfn.ANCHORARRAY(E38),0))),P40&amp;"Por favor no seleccionar los criterios de impacto",Q27)</f>
        <v>0</v>
      </c>
      <c r="S27" s="322"/>
      <c r="T27" s="321"/>
      <c r="U27" s="332"/>
      <c r="V27" s="214">
        <v>3</v>
      </c>
      <c r="W27" s="187"/>
      <c r="X27" s="189" t="str">
        <f>IF(OR(Y27="Preventivo",Y27="Detectivo"),"Probabilidad",IF(Y27="Correctivo","Impacto",""))</f>
        <v/>
      </c>
      <c r="Y27" s="190"/>
      <c r="Z27" s="190"/>
      <c r="AA27" s="191" t="str">
        <f t="shared" si="18"/>
        <v/>
      </c>
      <c r="AB27" s="190"/>
      <c r="AC27" s="190"/>
      <c r="AD27" s="190"/>
      <c r="AE27" s="192" t="str">
        <f>IFERROR(IF(AND(X26="Probabilidad",X27="Probabilidad"),(AG26-(+AG26*AA27)),IF(AND(X26="Impacto",X27="Probabilidad"),(AG25-(+AG25*AA27)),IF(X27="Impacto",AG26,""))),"")</f>
        <v/>
      </c>
      <c r="AF27" s="193" t="str">
        <f t="shared" si="2"/>
        <v/>
      </c>
      <c r="AG27" s="191" t="str">
        <f t="shared" si="19"/>
        <v/>
      </c>
      <c r="AH27" s="193" t="str">
        <f t="shared" si="4"/>
        <v/>
      </c>
      <c r="AI27" s="191" t="str">
        <f t="shared" ref="AI27" si="22">IFERROR(IF(AND(X26="Impacto",X27="Impacto"),(AI26-(+AI26*AA27)),IF(AND(X26="Probabilidad",X27="Impacto"),(AI25-(+AI25*AA27)),IF(X27="Probabilidad",AI26,""))),"")</f>
        <v/>
      </c>
      <c r="AJ27" s="194" t="str">
        <f t="shared" si="21"/>
        <v/>
      </c>
      <c r="AK27" s="195"/>
      <c r="AL27" s="186"/>
      <c r="AM27" s="196"/>
      <c r="AN27" s="196"/>
      <c r="AO27" s="197"/>
      <c r="AP27" s="323"/>
      <c r="AQ27" s="323"/>
      <c r="AR27" s="323"/>
    </row>
    <row r="28" spans="1:44" ht="37.5" customHeight="1" x14ac:dyDescent="0.2">
      <c r="A28" s="346"/>
      <c r="B28" s="336"/>
      <c r="C28" s="336"/>
      <c r="D28" s="336"/>
      <c r="E28" s="350"/>
      <c r="F28" s="336"/>
      <c r="G28" s="330"/>
      <c r="H28" s="330"/>
      <c r="I28" s="330"/>
      <c r="J28" s="330"/>
      <c r="K28" s="330"/>
      <c r="L28" s="330"/>
      <c r="M28" s="330"/>
      <c r="N28" s="323"/>
      <c r="O28" s="322"/>
      <c r="P28" s="321"/>
      <c r="Q28" s="319"/>
      <c r="R28" s="321">
        <f>IF(NOT(ISERROR(MATCH(Q28,_xlfn.ANCHORARRAY(E39),0))),P41&amp;"Por favor no seleccionar los criterios de impacto",Q28)</f>
        <v>0</v>
      </c>
      <c r="S28" s="322"/>
      <c r="T28" s="321"/>
      <c r="U28" s="332"/>
      <c r="V28" s="214">
        <v>4</v>
      </c>
      <c r="W28" s="187"/>
      <c r="X28" s="189" t="str">
        <f t="shared" ref="X28:X30" si="23">IF(OR(Y28="Preventivo",Y28="Detectivo"),"Probabilidad",IF(Y28="Correctivo","Impacto",""))</f>
        <v/>
      </c>
      <c r="Y28" s="190"/>
      <c r="Z28" s="190"/>
      <c r="AA28" s="191" t="str">
        <f t="shared" si="18"/>
        <v/>
      </c>
      <c r="AB28" s="190"/>
      <c r="AC28" s="190"/>
      <c r="AD28" s="190"/>
      <c r="AE28" s="192" t="str">
        <f t="shared" ref="AE28:AE30" si="24">IFERROR(IF(AND(X27="Probabilidad",X28="Probabilidad"),(AG27-(+AG27*AA28)),IF(AND(X27="Impacto",X28="Probabilidad"),(AG26-(+AG26*AA28)),IF(X28="Impacto",AG27,""))),"")</f>
        <v/>
      </c>
      <c r="AF28" s="193" t="str">
        <f t="shared" si="2"/>
        <v/>
      </c>
      <c r="AG28" s="191" t="str">
        <f t="shared" si="19"/>
        <v/>
      </c>
      <c r="AH28" s="193" t="str">
        <f t="shared" si="4"/>
        <v/>
      </c>
      <c r="AI28" s="191" t="str">
        <f t="shared" si="13"/>
        <v/>
      </c>
      <c r="AJ28" s="194" t="str">
        <f>IFERROR(IF(OR(AND(AF28="Muy Baja",AH28="Leve"),AND(AF28="Muy Baja",AH28="Menor"),AND(AF28="Baja",AH28="Leve")),"Bajo",IF(OR(AND(AF28="Muy baja",AH28="Moderado"),AND(AF28="Baja",AH28="Menor"),AND(AF28="Baja",AH28="Moderado"),AND(AF28="Media",AH28="Leve"),AND(AF28="Media",AH28="Menor"),AND(AF28="Media",AH28="Moderado"),AND(AF28="Alta",AH28="Leve"),AND(AF28="Alta",AH28="Menor")),"Moderado",IF(OR(AND(AF28="Muy Baja",AH28="Mayor"),AND(AF28="Baja",AH28="Mayor"),AND(AF28="Media",AH28="Mayor"),AND(AF28="Alta",AH28="Moderado"),AND(AF28="Alta",AH28="Mayor"),AND(AF28="Muy Alta",AH28="Leve"),AND(AF28="Muy Alta",AH28="Menor"),AND(AF28="Muy Alta",AH28="Moderado"),AND(AF28="Muy Alta",AH28="Mayor")),"Alto",IF(OR(AND(AF28="Muy Baja",AH28="Catastrófico"),AND(AF28="Baja",AH28="Catastrófico"),AND(AF28="Media",AH28="Catastrófico"),AND(AF28="Alta",AH28="Catastrófico"),AND(AF28="Muy Alta",AH28="Catastrófico")),"Extremo","")))),"")</f>
        <v/>
      </c>
      <c r="AK28" s="195"/>
      <c r="AL28" s="186"/>
      <c r="AM28" s="196"/>
      <c r="AN28" s="196"/>
      <c r="AO28" s="197"/>
      <c r="AP28" s="323"/>
      <c r="AQ28" s="323"/>
      <c r="AR28" s="323"/>
    </row>
    <row r="29" spans="1:44" ht="37.5" customHeight="1" x14ac:dyDescent="0.2">
      <c r="A29" s="346"/>
      <c r="B29" s="336"/>
      <c r="C29" s="336"/>
      <c r="D29" s="336"/>
      <c r="E29" s="350"/>
      <c r="F29" s="336"/>
      <c r="G29" s="330"/>
      <c r="H29" s="330"/>
      <c r="I29" s="330"/>
      <c r="J29" s="330"/>
      <c r="K29" s="330"/>
      <c r="L29" s="330"/>
      <c r="M29" s="330"/>
      <c r="N29" s="323"/>
      <c r="O29" s="322"/>
      <c r="P29" s="321"/>
      <c r="Q29" s="319"/>
      <c r="R29" s="321">
        <f>IF(NOT(ISERROR(MATCH(Q29,_xlfn.ANCHORARRAY(E40),0))),P42&amp;"Por favor no seleccionar los criterios de impacto",Q29)</f>
        <v>0</v>
      </c>
      <c r="S29" s="322"/>
      <c r="T29" s="321"/>
      <c r="U29" s="332"/>
      <c r="V29" s="214">
        <v>5</v>
      </c>
      <c r="W29" s="187"/>
      <c r="X29" s="189" t="str">
        <f t="shared" si="23"/>
        <v/>
      </c>
      <c r="Y29" s="190"/>
      <c r="Z29" s="190"/>
      <c r="AA29" s="191" t="str">
        <f t="shared" si="18"/>
        <v/>
      </c>
      <c r="AB29" s="190"/>
      <c r="AC29" s="190"/>
      <c r="AD29" s="190"/>
      <c r="AE29" s="192" t="str">
        <f t="shared" si="24"/>
        <v/>
      </c>
      <c r="AF29" s="193" t="str">
        <f t="shared" si="2"/>
        <v/>
      </c>
      <c r="AG29" s="191" t="str">
        <f t="shared" si="19"/>
        <v/>
      </c>
      <c r="AH29" s="193" t="str">
        <f t="shared" si="4"/>
        <v/>
      </c>
      <c r="AI29" s="191" t="str">
        <f t="shared" si="13"/>
        <v/>
      </c>
      <c r="AJ29" s="194" t="str">
        <f t="shared" ref="AJ29:AJ30" si="25">IFERROR(IF(OR(AND(AF29="Muy Baja",AH29="Leve"),AND(AF29="Muy Baja",AH29="Menor"),AND(AF29="Baja",AH29="Leve")),"Bajo",IF(OR(AND(AF29="Muy baja",AH29="Moderado"),AND(AF29="Baja",AH29="Menor"),AND(AF29="Baja",AH29="Moderado"),AND(AF29="Media",AH29="Leve"),AND(AF29="Media",AH29="Menor"),AND(AF29="Media",AH29="Moderado"),AND(AF29="Alta",AH29="Leve"),AND(AF29="Alta",AH29="Menor")),"Moderado",IF(OR(AND(AF29="Muy Baja",AH29="Mayor"),AND(AF29="Baja",AH29="Mayor"),AND(AF29="Media",AH29="Mayor"),AND(AF29="Alta",AH29="Moderado"),AND(AF29="Alta",AH29="Mayor"),AND(AF29="Muy Alta",AH29="Leve"),AND(AF29="Muy Alta",AH29="Menor"),AND(AF29="Muy Alta",AH29="Moderado"),AND(AF29="Muy Alta",AH29="Mayor")),"Alto",IF(OR(AND(AF29="Muy Baja",AH29="Catastrófico"),AND(AF29="Baja",AH29="Catastrófico"),AND(AF29="Media",AH29="Catastrófico"),AND(AF29="Alta",AH29="Catastrófico"),AND(AF29="Muy Alta",AH29="Catastrófico")),"Extremo","")))),"")</f>
        <v/>
      </c>
      <c r="AK29" s="195"/>
      <c r="AL29" s="186"/>
      <c r="AM29" s="196"/>
      <c r="AN29" s="196"/>
      <c r="AO29" s="197"/>
      <c r="AP29" s="323"/>
      <c r="AQ29" s="323"/>
      <c r="AR29" s="323"/>
    </row>
    <row r="30" spans="1:44" ht="37.5" customHeight="1" x14ac:dyDescent="0.2">
      <c r="A30" s="346"/>
      <c r="B30" s="336"/>
      <c r="C30" s="336"/>
      <c r="D30" s="336"/>
      <c r="E30" s="350"/>
      <c r="F30" s="336"/>
      <c r="G30" s="331"/>
      <c r="H30" s="331"/>
      <c r="I30" s="331"/>
      <c r="J30" s="331"/>
      <c r="K30" s="331"/>
      <c r="L30" s="331"/>
      <c r="M30" s="331"/>
      <c r="N30" s="323"/>
      <c r="O30" s="322"/>
      <c r="P30" s="321"/>
      <c r="Q30" s="319"/>
      <c r="R30" s="321">
        <f>IF(NOT(ISERROR(MATCH(Q30,_xlfn.ANCHORARRAY(E41),0))),P43&amp;"Por favor no seleccionar los criterios de impacto",Q30)</f>
        <v>0</v>
      </c>
      <c r="S30" s="322"/>
      <c r="T30" s="321"/>
      <c r="U30" s="332"/>
      <c r="V30" s="214">
        <v>6</v>
      </c>
      <c r="W30" s="187"/>
      <c r="X30" s="189" t="str">
        <f t="shared" si="23"/>
        <v/>
      </c>
      <c r="Y30" s="190"/>
      <c r="Z30" s="190"/>
      <c r="AA30" s="191" t="str">
        <f t="shared" si="18"/>
        <v/>
      </c>
      <c r="AB30" s="190"/>
      <c r="AC30" s="190"/>
      <c r="AD30" s="190"/>
      <c r="AE30" s="192" t="str">
        <f t="shared" si="24"/>
        <v/>
      </c>
      <c r="AF30" s="193" t="str">
        <f t="shared" si="2"/>
        <v/>
      </c>
      <c r="AG30" s="191" t="str">
        <f t="shared" si="19"/>
        <v/>
      </c>
      <c r="AH30" s="193" t="str">
        <f t="shared" si="4"/>
        <v/>
      </c>
      <c r="AI30" s="191" t="str">
        <f t="shared" si="13"/>
        <v/>
      </c>
      <c r="AJ30" s="194" t="str">
        <f t="shared" si="25"/>
        <v/>
      </c>
      <c r="AK30" s="195"/>
      <c r="AL30" s="186"/>
      <c r="AM30" s="196"/>
      <c r="AN30" s="196"/>
      <c r="AO30" s="197"/>
      <c r="AP30" s="323"/>
      <c r="AQ30" s="323"/>
      <c r="AR30" s="323"/>
    </row>
    <row r="31" spans="1:44" ht="37.5" customHeight="1" x14ac:dyDescent="0.2">
      <c r="A31" s="346">
        <v>4</v>
      </c>
      <c r="B31" s="336"/>
      <c r="C31" s="336"/>
      <c r="D31" s="336"/>
      <c r="E31" s="336"/>
      <c r="F31" s="336"/>
      <c r="G31" s="329"/>
      <c r="H31" s="329"/>
      <c r="I31" s="329"/>
      <c r="J31" s="329"/>
      <c r="K31" s="329"/>
      <c r="L31" s="329"/>
      <c r="M31" s="329"/>
      <c r="N31" s="323"/>
      <c r="O31" s="322" t="str">
        <f>IF(N31&lt;=0,"",IF(N31&lt;=2,"Muy Baja",IF(N31&lt;=24,"Baja",IF(N31&lt;=500,"Media",IF(N31&lt;=5000,"Alta","Muy Alta")))))</f>
        <v/>
      </c>
      <c r="P31" s="321" t="str">
        <f>IF(O31="","",IF(O31="Muy Baja",0.2,IF(O31="Baja",0.4,IF(O31="Media",0.6,IF(O31="Alta",0.8,IF(O31="Muy Alta",1,))))))</f>
        <v/>
      </c>
      <c r="Q31" s="319"/>
      <c r="R31" s="321">
        <f>IF(NOT(ISERROR(MATCH(Q31,'Tabla Impacto'!$B$222:$B$224,0))),'Tabla Impacto'!$F$224&amp;"Por favor no seleccionar los criterios de impacto(Afectación Económica o presupuestal y Pérdida Reputacional)",Q31)</f>
        <v>0</v>
      </c>
      <c r="S31" s="322" t="str">
        <f>IF(OR(R31='Tabla Impacto'!$C$12,R31='Tabla Impacto'!$D$12),"Leve",IF(OR(R31='Tabla Impacto'!$C$13,R31='Tabla Impacto'!$D$13),"Menor",IF(OR(R31='Tabla Impacto'!$C$14,R31='Tabla Impacto'!$D$14),"Moderado",IF(OR(R31='Tabla Impacto'!$C$15,R31='Tabla Impacto'!$D$15),"Mayor",IF(OR(R31='Tabla Impacto'!$C$16,R31='Tabla Impacto'!$D$16),"Catastrófico","")))))</f>
        <v/>
      </c>
      <c r="T31" s="321" t="str">
        <f>IF(S31="","",IF(S31="Leve",0.2,IF(S31="Menor",0.4,IF(S31="Moderado",0.6,IF(S31="Mayor",0.8,IF(S31="Catastrófico",1,))))))</f>
        <v/>
      </c>
      <c r="U31" s="332" t="str">
        <f>IF(OR(AND(O31="Muy Baja",S31="Leve"),AND(O31="Muy Baja",S31="Menor"),AND(O31="Baja",S31="Leve")),"Bajo",IF(OR(AND(O31="Muy baja",S31="Moderado"),AND(O31="Baja",S31="Menor"),AND(O31="Baja",S31="Moderado"),AND(O31="Media",S31="Leve"),AND(O31="Media",S31="Menor"),AND(O31="Media",S31="Moderado"),AND(O31="Alta",S31="Leve"),AND(O31="Alta",S31="Menor")),"Moderado",IF(OR(AND(O31="Muy Baja",S31="Mayor"),AND(O31="Baja",S31="Mayor"),AND(O31="Media",S31="Mayor"),AND(O31="Alta",S31="Moderado"),AND(O31="Alta",S31="Mayor"),AND(O31="Muy Alta",S31="Leve"),AND(O31="Muy Alta",S31="Menor"),AND(O31="Muy Alta",S31="Moderado"),AND(O31="Muy Alta",S31="Mayor")),"Alto",IF(OR(AND(O31="Muy Baja",S31="Catastrófico"),AND(O31="Baja",S31="Catastrófico"),AND(O31="Media",S31="Catastrófico"),AND(O31="Alta",S31="Catastrófico"),AND(O31="Muy Alta",S31="Catastrófico")),"Extremo",""))))</f>
        <v/>
      </c>
      <c r="V31" s="214">
        <v>1</v>
      </c>
      <c r="W31" s="187"/>
      <c r="X31" s="189" t="str">
        <f>IF(OR(Y31="Preventivo",Y31="Detectivo"),"Probabilidad",IF(Y31="Correctivo","Impacto",""))</f>
        <v/>
      </c>
      <c r="Y31" s="190"/>
      <c r="Z31" s="190"/>
      <c r="AA31" s="191" t="str">
        <f>IF(AND(Y31="Preventivo",Z31="Automático"),"50%",IF(AND(Y31="Preventivo",Z31="Manual"),"40%",IF(AND(Y31="Detectivo",Z31="Automático"),"40%",IF(AND(Y31="Detectivo",Z31="Manual"),"30%",IF(AND(Y31="Correctivo",Z31="Automático"),"35%",IF(AND(Y31="Correctivo",Z31="Manual"),"25%",""))))))</f>
        <v/>
      </c>
      <c r="AB31" s="190"/>
      <c r="AC31" s="190"/>
      <c r="AD31" s="190"/>
      <c r="AE31" s="192" t="str">
        <f>IFERROR(IF(X31="Probabilidad",(P31-(+P31*AA31)),IF(X31="Impacto",P31,"")),"")</f>
        <v/>
      </c>
      <c r="AF31" s="193" t="str">
        <f>IFERROR(IF(AE31="","",IF(AE31&lt;=0.2,"Muy Baja",IF(AE31&lt;=0.4,"Baja",IF(AE31&lt;=0.6,"Media",IF(AE31&lt;=0.8,"Alta","Muy Alta"))))),"")</f>
        <v/>
      </c>
      <c r="AG31" s="191" t="str">
        <f>+AE31</f>
        <v/>
      </c>
      <c r="AH31" s="193" t="str">
        <f>IFERROR(IF(AI31="","",IF(AI31&lt;=0.2,"Leve",IF(AI31&lt;=0.4,"Menor",IF(AI31&lt;=0.6,"Moderado",IF(AI31&lt;=0.8,"Mayor","Catastrófico"))))),"")</f>
        <v/>
      </c>
      <c r="AI31" s="191" t="str">
        <f t="shared" ref="AI31" si="26">IFERROR(IF(X31="Impacto",(T31-(+T31*AA31)),IF(X31="Probabilidad",T31,"")),"")</f>
        <v/>
      </c>
      <c r="AJ31" s="194" t="str">
        <f>IFERROR(IF(OR(AND(AF31="Muy Baja",AH31="Leve"),AND(AF31="Muy Baja",AH31="Menor"),AND(AF31="Baja",AH31="Leve")),"Bajo",IF(OR(AND(AF31="Muy baja",AH31="Moderado"),AND(AF31="Baja",AH31="Menor"),AND(AF31="Baja",AH31="Moderado"),AND(AF31="Media",AH31="Leve"),AND(AF31="Media",AH31="Menor"),AND(AF31="Media",AH31="Moderado"),AND(AF31="Alta",AH31="Leve"),AND(AF31="Alta",AH31="Menor")),"Moderado",IF(OR(AND(AF31="Muy Baja",AH31="Mayor"),AND(AF31="Baja",AH31="Mayor"),AND(AF31="Media",AH31="Mayor"),AND(AF31="Alta",AH31="Moderado"),AND(AF31="Alta",AH31="Mayor"),AND(AF31="Muy Alta",AH31="Leve"),AND(AF31="Muy Alta",AH31="Menor"),AND(AF31="Muy Alta",AH31="Moderado"),AND(AF31="Muy Alta",AH31="Mayor")),"Alto",IF(OR(AND(AF31="Muy Baja",AH31="Catastrófico"),AND(AF31="Baja",AH31="Catastrófico"),AND(AF31="Media",AH31="Catastrófico"),AND(AF31="Alta",AH31="Catastrófico"),AND(AF31="Muy Alta",AH31="Catastrófico")),"Extremo","")))),"")</f>
        <v/>
      </c>
      <c r="AK31" s="195"/>
      <c r="AL31" s="186"/>
      <c r="AM31" s="196"/>
      <c r="AN31" s="196"/>
      <c r="AO31" s="197"/>
      <c r="AP31" s="323"/>
      <c r="AQ31" s="323"/>
      <c r="AR31" s="323"/>
    </row>
    <row r="32" spans="1:44" ht="37.5" customHeight="1" x14ac:dyDescent="0.2">
      <c r="A32" s="346"/>
      <c r="B32" s="336"/>
      <c r="C32" s="336"/>
      <c r="D32" s="336"/>
      <c r="E32" s="336"/>
      <c r="F32" s="336"/>
      <c r="G32" s="330"/>
      <c r="H32" s="330"/>
      <c r="I32" s="330"/>
      <c r="J32" s="330"/>
      <c r="K32" s="330"/>
      <c r="L32" s="330"/>
      <c r="M32" s="330"/>
      <c r="N32" s="323"/>
      <c r="O32" s="322"/>
      <c r="P32" s="321"/>
      <c r="Q32" s="319"/>
      <c r="R32" s="321">
        <f>IF(NOT(ISERROR(MATCH(Q32,_xlfn.ANCHORARRAY(E43),0))),P45&amp;"Por favor no seleccionar los criterios de impacto",Q32)</f>
        <v>0</v>
      </c>
      <c r="S32" s="322"/>
      <c r="T32" s="321"/>
      <c r="U32" s="332"/>
      <c r="V32" s="214">
        <v>2</v>
      </c>
      <c r="W32" s="187"/>
      <c r="X32" s="189" t="str">
        <f>IF(OR(Y32="Preventivo",Y32="Detectivo"),"Probabilidad",IF(Y32="Correctivo","Impacto",""))</f>
        <v/>
      </c>
      <c r="Y32" s="190"/>
      <c r="Z32" s="190"/>
      <c r="AA32" s="191" t="str">
        <f t="shared" ref="AA32:AA36" si="27">IF(AND(Y32="Preventivo",Z32="Automático"),"50%",IF(AND(Y32="Preventivo",Z32="Manual"),"40%",IF(AND(Y32="Detectivo",Z32="Automático"),"40%",IF(AND(Y32="Detectivo",Z32="Manual"),"30%",IF(AND(Y32="Correctivo",Z32="Automático"),"35%",IF(AND(Y32="Correctivo",Z32="Manual"),"25%",""))))))</f>
        <v/>
      </c>
      <c r="AB32" s="190"/>
      <c r="AC32" s="190"/>
      <c r="AD32" s="190"/>
      <c r="AE32" s="192" t="str">
        <f>IFERROR(IF(AND(X31="Probabilidad",X32="Probabilidad"),(AG31-(+AG31*AA32)),IF(X32="Probabilidad",(P31-(+P31*AA32)),IF(X32="Impacto",AG31,""))),"")</f>
        <v/>
      </c>
      <c r="AF32" s="193" t="str">
        <f t="shared" si="2"/>
        <v/>
      </c>
      <c r="AG32" s="191" t="str">
        <f t="shared" ref="AG32:AG36" si="28">+AE32</f>
        <v/>
      </c>
      <c r="AH32" s="193" t="str">
        <f t="shared" si="4"/>
        <v/>
      </c>
      <c r="AI32" s="191" t="str">
        <f t="shared" ref="AI32" si="29">IFERROR(IF(AND(X31="Impacto",X32="Impacto"),(AI31-(+AI31*AA32)),IF(X32="Impacto",($T$13-(+$T$13*AA32)),IF(X32="Probabilidad",AI31,""))),"")</f>
        <v/>
      </c>
      <c r="AJ32" s="194" t="str">
        <f t="shared" ref="AJ32:AJ33" si="30">IFERROR(IF(OR(AND(AF32="Muy Baja",AH32="Leve"),AND(AF32="Muy Baja",AH32="Menor"),AND(AF32="Baja",AH32="Leve")),"Bajo",IF(OR(AND(AF32="Muy baja",AH32="Moderado"),AND(AF32="Baja",AH32="Menor"),AND(AF32="Baja",AH32="Moderado"),AND(AF32="Media",AH32="Leve"),AND(AF32="Media",AH32="Menor"),AND(AF32="Media",AH32="Moderado"),AND(AF32="Alta",AH32="Leve"),AND(AF32="Alta",AH32="Menor")),"Moderado",IF(OR(AND(AF32="Muy Baja",AH32="Mayor"),AND(AF32="Baja",AH32="Mayor"),AND(AF32="Media",AH32="Mayor"),AND(AF32="Alta",AH32="Moderado"),AND(AF32="Alta",AH32="Mayor"),AND(AF32="Muy Alta",AH32="Leve"),AND(AF32="Muy Alta",AH32="Menor"),AND(AF32="Muy Alta",AH32="Moderado"),AND(AF32="Muy Alta",AH32="Mayor")),"Alto",IF(OR(AND(AF32="Muy Baja",AH32="Catastrófico"),AND(AF32="Baja",AH32="Catastrófico"),AND(AF32="Media",AH32="Catastrófico"),AND(AF32="Alta",AH32="Catastrófico"),AND(AF32="Muy Alta",AH32="Catastrófico")),"Extremo","")))),"")</f>
        <v/>
      </c>
      <c r="AK32" s="195"/>
      <c r="AL32" s="186"/>
      <c r="AM32" s="196"/>
      <c r="AN32" s="196"/>
      <c r="AO32" s="197"/>
      <c r="AP32" s="323"/>
      <c r="AQ32" s="323"/>
      <c r="AR32" s="323"/>
    </row>
    <row r="33" spans="1:44" ht="37.5" customHeight="1" x14ac:dyDescent="0.2">
      <c r="A33" s="346"/>
      <c r="B33" s="336"/>
      <c r="C33" s="336"/>
      <c r="D33" s="336"/>
      <c r="E33" s="336"/>
      <c r="F33" s="336"/>
      <c r="G33" s="330"/>
      <c r="H33" s="330"/>
      <c r="I33" s="330"/>
      <c r="J33" s="330"/>
      <c r="K33" s="330"/>
      <c r="L33" s="330"/>
      <c r="M33" s="330"/>
      <c r="N33" s="323"/>
      <c r="O33" s="322"/>
      <c r="P33" s="321"/>
      <c r="Q33" s="319"/>
      <c r="R33" s="321">
        <f>IF(NOT(ISERROR(MATCH(Q33,_xlfn.ANCHORARRAY(E44),0))),P46&amp;"Por favor no seleccionar los criterios de impacto",Q33)</f>
        <v>0</v>
      </c>
      <c r="S33" s="322"/>
      <c r="T33" s="321"/>
      <c r="U33" s="332"/>
      <c r="V33" s="214">
        <v>3</v>
      </c>
      <c r="W33" s="188"/>
      <c r="X33" s="189" t="str">
        <f>IF(OR(Y33="Preventivo",Y33="Detectivo"),"Probabilidad",IF(Y33="Correctivo","Impacto",""))</f>
        <v/>
      </c>
      <c r="Y33" s="190"/>
      <c r="Z33" s="190"/>
      <c r="AA33" s="191" t="str">
        <f t="shared" si="27"/>
        <v/>
      </c>
      <c r="AB33" s="190"/>
      <c r="AC33" s="190"/>
      <c r="AD33" s="190"/>
      <c r="AE33" s="192" t="str">
        <f>IFERROR(IF(AND(X32="Probabilidad",X33="Probabilidad"),(AG32-(+AG32*AA33)),IF(AND(X32="Impacto",X33="Probabilidad"),(AG31-(+AG31*AA33)),IF(X33="Impacto",AG32,""))),"")</f>
        <v/>
      </c>
      <c r="AF33" s="193" t="str">
        <f t="shared" si="2"/>
        <v/>
      </c>
      <c r="AG33" s="191" t="str">
        <f t="shared" si="28"/>
        <v/>
      </c>
      <c r="AH33" s="193" t="str">
        <f t="shared" si="4"/>
        <v/>
      </c>
      <c r="AI33" s="191" t="str">
        <f t="shared" ref="AI33" si="31">IFERROR(IF(AND(X32="Impacto",X33="Impacto"),(AI32-(+AI32*AA33)),IF(AND(X32="Probabilidad",X33="Impacto"),(AI31-(+AI31*AA33)),IF(X33="Probabilidad",AI32,""))),"")</f>
        <v/>
      </c>
      <c r="AJ33" s="194" t="str">
        <f t="shared" si="30"/>
        <v/>
      </c>
      <c r="AK33" s="195"/>
      <c r="AL33" s="186"/>
      <c r="AM33" s="196"/>
      <c r="AN33" s="196"/>
      <c r="AO33" s="197"/>
      <c r="AP33" s="323"/>
      <c r="AQ33" s="323"/>
      <c r="AR33" s="323"/>
    </row>
    <row r="34" spans="1:44" ht="37.5" customHeight="1" x14ac:dyDescent="0.2">
      <c r="A34" s="346"/>
      <c r="B34" s="336"/>
      <c r="C34" s="336"/>
      <c r="D34" s="336"/>
      <c r="E34" s="336"/>
      <c r="F34" s="336"/>
      <c r="G34" s="330"/>
      <c r="H34" s="330"/>
      <c r="I34" s="330"/>
      <c r="J34" s="330"/>
      <c r="K34" s="330"/>
      <c r="L34" s="330"/>
      <c r="M34" s="330"/>
      <c r="N34" s="323"/>
      <c r="O34" s="322"/>
      <c r="P34" s="321"/>
      <c r="Q34" s="319"/>
      <c r="R34" s="321">
        <f>IF(NOT(ISERROR(MATCH(Q34,_xlfn.ANCHORARRAY(E45),0))),P47&amp;"Por favor no seleccionar los criterios de impacto",Q34)</f>
        <v>0</v>
      </c>
      <c r="S34" s="322"/>
      <c r="T34" s="321"/>
      <c r="U34" s="332"/>
      <c r="V34" s="214">
        <v>4</v>
      </c>
      <c r="W34" s="187"/>
      <c r="X34" s="189" t="str">
        <f t="shared" ref="X34:X36" si="32">IF(OR(Y34="Preventivo",Y34="Detectivo"),"Probabilidad",IF(Y34="Correctivo","Impacto",""))</f>
        <v/>
      </c>
      <c r="Y34" s="190"/>
      <c r="Z34" s="190"/>
      <c r="AA34" s="191" t="str">
        <f t="shared" si="27"/>
        <v/>
      </c>
      <c r="AB34" s="190"/>
      <c r="AC34" s="190"/>
      <c r="AD34" s="190"/>
      <c r="AE34" s="192" t="str">
        <f t="shared" ref="AE34:AE36" si="33">IFERROR(IF(AND(X33="Probabilidad",X34="Probabilidad"),(AG33-(+AG33*AA34)),IF(AND(X33="Impacto",X34="Probabilidad"),(AG32-(+AG32*AA34)),IF(X34="Impacto",AG33,""))),"")</f>
        <v/>
      </c>
      <c r="AF34" s="193" t="str">
        <f t="shared" si="2"/>
        <v/>
      </c>
      <c r="AG34" s="191" t="str">
        <f t="shared" si="28"/>
        <v/>
      </c>
      <c r="AH34" s="193" t="str">
        <f t="shared" si="4"/>
        <v/>
      </c>
      <c r="AI34" s="191" t="str">
        <f t="shared" si="13"/>
        <v/>
      </c>
      <c r="AJ34" s="194" t="str">
        <f>IFERROR(IF(OR(AND(AF34="Muy Baja",AH34="Leve"),AND(AF34="Muy Baja",AH34="Menor"),AND(AF34="Baja",AH34="Leve")),"Bajo",IF(OR(AND(AF34="Muy baja",AH34="Moderado"),AND(AF34="Baja",AH34="Menor"),AND(AF34="Baja",AH34="Moderado"),AND(AF34="Media",AH34="Leve"),AND(AF34="Media",AH34="Menor"),AND(AF34="Media",AH34="Moderado"),AND(AF34="Alta",AH34="Leve"),AND(AF34="Alta",AH34="Menor")),"Moderado",IF(OR(AND(AF34="Muy Baja",AH34="Mayor"),AND(AF34="Baja",AH34="Mayor"),AND(AF34="Media",AH34="Mayor"),AND(AF34="Alta",AH34="Moderado"),AND(AF34="Alta",AH34="Mayor"),AND(AF34="Muy Alta",AH34="Leve"),AND(AF34="Muy Alta",AH34="Menor"),AND(AF34="Muy Alta",AH34="Moderado"),AND(AF34="Muy Alta",AH34="Mayor")),"Alto",IF(OR(AND(AF34="Muy Baja",AH34="Catastrófico"),AND(AF34="Baja",AH34="Catastrófico"),AND(AF34="Media",AH34="Catastrófico"),AND(AF34="Alta",AH34="Catastrófico"),AND(AF34="Muy Alta",AH34="Catastrófico")),"Extremo","")))),"")</f>
        <v/>
      </c>
      <c r="AK34" s="195"/>
      <c r="AL34" s="186"/>
      <c r="AM34" s="196"/>
      <c r="AN34" s="196"/>
      <c r="AO34" s="197"/>
      <c r="AP34" s="323"/>
      <c r="AQ34" s="323"/>
      <c r="AR34" s="323"/>
    </row>
    <row r="35" spans="1:44" ht="37.5" customHeight="1" x14ac:dyDescent="0.2">
      <c r="A35" s="346"/>
      <c r="B35" s="336"/>
      <c r="C35" s="336"/>
      <c r="D35" s="336"/>
      <c r="E35" s="336"/>
      <c r="F35" s="336"/>
      <c r="G35" s="330"/>
      <c r="H35" s="330"/>
      <c r="I35" s="330"/>
      <c r="J35" s="330"/>
      <c r="K35" s="330"/>
      <c r="L35" s="330"/>
      <c r="M35" s="330"/>
      <c r="N35" s="323"/>
      <c r="O35" s="322"/>
      <c r="P35" s="321"/>
      <c r="Q35" s="319"/>
      <c r="R35" s="321">
        <f>IF(NOT(ISERROR(MATCH(Q35,_xlfn.ANCHORARRAY(E46),0))),P48&amp;"Por favor no seleccionar los criterios de impacto",Q35)</f>
        <v>0</v>
      </c>
      <c r="S35" s="322"/>
      <c r="T35" s="321"/>
      <c r="U35" s="332"/>
      <c r="V35" s="214">
        <v>5</v>
      </c>
      <c r="W35" s="187"/>
      <c r="X35" s="189" t="str">
        <f t="shared" si="32"/>
        <v/>
      </c>
      <c r="Y35" s="190"/>
      <c r="Z35" s="190"/>
      <c r="AA35" s="191" t="str">
        <f t="shared" si="27"/>
        <v/>
      </c>
      <c r="AB35" s="190"/>
      <c r="AC35" s="190"/>
      <c r="AD35" s="190"/>
      <c r="AE35" s="192" t="str">
        <f t="shared" si="33"/>
        <v/>
      </c>
      <c r="AF35" s="193" t="str">
        <f>IFERROR(IF(AE35="","",IF(AE35&lt;=0.2,"Muy Baja",IF(AE35&lt;=0.4,"Baja",IF(AE35&lt;=0.6,"Media",IF(AE35&lt;=0.8,"Alta","Muy Alta"))))),"")</f>
        <v/>
      </c>
      <c r="AG35" s="191" t="str">
        <f t="shared" si="28"/>
        <v/>
      </c>
      <c r="AH35" s="193" t="str">
        <f t="shared" si="4"/>
        <v/>
      </c>
      <c r="AI35" s="191" t="str">
        <f t="shared" si="13"/>
        <v/>
      </c>
      <c r="AJ35" s="194" t="str">
        <f t="shared" ref="AJ35:AJ36" si="34">IFERROR(IF(OR(AND(AF35="Muy Baja",AH35="Leve"),AND(AF35="Muy Baja",AH35="Menor"),AND(AF35="Baja",AH35="Leve")),"Bajo",IF(OR(AND(AF35="Muy baja",AH35="Moderado"),AND(AF35="Baja",AH35="Menor"),AND(AF35="Baja",AH35="Moderado"),AND(AF35="Media",AH35="Leve"),AND(AF35="Media",AH35="Menor"),AND(AF35="Media",AH35="Moderado"),AND(AF35="Alta",AH35="Leve"),AND(AF35="Alta",AH35="Menor")),"Moderado",IF(OR(AND(AF35="Muy Baja",AH35="Mayor"),AND(AF35="Baja",AH35="Mayor"),AND(AF35="Media",AH35="Mayor"),AND(AF35="Alta",AH35="Moderado"),AND(AF35="Alta",AH35="Mayor"),AND(AF35="Muy Alta",AH35="Leve"),AND(AF35="Muy Alta",AH35="Menor"),AND(AF35="Muy Alta",AH35="Moderado"),AND(AF35="Muy Alta",AH35="Mayor")),"Alto",IF(OR(AND(AF35="Muy Baja",AH35="Catastrófico"),AND(AF35="Baja",AH35="Catastrófico"),AND(AF35="Media",AH35="Catastrófico"),AND(AF35="Alta",AH35="Catastrófico"),AND(AF35="Muy Alta",AH35="Catastrófico")),"Extremo","")))),"")</f>
        <v/>
      </c>
      <c r="AK35" s="195"/>
      <c r="AL35" s="186"/>
      <c r="AM35" s="196"/>
      <c r="AN35" s="196"/>
      <c r="AO35" s="197"/>
      <c r="AP35" s="323"/>
      <c r="AQ35" s="323"/>
      <c r="AR35" s="323"/>
    </row>
    <row r="36" spans="1:44" ht="37.5" customHeight="1" x14ac:dyDescent="0.2">
      <c r="A36" s="346"/>
      <c r="B36" s="336"/>
      <c r="C36" s="336"/>
      <c r="D36" s="336"/>
      <c r="E36" s="336"/>
      <c r="F36" s="336"/>
      <c r="G36" s="331"/>
      <c r="H36" s="331"/>
      <c r="I36" s="331"/>
      <c r="J36" s="331"/>
      <c r="K36" s="331"/>
      <c r="L36" s="331"/>
      <c r="M36" s="331"/>
      <c r="N36" s="323"/>
      <c r="O36" s="322"/>
      <c r="P36" s="321"/>
      <c r="Q36" s="319"/>
      <c r="R36" s="321">
        <f>IF(NOT(ISERROR(MATCH(Q36,_xlfn.ANCHORARRAY(E47),0))),P49&amp;"Por favor no seleccionar los criterios de impacto",Q36)</f>
        <v>0</v>
      </c>
      <c r="S36" s="322"/>
      <c r="T36" s="321"/>
      <c r="U36" s="332"/>
      <c r="V36" s="214">
        <v>6</v>
      </c>
      <c r="W36" s="187"/>
      <c r="X36" s="189" t="str">
        <f t="shared" si="32"/>
        <v/>
      </c>
      <c r="Y36" s="190"/>
      <c r="Z36" s="190"/>
      <c r="AA36" s="191" t="str">
        <f t="shared" si="27"/>
        <v/>
      </c>
      <c r="AB36" s="190"/>
      <c r="AC36" s="190"/>
      <c r="AD36" s="190"/>
      <c r="AE36" s="192" t="str">
        <f t="shared" si="33"/>
        <v/>
      </c>
      <c r="AF36" s="193" t="str">
        <f t="shared" si="2"/>
        <v/>
      </c>
      <c r="AG36" s="191" t="str">
        <f t="shared" si="28"/>
        <v/>
      </c>
      <c r="AH36" s="193" t="str">
        <f t="shared" si="4"/>
        <v/>
      </c>
      <c r="AI36" s="191" t="str">
        <f t="shared" si="13"/>
        <v/>
      </c>
      <c r="AJ36" s="194" t="str">
        <f t="shared" si="34"/>
        <v/>
      </c>
      <c r="AK36" s="195"/>
      <c r="AL36" s="186"/>
      <c r="AM36" s="196"/>
      <c r="AN36" s="196"/>
      <c r="AO36" s="197"/>
      <c r="AP36" s="323"/>
      <c r="AQ36" s="323"/>
      <c r="AR36" s="323"/>
    </row>
    <row r="37" spans="1:44" ht="37.5" customHeight="1" x14ac:dyDescent="0.2">
      <c r="A37" s="346">
        <v>5</v>
      </c>
      <c r="B37" s="336"/>
      <c r="C37" s="336"/>
      <c r="D37" s="336"/>
      <c r="E37" s="336"/>
      <c r="F37" s="336"/>
      <c r="G37" s="329"/>
      <c r="H37" s="329"/>
      <c r="I37" s="329"/>
      <c r="J37" s="329"/>
      <c r="K37" s="329"/>
      <c r="L37" s="329"/>
      <c r="M37" s="329"/>
      <c r="N37" s="323"/>
      <c r="O37" s="322" t="str">
        <f>IF(N37&lt;=0,"",IF(N37&lt;=2,"Muy Baja",IF(N37&lt;=24,"Baja",IF(N37&lt;=500,"Media",IF(N37&lt;=5000,"Alta","Muy Alta")))))</f>
        <v/>
      </c>
      <c r="P37" s="321" t="str">
        <f>IF(O37="","",IF(O37="Muy Baja",0.2,IF(O37="Baja",0.4,IF(O37="Media",0.6,IF(O37="Alta",0.8,IF(O37="Muy Alta",1,))))))</f>
        <v/>
      </c>
      <c r="Q37" s="319"/>
      <c r="R37" s="321">
        <f>IF(NOT(ISERROR(MATCH(Q37,'Tabla Impacto'!$B$222:$B$224,0))),'Tabla Impacto'!$F$224&amp;"Por favor no seleccionar los criterios de impacto(Afectación Económica o presupuestal y Pérdida Reputacional)",Q37)</f>
        <v>0</v>
      </c>
      <c r="S37" s="322" t="str">
        <f>IF(OR(R37='Tabla Impacto'!$C$12,R37='Tabla Impacto'!$D$12),"Leve",IF(OR(R37='Tabla Impacto'!$C$13,R37='Tabla Impacto'!$D$13),"Menor",IF(OR(R37='Tabla Impacto'!$C$14,R37='Tabla Impacto'!$D$14),"Moderado",IF(OR(R37='Tabla Impacto'!$C$15,R37='Tabla Impacto'!$D$15),"Mayor",IF(OR(R37='Tabla Impacto'!$C$16,R37='Tabla Impacto'!$D$16),"Catastrófico","")))))</f>
        <v/>
      </c>
      <c r="T37" s="321" t="str">
        <f>IF(S37="","",IF(S37="Leve",0.2,IF(S37="Menor",0.4,IF(S37="Moderado",0.6,IF(S37="Mayor",0.8,IF(S37="Catastrófico",1,))))))</f>
        <v/>
      </c>
      <c r="U37" s="332" t="str">
        <f>IF(OR(AND(O37="Muy Baja",S37="Leve"),AND(O37="Muy Baja",S37="Menor"),AND(O37="Baja",S37="Leve")),"Bajo",IF(OR(AND(O37="Muy baja",S37="Moderado"),AND(O37="Baja",S37="Menor"),AND(O37="Baja",S37="Moderado"),AND(O37="Media",S37="Leve"),AND(O37="Media",S37="Menor"),AND(O37="Media",S37="Moderado"),AND(O37="Alta",S37="Leve"),AND(O37="Alta",S37="Menor")),"Moderado",IF(OR(AND(O37="Muy Baja",S37="Mayor"),AND(O37="Baja",S37="Mayor"),AND(O37="Media",S37="Mayor"),AND(O37="Alta",S37="Moderado"),AND(O37="Alta",S37="Mayor"),AND(O37="Muy Alta",S37="Leve"),AND(O37="Muy Alta",S37="Menor"),AND(O37="Muy Alta",S37="Moderado"),AND(O37="Muy Alta",S37="Mayor")),"Alto",IF(OR(AND(O37="Muy Baja",S37="Catastrófico"),AND(O37="Baja",S37="Catastrófico"),AND(O37="Media",S37="Catastrófico"),AND(O37="Alta",S37="Catastrófico"),AND(O37="Muy Alta",S37="Catastrófico")),"Extremo",""))))</f>
        <v/>
      </c>
      <c r="V37" s="214">
        <v>1</v>
      </c>
      <c r="W37" s="187"/>
      <c r="X37" s="189" t="str">
        <f>IF(OR(Y37="Preventivo",Y37="Detectivo"),"Probabilidad",IF(Y37="Correctivo","Impacto",""))</f>
        <v/>
      </c>
      <c r="Y37" s="190"/>
      <c r="Z37" s="190"/>
      <c r="AA37" s="191" t="str">
        <f>IF(AND(Y37="Preventivo",Z37="Automático"),"50%",IF(AND(Y37="Preventivo",Z37="Manual"),"40%",IF(AND(Y37="Detectivo",Z37="Automático"),"40%",IF(AND(Y37="Detectivo",Z37="Manual"),"30%",IF(AND(Y37="Correctivo",Z37="Automático"),"35%",IF(AND(Y37="Correctivo",Z37="Manual"),"25%",""))))))</f>
        <v/>
      </c>
      <c r="AB37" s="190"/>
      <c r="AC37" s="190"/>
      <c r="AD37" s="190"/>
      <c r="AE37" s="192" t="str">
        <f>IFERROR(IF(X37="Probabilidad",(P37-(+P37*AA37)),IF(X37="Impacto",P37,"")),"")</f>
        <v/>
      </c>
      <c r="AF37" s="193" t="str">
        <f>IFERROR(IF(AE37="","",IF(AE37&lt;=0.2,"Muy Baja",IF(AE37&lt;=0.4,"Baja",IF(AE37&lt;=0.6,"Media",IF(AE37&lt;=0.8,"Alta","Muy Alta"))))),"")</f>
        <v/>
      </c>
      <c r="AG37" s="191" t="str">
        <f>+AE37</f>
        <v/>
      </c>
      <c r="AH37" s="193" t="str">
        <f>IFERROR(IF(AI37="","",IF(AI37&lt;=0.2,"Leve",IF(AI37&lt;=0.4,"Menor",IF(AI37&lt;=0.6,"Moderado",IF(AI37&lt;=0.8,"Mayor","Catastrófico"))))),"")</f>
        <v/>
      </c>
      <c r="AI37" s="191" t="str">
        <f t="shared" ref="AI37" si="35">IFERROR(IF(X37="Impacto",(T37-(+T37*AA37)),IF(X37="Probabilidad",T37,"")),"")</f>
        <v/>
      </c>
      <c r="AJ37" s="194" t="str">
        <f>IFERROR(IF(OR(AND(AF37="Muy Baja",AH37="Leve"),AND(AF37="Muy Baja",AH37="Menor"),AND(AF37="Baja",AH37="Leve")),"Bajo",IF(OR(AND(AF37="Muy baja",AH37="Moderado"),AND(AF37="Baja",AH37="Menor"),AND(AF37="Baja",AH37="Moderado"),AND(AF37="Media",AH37="Leve"),AND(AF37="Media",AH37="Menor"),AND(AF37="Media",AH37="Moderado"),AND(AF37="Alta",AH37="Leve"),AND(AF37="Alta",AH37="Menor")),"Moderado",IF(OR(AND(AF37="Muy Baja",AH37="Mayor"),AND(AF37="Baja",AH37="Mayor"),AND(AF37="Media",AH37="Mayor"),AND(AF37="Alta",AH37="Moderado"),AND(AF37="Alta",AH37="Mayor"),AND(AF37="Muy Alta",AH37="Leve"),AND(AF37="Muy Alta",AH37="Menor"),AND(AF37="Muy Alta",AH37="Moderado"),AND(AF37="Muy Alta",AH37="Mayor")),"Alto",IF(OR(AND(AF37="Muy Baja",AH37="Catastrófico"),AND(AF37="Baja",AH37="Catastrófico"),AND(AF37="Media",AH37="Catastrófico"),AND(AF37="Alta",AH37="Catastrófico"),AND(AF37="Muy Alta",AH37="Catastrófico")),"Extremo","")))),"")</f>
        <v/>
      </c>
      <c r="AK37" s="195"/>
      <c r="AL37" s="186"/>
      <c r="AM37" s="196"/>
      <c r="AN37" s="196"/>
      <c r="AO37" s="197"/>
      <c r="AP37" s="323"/>
      <c r="AQ37" s="323"/>
      <c r="AR37" s="323"/>
    </row>
    <row r="38" spans="1:44" ht="37.5" customHeight="1" x14ac:dyDescent="0.2">
      <c r="A38" s="346"/>
      <c r="B38" s="336"/>
      <c r="C38" s="336"/>
      <c r="D38" s="336"/>
      <c r="E38" s="336"/>
      <c r="F38" s="336"/>
      <c r="G38" s="330"/>
      <c r="H38" s="330"/>
      <c r="I38" s="330"/>
      <c r="J38" s="330"/>
      <c r="K38" s="330"/>
      <c r="L38" s="330"/>
      <c r="M38" s="330"/>
      <c r="N38" s="323"/>
      <c r="O38" s="322"/>
      <c r="P38" s="321"/>
      <c r="Q38" s="319"/>
      <c r="R38" s="321">
        <f>IF(NOT(ISERROR(MATCH(Q38,_xlfn.ANCHORARRAY(E49),0))),P51&amp;"Por favor no seleccionar los criterios de impacto",Q38)</f>
        <v>0</v>
      </c>
      <c r="S38" s="322"/>
      <c r="T38" s="321"/>
      <c r="U38" s="332"/>
      <c r="V38" s="214">
        <v>2</v>
      </c>
      <c r="W38" s="187"/>
      <c r="X38" s="189" t="str">
        <f>IF(OR(Y38="Preventivo",Y38="Detectivo"),"Probabilidad",IF(Y38="Correctivo","Impacto",""))</f>
        <v/>
      </c>
      <c r="Y38" s="190"/>
      <c r="Z38" s="190"/>
      <c r="AA38" s="191" t="str">
        <f t="shared" ref="AA38:AA42" si="36">IF(AND(Y38="Preventivo",Z38="Automático"),"50%",IF(AND(Y38="Preventivo",Z38="Manual"),"40%",IF(AND(Y38="Detectivo",Z38="Automático"),"40%",IF(AND(Y38="Detectivo",Z38="Manual"),"30%",IF(AND(Y38="Correctivo",Z38="Automático"),"35%",IF(AND(Y38="Correctivo",Z38="Manual"),"25%",""))))))</f>
        <v/>
      </c>
      <c r="AB38" s="190"/>
      <c r="AC38" s="190"/>
      <c r="AD38" s="190"/>
      <c r="AE38" s="192" t="str">
        <f>IFERROR(IF(AND(X37="Probabilidad",X38="Probabilidad"),(AG37-(+AG37*AA38)),IF(X38="Probabilidad",(P37-(+P37*AA38)),IF(X38="Impacto",AG37,""))),"")</f>
        <v/>
      </c>
      <c r="AF38" s="193" t="str">
        <f t="shared" si="2"/>
        <v/>
      </c>
      <c r="AG38" s="191" t="str">
        <f t="shared" ref="AG38:AG42" si="37">+AE38</f>
        <v/>
      </c>
      <c r="AH38" s="193" t="str">
        <f t="shared" si="4"/>
        <v/>
      </c>
      <c r="AI38" s="191" t="str">
        <f t="shared" ref="AI38" si="38">IFERROR(IF(AND(X37="Impacto",X38="Impacto"),(AI37-(+AI37*AA38)),IF(X38="Impacto",($T$13-(+$T$13*AA38)),IF(X38="Probabilidad",AI37,""))),"")</f>
        <v/>
      </c>
      <c r="AJ38" s="194" t="str">
        <f t="shared" ref="AJ38:AJ39" si="39">IFERROR(IF(OR(AND(AF38="Muy Baja",AH38="Leve"),AND(AF38="Muy Baja",AH38="Menor"),AND(AF38="Baja",AH38="Leve")),"Bajo",IF(OR(AND(AF38="Muy baja",AH38="Moderado"),AND(AF38="Baja",AH38="Menor"),AND(AF38="Baja",AH38="Moderado"),AND(AF38="Media",AH38="Leve"),AND(AF38="Media",AH38="Menor"),AND(AF38="Media",AH38="Moderado"),AND(AF38="Alta",AH38="Leve"),AND(AF38="Alta",AH38="Menor")),"Moderado",IF(OR(AND(AF38="Muy Baja",AH38="Mayor"),AND(AF38="Baja",AH38="Mayor"),AND(AF38="Media",AH38="Mayor"),AND(AF38="Alta",AH38="Moderado"),AND(AF38="Alta",AH38="Mayor"),AND(AF38="Muy Alta",AH38="Leve"),AND(AF38="Muy Alta",AH38="Menor"),AND(AF38="Muy Alta",AH38="Moderado"),AND(AF38="Muy Alta",AH38="Mayor")),"Alto",IF(OR(AND(AF38="Muy Baja",AH38="Catastrófico"),AND(AF38="Baja",AH38="Catastrófico"),AND(AF38="Media",AH38="Catastrófico"),AND(AF38="Alta",AH38="Catastrófico"),AND(AF38="Muy Alta",AH38="Catastrófico")),"Extremo","")))),"")</f>
        <v/>
      </c>
      <c r="AK38" s="195"/>
      <c r="AL38" s="186"/>
      <c r="AM38" s="196"/>
      <c r="AN38" s="196"/>
      <c r="AO38" s="197"/>
      <c r="AP38" s="323"/>
      <c r="AQ38" s="323"/>
      <c r="AR38" s="323"/>
    </row>
    <row r="39" spans="1:44" ht="37.5" customHeight="1" x14ac:dyDescent="0.2">
      <c r="A39" s="346"/>
      <c r="B39" s="336"/>
      <c r="C39" s="336"/>
      <c r="D39" s="336"/>
      <c r="E39" s="336"/>
      <c r="F39" s="336"/>
      <c r="G39" s="330"/>
      <c r="H39" s="330"/>
      <c r="I39" s="330"/>
      <c r="J39" s="330"/>
      <c r="K39" s="330"/>
      <c r="L39" s="330"/>
      <c r="M39" s="330"/>
      <c r="N39" s="323"/>
      <c r="O39" s="322"/>
      <c r="P39" s="321"/>
      <c r="Q39" s="319"/>
      <c r="R39" s="321">
        <f>IF(NOT(ISERROR(MATCH(Q39,_xlfn.ANCHORARRAY(E50),0))),P52&amp;"Por favor no seleccionar los criterios de impacto",Q39)</f>
        <v>0</v>
      </c>
      <c r="S39" s="322"/>
      <c r="T39" s="321"/>
      <c r="U39" s="332"/>
      <c r="V39" s="214">
        <v>3</v>
      </c>
      <c r="W39" s="188"/>
      <c r="X39" s="189" t="str">
        <f>IF(OR(Y39="Preventivo",Y39="Detectivo"),"Probabilidad",IF(Y39="Correctivo","Impacto",""))</f>
        <v/>
      </c>
      <c r="Y39" s="190"/>
      <c r="Z39" s="190"/>
      <c r="AA39" s="191" t="str">
        <f t="shared" si="36"/>
        <v/>
      </c>
      <c r="AB39" s="190"/>
      <c r="AC39" s="190"/>
      <c r="AD39" s="190"/>
      <c r="AE39" s="192" t="str">
        <f>IFERROR(IF(AND(X38="Probabilidad",X39="Probabilidad"),(AG38-(+AG38*AA39)),IF(AND(X38="Impacto",X39="Probabilidad"),(AG37-(+AG37*AA39)),IF(X39="Impacto",AG38,""))),"")</f>
        <v/>
      </c>
      <c r="AF39" s="193" t="str">
        <f t="shared" si="2"/>
        <v/>
      </c>
      <c r="AG39" s="191" t="str">
        <f t="shared" si="37"/>
        <v/>
      </c>
      <c r="AH39" s="193" t="str">
        <f t="shared" si="4"/>
        <v/>
      </c>
      <c r="AI39" s="191" t="str">
        <f t="shared" ref="AI39" si="40">IFERROR(IF(AND(X38="Impacto",X39="Impacto"),(AI38-(+AI38*AA39)),IF(AND(X38="Probabilidad",X39="Impacto"),(AI37-(+AI37*AA39)),IF(X39="Probabilidad",AI38,""))),"")</f>
        <v/>
      </c>
      <c r="AJ39" s="194" t="str">
        <f t="shared" si="39"/>
        <v/>
      </c>
      <c r="AK39" s="195"/>
      <c r="AL39" s="186"/>
      <c r="AM39" s="196"/>
      <c r="AN39" s="196"/>
      <c r="AO39" s="197"/>
      <c r="AP39" s="323"/>
      <c r="AQ39" s="323"/>
      <c r="AR39" s="323"/>
    </row>
    <row r="40" spans="1:44" ht="37.5" customHeight="1" x14ac:dyDescent="0.2">
      <c r="A40" s="346"/>
      <c r="B40" s="336"/>
      <c r="C40" s="336"/>
      <c r="D40" s="336"/>
      <c r="E40" s="336"/>
      <c r="F40" s="336"/>
      <c r="G40" s="330"/>
      <c r="H40" s="330"/>
      <c r="I40" s="330"/>
      <c r="J40" s="330"/>
      <c r="K40" s="330"/>
      <c r="L40" s="330"/>
      <c r="M40" s="330"/>
      <c r="N40" s="323"/>
      <c r="O40" s="322"/>
      <c r="P40" s="321"/>
      <c r="Q40" s="319"/>
      <c r="R40" s="321">
        <f>IF(NOT(ISERROR(MATCH(Q40,_xlfn.ANCHORARRAY(E51),0))),P53&amp;"Por favor no seleccionar los criterios de impacto",Q40)</f>
        <v>0</v>
      </c>
      <c r="S40" s="322"/>
      <c r="T40" s="321"/>
      <c r="U40" s="332"/>
      <c r="V40" s="214">
        <v>4</v>
      </c>
      <c r="W40" s="187"/>
      <c r="X40" s="189" t="str">
        <f t="shared" ref="X40:X42" si="41">IF(OR(Y40="Preventivo",Y40="Detectivo"),"Probabilidad",IF(Y40="Correctivo","Impacto",""))</f>
        <v/>
      </c>
      <c r="Y40" s="190"/>
      <c r="Z40" s="190"/>
      <c r="AA40" s="191" t="str">
        <f t="shared" si="36"/>
        <v/>
      </c>
      <c r="AB40" s="190"/>
      <c r="AC40" s="190"/>
      <c r="AD40" s="190"/>
      <c r="AE40" s="192" t="str">
        <f t="shared" ref="AE40:AE42" si="42">IFERROR(IF(AND(X39="Probabilidad",X40="Probabilidad"),(AG39-(+AG39*AA40)),IF(AND(X39="Impacto",X40="Probabilidad"),(AG38-(+AG38*AA40)),IF(X40="Impacto",AG39,""))),"")</f>
        <v/>
      </c>
      <c r="AF40" s="193" t="str">
        <f t="shared" si="2"/>
        <v/>
      </c>
      <c r="AG40" s="191" t="str">
        <f t="shared" si="37"/>
        <v/>
      </c>
      <c r="AH40" s="193" t="str">
        <f t="shared" si="4"/>
        <v/>
      </c>
      <c r="AI40" s="191" t="str">
        <f t="shared" si="13"/>
        <v/>
      </c>
      <c r="AJ40" s="194" t="str">
        <f>IFERROR(IF(OR(AND(AF40="Muy Baja",AH40="Leve"),AND(AF40="Muy Baja",AH40="Menor"),AND(AF40="Baja",AH40="Leve")),"Bajo",IF(OR(AND(AF40="Muy baja",AH40="Moderado"),AND(AF40="Baja",AH40="Menor"),AND(AF40="Baja",AH40="Moderado"),AND(AF40="Media",AH40="Leve"),AND(AF40="Media",AH40="Menor"),AND(AF40="Media",AH40="Moderado"),AND(AF40="Alta",AH40="Leve"),AND(AF40="Alta",AH40="Menor")),"Moderado",IF(OR(AND(AF40="Muy Baja",AH40="Mayor"),AND(AF40="Baja",AH40="Mayor"),AND(AF40="Media",AH40="Mayor"),AND(AF40="Alta",AH40="Moderado"),AND(AF40="Alta",AH40="Mayor"),AND(AF40="Muy Alta",AH40="Leve"),AND(AF40="Muy Alta",AH40="Menor"),AND(AF40="Muy Alta",AH40="Moderado"),AND(AF40="Muy Alta",AH40="Mayor")),"Alto",IF(OR(AND(AF40="Muy Baja",AH40="Catastrófico"),AND(AF40="Baja",AH40="Catastrófico"),AND(AF40="Media",AH40="Catastrófico"),AND(AF40="Alta",AH40="Catastrófico"),AND(AF40="Muy Alta",AH40="Catastrófico")),"Extremo","")))),"")</f>
        <v/>
      </c>
      <c r="AK40" s="195"/>
      <c r="AL40" s="186"/>
      <c r="AM40" s="196"/>
      <c r="AN40" s="196"/>
      <c r="AO40" s="197"/>
      <c r="AP40" s="323"/>
      <c r="AQ40" s="323"/>
      <c r="AR40" s="323"/>
    </row>
    <row r="41" spans="1:44" ht="37.5" customHeight="1" x14ac:dyDescent="0.2">
      <c r="A41" s="346"/>
      <c r="B41" s="336"/>
      <c r="C41" s="336"/>
      <c r="D41" s="336"/>
      <c r="E41" s="336"/>
      <c r="F41" s="336"/>
      <c r="G41" s="330"/>
      <c r="H41" s="330"/>
      <c r="I41" s="330"/>
      <c r="J41" s="330"/>
      <c r="K41" s="330"/>
      <c r="L41" s="330"/>
      <c r="M41" s="330"/>
      <c r="N41" s="323"/>
      <c r="O41" s="322"/>
      <c r="P41" s="321"/>
      <c r="Q41" s="319"/>
      <c r="R41" s="321">
        <f>IF(NOT(ISERROR(MATCH(Q41,_xlfn.ANCHORARRAY(E52),0))),P54&amp;"Por favor no seleccionar los criterios de impacto",Q41)</f>
        <v>0</v>
      </c>
      <c r="S41" s="322"/>
      <c r="T41" s="321"/>
      <c r="U41" s="332"/>
      <c r="V41" s="214">
        <v>5</v>
      </c>
      <c r="W41" s="187"/>
      <c r="X41" s="189" t="str">
        <f t="shared" si="41"/>
        <v/>
      </c>
      <c r="Y41" s="190"/>
      <c r="Z41" s="190"/>
      <c r="AA41" s="191" t="str">
        <f t="shared" si="36"/>
        <v/>
      </c>
      <c r="AB41" s="190"/>
      <c r="AC41" s="190"/>
      <c r="AD41" s="190"/>
      <c r="AE41" s="192" t="str">
        <f t="shared" si="42"/>
        <v/>
      </c>
      <c r="AF41" s="193" t="str">
        <f t="shared" si="2"/>
        <v/>
      </c>
      <c r="AG41" s="191" t="str">
        <f t="shared" si="37"/>
        <v/>
      </c>
      <c r="AH41" s="193" t="str">
        <f t="shared" si="4"/>
        <v/>
      </c>
      <c r="AI41" s="191" t="str">
        <f t="shared" si="13"/>
        <v/>
      </c>
      <c r="AJ41" s="194" t="str">
        <f t="shared" ref="AJ41:AJ42" si="43">IFERROR(IF(OR(AND(AF41="Muy Baja",AH41="Leve"),AND(AF41="Muy Baja",AH41="Menor"),AND(AF41="Baja",AH41="Leve")),"Bajo",IF(OR(AND(AF41="Muy baja",AH41="Moderado"),AND(AF41="Baja",AH41="Menor"),AND(AF41="Baja",AH41="Moderado"),AND(AF41="Media",AH41="Leve"),AND(AF41="Media",AH41="Menor"),AND(AF41="Media",AH41="Moderado"),AND(AF41="Alta",AH41="Leve"),AND(AF41="Alta",AH41="Menor")),"Moderado",IF(OR(AND(AF41="Muy Baja",AH41="Mayor"),AND(AF41="Baja",AH41="Mayor"),AND(AF41="Media",AH41="Mayor"),AND(AF41="Alta",AH41="Moderado"),AND(AF41="Alta",AH41="Mayor"),AND(AF41="Muy Alta",AH41="Leve"),AND(AF41="Muy Alta",AH41="Menor"),AND(AF41="Muy Alta",AH41="Moderado"),AND(AF41="Muy Alta",AH41="Mayor")),"Alto",IF(OR(AND(AF41="Muy Baja",AH41="Catastrófico"),AND(AF41="Baja",AH41="Catastrófico"),AND(AF41="Media",AH41="Catastrófico"),AND(AF41="Alta",AH41="Catastrófico"),AND(AF41="Muy Alta",AH41="Catastrófico")),"Extremo","")))),"")</f>
        <v/>
      </c>
      <c r="AK41" s="195"/>
      <c r="AL41" s="186"/>
      <c r="AM41" s="196"/>
      <c r="AN41" s="196"/>
      <c r="AO41" s="197"/>
      <c r="AP41" s="323"/>
      <c r="AQ41" s="323"/>
      <c r="AR41" s="323"/>
    </row>
    <row r="42" spans="1:44" ht="37.5" customHeight="1" x14ac:dyDescent="0.2">
      <c r="A42" s="346"/>
      <c r="B42" s="336"/>
      <c r="C42" s="336"/>
      <c r="D42" s="336"/>
      <c r="E42" s="336"/>
      <c r="F42" s="336"/>
      <c r="G42" s="331"/>
      <c r="H42" s="331"/>
      <c r="I42" s="331"/>
      <c r="J42" s="331"/>
      <c r="K42" s="331"/>
      <c r="L42" s="331"/>
      <c r="M42" s="331"/>
      <c r="N42" s="323"/>
      <c r="O42" s="322"/>
      <c r="P42" s="321"/>
      <c r="Q42" s="319"/>
      <c r="R42" s="321">
        <f>IF(NOT(ISERROR(MATCH(Q42,_xlfn.ANCHORARRAY(E53),0))),P55&amp;"Por favor no seleccionar los criterios de impacto",Q42)</f>
        <v>0</v>
      </c>
      <c r="S42" s="322"/>
      <c r="T42" s="321"/>
      <c r="U42" s="332"/>
      <c r="V42" s="214">
        <v>6</v>
      </c>
      <c r="W42" s="187"/>
      <c r="X42" s="189" t="str">
        <f t="shared" si="41"/>
        <v/>
      </c>
      <c r="Y42" s="190"/>
      <c r="Z42" s="190"/>
      <c r="AA42" s="191" t="str">
        <f t="shared" si="36"/>
        <v/>
      </c>
      <c r="AB42" s="190"/>
      <c r="AC42" s="190"/>
      <c r="AD42" s="190"/>
      <c r="AE42" s="192" t="str">
        <f t="shared" si="42"/>
        <v/>
      </c>
      <c r="AF42" s="193" t="str">
        <f t="shared" si="2"/>
        <v/>
      </c>
      <c r="AG42" s="191" t="str">
        <f t="shared" si="37"/>
        <v/>
      </c>
      <c r="AH42" s="193" t="str">
        <f t="shared" si="4"/>
        <v/>
      </c>
      <c r="AI42" s="191" t="str">
        <f t="shared" si="13"/>
        <v/>
      </c>
      <c r="AJ42" s="194" t="str">
        <f t="shared" si="43"/>
        <v/>
      </c>
      <c r="AK42" s="195"/>
      <c r="AL42" s="186"/>
      <c r="AM42" s="196"/>
      <c r="AN42" s="196"/>
      <c r="AO42" s="197"/>
      <c r="AP42" s="323"/>
      <c r="AQ42" s="323"/>
      <c r="AR42" s="323"/>
    </row>
    <row r="43" spans="1:44" ht="37.5" customHeight="1" x14ac:dyDescent="0.2">
      <c r="A43" s="346">
        <v>6</v>
      </c>
      <c r="B43" s="336"/>
      <c r="C43" s="336"/>
      <c r="D43" s="336"/>
      <c r="E43" s="329"/>
      <c r="F43" s="336"/>
      <c r="G43" s="329"/>
      <c r="H43" s="329"/>
      <c r="I43" s="329"/>
      <c r="J43" s="329"/>
      <c r="K43" s="329"/>
      <c r="L43" s="329"/>
      <c r="M43" s="329"/>
      <c r="N43" s="323"/>
      <c r="O43" s="322" t="str">
        <f>IF(N43&lt;=0,"",IF(N43&lt;=2,"Muy Baja",IF(N43&lt;=24,"Baja",IF(N43&lt;=500,"Media",IF(N43&lt;=5000,"Alta","Muy Alta")))))</f>
        <v/>
      </c>
      <c r="P43" s="321" t="str">
        <f>IF(O43="","",IF(O43="Muy Baja",0.2,IF(O43="Baja",0.4,IF(O43="Media",0.6,IF(O43="Alta",0.8,IF(O43="Muy Alta",1,))))))</f>
        <v/>
      </c>
      <c r="Q43" s="319"/>
      <c r="R43" s="321">
        <f>IF(NOT(ISERROR(MATCH(Q43,'Tabla Impacto'!$B$222:$B$224,0))),'Tabla Impacto'!$F$224&amp;"Por favor no seleccionar los criterios de impacto(Afectación Económica o presupuestal y Pérdida Reputacional)",Q43)</f>
        <v>0</v>
      </c>
      <c r="S43" s="322" t="str">
        <f>IF(OR(R43='Tabla Impacto'!$C$12,R43='Tabla Impacto'!$D$12),"Leve",IF(OR(R43='Tabla Impacto'!$C$13,R43='Tabla Impacto'!$D$13),"Menor",IF(OR(R43='Tabla Impacto'!$C$14,R43='Tabla Impacto'!$D$14),"Moderado",IF(OR(R43='Tabla Impacto'!$C$15,R43='Tabla Impacto'!$D$15),"Mayor",IF(OR(R43='Tabla Impacto'!$C$16,R43='Tabla Impacto'!$D$16),"Catastrófico","")))))</f>
        <v/>
      </c>
      <c r="T43" s="321" t="str">
        <f>IF(S43="","",IF(S43="Leve",0.2,IF(S43="Menor",0.4,IF(S43="Moderado",0.6,IF(S43="Mayor",0.8,IF(S43="Catastrófico",1,))))))</f>
        <v/>
      </c>
      <c r="U43" s="332" t="str">
        <f>IF(OR(AND(O43="Muy Baja",S43="Leve"),AND(O43="Muy Baja",S43="Menor"),AND(O43="Baja",S43="Leve")),"Bajo",IF(OR(AND(O43="Muy baja",S43="Moderado"),AND(O43="Baja",S43="Menor"),AND(O43="Baja",S43="Moderado"),AND(O43="Media",S43="Leve"),AND(O43="Media",S43="Menor"),AND(O43="Media",S43="Moderado"),AND(O43="Alta",S43="Leve"),AND(O43="Alta",S43="Menor")),"Moderado",IF(OR(AND(O43="Muy Baja",S43="Mayor"),AND(O43="Baja",S43="Mayor"),AND(O43="Media",S43="Mayor"),AND(O43="Alta",S43="Moderado"),AND(O43="Alta",S43="Mayor"),AND(O43="Muy Alta",S43="Leve"),AND(O43="Muy Alta",S43="Menor"),AND(O43="Muy Alta",S43="Moderado"),AND(O43="Muy Alta",S43="Mayor")),"Alto",IF(OR(AND(O43="Muy Baja",S43="Catastrófico"),AND(O43="Baja",S43="Catastrófico"),AND(O43="Media",S43="Catastrófico"),AND(O43="Alta",S43="Catastrófico"),AND(O43="Muy Alta",S43="Catastrófico")),"Extremo",""))))</f>
        <v/>
      </c>
      <c r="V43" s="214">
        <v>1</v>
      </c>
      <c r="W43" s="187"/>
      <c r="X43" s="189" t="str">
        <f>IF(OR(Y43="Preventivo",Y43="Detectivo"),"Probabilidad",IF(Y43="Correctivo","Impacto",""))</f>
        <v/>
      </c>
      <c r="Y43" s="190"/>
      <c r="Z43" s="190"/>
      <c r="AA43" s="191" t="str">
        <f>IF(AND(Y43="Preventivo",Z43="Automático"),"50%",IF(AND(Y43="Preventivo",Z43="Manual"),"40%",IF(AND(Y43="Detectivo",Z43="Automático"),"40%",IF(AND(Y43="Detectivo",Z43="Manual"),"30%",IF(AND(Y43="Correctivo",Z43="Automático"),"35%",IF(AND(Y43="Correctivo",Z43="Manual"),"25%",""))))))</f>
        <v/>
      </c>
      <c r="AB43" s="190"/>
      <c r="AC43" s="190"/>
      <c r="AD43" s="190"/>
      <c r="AE43" s="192" t="str">
        <f>IFERROR(IF(X43="Probabilidad",(P43-(+P43*AA43)),IF(X43="Impacto",P43,"")),"")</f>
        <v/>
      </c>
      <c r="AF43" s="193" t="str">
        <f>IFERROR(IF(AE43="","",IF(AE43&lt;=0.2,"Muy Baja",IF(AE43&lt;=0.4,"Baja",IF(AE43&lt;=0.6,"Media",IF(AE43&lt;=0.8,"Alta","Muy Alta"))))),"")</f>
        <v/>
      </c>
      <c r="AG43" s="191" t="str">
        <f>+AE43</f>
        <v/>
      </c>
      <c r="AH43" s="193" t="str">
        <f>IFERROR(IF(AI43="","",IF(AI43&lt;=0.2,"Leve",IF(AI43&lt;=0.4,"Menor",IF(AI43&lt;=0.6,"Moderado",IF(AI43&lt;=0.8,"Mayor","Catastrófico"))))),"")</f>
        <v/>
      </c>
      <c r="AI43" s="191" t="str">
        <f t="shared" ref="AI43" si="44">IFERROR(IF(X43="Impacto",(T43-(+T43*AA43)),IF(X43="Probabilidad",T43,"")),"")</f>
        <v/>
      </c>
      <c r="AJ43" s="194" t="str">
        <f>IFERROR(IF(OR(AND(AF43="Muy Baja",AH43="Leve"),AND(AF43="Muy Baja",AH43="Menor"),AND(AF43="Baja",AH43="Leve")),"Bajo",IF(OR(AND(AF43="Muy baja",AH43="Moderado"),AND(AF43="Baja",AH43="Menor"),AND(AF43="Baja",AH43="Moderado"),AND(AF43="Media",AH43="Leve"),AND(AF43="Media",AH43="Menor"),AND(AF43="Media",AH43="Moderado"),AND(AF43="Alta",AH43="Leve"),AND(AF43="Alta",AH43="Menor")),"Moderado",IF(OR(AND(AF43="Muy Baja",AH43="Mayor"),AND(AF43="Baja",AH43="Mayor"),AND(AF43="Media",AH43="Mayor"),AND(AF43="Alta",AH43="Moderado"),AND(AF43="Alta",AH43="Mayor"),AND(AF43="Muy Alta",AH43="Leve"),AND(AF43="Muy Alta",AH43="Menor"),AND(AF43="Muy Alta",AH43="Moderado"),AND(AF43="Muy Alta",AH43="Mayor")),"Alto",IF(OR(AND(AF43="Muy Baja",AH43="Catastrófico"),AND(AF43="Baja",AH43="Catastrófico"),AND(AF43="Media",AH43="Catastrófico"),AND(AF43="Alta",AH43="Catastrófico"),AND(AF43="Muy Alta",AH43="Catastrófico")),"Extremo","")))),"")</f>
        <v/>
      </c>
      <c r="AK43" s="190"/>
      <c r="AL43" s="186"/>
      <c r="AM43" s="196"/>
      <c r="AN43" s="196"/>
      <c r="AO43" s="197"/>
      <c r="AP43" s="323"/>
      <c r="AQ43" s="323"/>
      <c r="AR43" s="323"/>
    </row>
    <row r="44" spans="1:44" ht="37.5" customHeight="1" x14ac:dyDescent="0.2">
      <c r="A44" s="346"/>
      <c r="B44" s="336"/>
      <c r="C44" s="336"/>
      <c r="D44" s="336"/>
      <c r="E44" s="330"/>
      <c r="F44" s="336"/>
      <c r="G44" s="330"/>
      <c r="H44" s="330"/>
      <c r="I44" s="330"/>
      <c r="J44" s="330"/>
      <c r="K44" s="330"/>
      <c r="L44" s="330"/>
      <c r="M44" s="330"/>
      <c r="N44" s="323"/>
      <c r="O44" s="322"/>
      <c r="P44" s="321"/>
      <c r="Q44" s="319"/>
      <c r="R44" s="321">
        <f>IF(NOT(ISERROR(MATCH(Q44,_xlfn.ANCHORARRAY(E55),0))),P57&amp;"Por favor no seleccionar los criterios de impacto",Q44)</f>
        <v>0</v>
      </c>
      <c r="S44" s="322"/>
      <c r="T44" s="321"/>
      <c r="U44" s="332"/>
      <c r="V44" s="214">
        <v>2</v>
      </c>
      <c r="W44" s="187"/>
      <c r="X44" s="189" t="str">
        <f>IF(OR(Y44="Preventivo",Y44="Detectivo"),"Probabilidad",IF(Y44="Correctivo","Impacto",""))</f>
        <v/>
      </c>
      <c r="Y44" s="190"/>
      <c r="Z44" s="190"/>
      <c r="AA44" s="191" t="str">
        <f t="shared" ref="AA44:AA48" si="45">IF(AND(Y44="Preventivo",Z44="Automático"),"50%",IF(AND(Y44="Preventivo",Z44="Manual"),"40%",IF(AND(Y44="Detectivo",Z44="Automático"),"40%",IF(AND(Y44="Detectivo",Z44="Manual"),"30%",IF(AND(Y44="Correctivo",Z44="Automático"),"35%",IF(AND(Y44="Correctivo",Z44="Manual"),"25%",""))))))</f>
        <v/>
      </c>
      <c r="AB44" s="190"/>
      <c r="AC44" s="190"/>
      <c r="AD44" s="190"/>
      <c r="AE44" s="192" t="str">
        <f>IFERROR(IF(AND(X43="Probabilidad",X44="Probabilidad"),(AG43-(+AG43*AA44)),IF(X44="Probabilidad",(P43-(+P43*AA44)),IF(X44="Impacto",AG43,""))),"")</f>
        <v/>
      </c>
      <c r="AF44" s="193" t="str">
        <f t="shared" si="2"/>
        <v/>
      </c>
      <c r="AG44" s="191" t="str">
        <f t="shared" ref="AG44:AG48" si="46">+AE44</f>
        <v/>
      </c>
      <c r="AH44" s="193" t="str">
        <f t="shared" si="4"/>
        <v/>
      </c>
      <c r="AI44" s="191" t="str">
        <f t="shared" ref="AI44" si="47">IFERROR(IF(AND(X43="Impacto",X44="Impacto"),(AI43-(+AI43*AA44)),IF(X44="Impacto",($T$13-(+$T$13*AA44)),IF(X44="Probabilidad",AI43,""))),"")</f>
        <v/>
      </c>
      <c r="AJ44" s="194" t="str">
        <f t="shared" ref="AJ44:AJ45" si="48">IFERROR(IF(OR(AND(AF44="Muy Baja",AH44="Leve"),AND(AF44="Muy Baja",AH44="Menor"),AND(AF44="Baja",AH44="Leve")),"Bajo",IF(OR(AND(AF44="Muy baja",AH44="Moderado"),AND(AF44="Baja",AH44="Menor"),AND(AF44="Baja",AH44="Moderado"),AND(AF44="Media",AH44="Leve"),AND(AF44="Media",AH44="Menor"),AND(AF44="Media",AH44="Moderado"),AND(AF44="Alta",AH44="Leve"),AND(AF44="Alta",AH44="Menor")),"Moderado",IF(OR(AND(AF44="Muy Baja",AH44="Mayor"),AND(AF44="Baja",AH44="Mayor"),AND(AF44="Media",AH44="Mayor"),AND(AF44="Alta",AH44="Moderado"),AND(AF44="Alta",AH44="Mayor"),AND(AF44="Muy Alta",AH44="Leve"),AND(AF44="Muy Alta",AH44="Menor"),AND(AF44="Muy Alta",AH44="Moderado"),AND(AF44="Muy Alta",AH44="Mayor")),"Alto",IF(OR(AND(AF44="Muy Baja",AH44="Catastrófico"),AND(AF44="Baja",AH44="Catastrófico"),AND(AF44="Media",AH44="Catastrófico"),AND(AF44="Alta",AH44="Catastrófico"),AND(AF44="Muy Alta",AH44="Catastrófico")),"Extremo","")))),"")</f>
        <v/>
      </c>
      <c r="AK44" s="195"/>
      <c r="AL44" s="186"/>
      <c r="AM44" s="196"/>
      <c r="AN44" s="196"/>
      <c r="AO44" s="197"/>
      <c r="AP44" s="323"/>
      <c r="AQ44" s="323"/>
      <c r="AR44" s="323"/>
    </row>
    <row r="45" spans="1:44" ht="37.5" customHeight="1" x14ac:dyDescent="0.2">
      <c r="A45" s="346"/>
      <c r="B45" s="336"/>
      <c r="C45" s="336"/>
      <c r="D45" s="336"/>
      <c r="E45" s="330"/>
      <c r="F45" s="336"/>
      <c r="G45" s="330"/>
      <c r="H45" s="330"/>
      <c r="I45" s="330"/>
      <c r="J45" s="330"/>
      <c r="K45" s="330"/>
      <c r="L45" s="330"/>
      <c r="M45" s="330"/>
      <c r="N45" s="323"/>
      <c r="O45" s="322"/>
      <c r="P45" s="321"/>
      <c r="Q45" s="319"/>
      <c r="R45" s="321">
        <f>IF(NOT(ISERROR(MATCH(Q45,_xlfn.ANCHORARRAY(E56),0))),P58&amp;"Por favor no seleccionar los criterios de impacto",Q45)</f>
        <v>0</v>
      </c>
      <c r="S45" s="322"/>
      <c r="T45" s="321"/>
      <c r="U45" s="332"/>
      <c r="V45" s="214">
        <v>3</v>
      </c>
      <c r="W45" s="188"/>
      <c r="X45" s="189" t="str">
        <f>IF(OR(Y45="Preventivo",Y45="Detectivo"),"Probabilidad",IF(Y45="Correctivo","Impacto",""))</f>
        <v/>
      </c>
      <c r="Y45" s="190"/>
      <c r="Z45" s="190"/>
      <c r="AA45" s="191" t="str">
        <f t="shared" si="45"/>
        <v/>
      </c>
      <c r="AB45" s="190"/>
      <c r="AC45" s="190"/>
      <c r="AD45" s="190"/>
      <c r="AE45" s="192" t="str">
        <f>IFERROR(IF(AND(X44="Probabilidad",X45="Probabilidad"),(AG44-(+AG44*AA45)),IF(AND(X44="Impacto",X45="Probabilidad"),(AG43-(+AG43*AA45)),IF(X45="Impacto",AG44,""))),"")</f>
        <v/>
      </c>
      <c r="AF45" s="193" t="str">
        <f t="shared" si="2"/>
        <v/>
      </c>
      <c r="AG45" s="191" t="str">
        <f t="shared" si="46"/>
        <v/>
      </c>
      <c r="AH45" s="193" t="str">
        <f t="shared" si="4"/>
        <v/>
      </c>
      <c r="AI45" s="191" t="str">
        <f t="shared" ref="AI45" si="49">IFERROR(IF(AND(X44="Impacto",X45="Impacto"),(AI44-(+AI44*AA45)),IF(AND(X44="Probabilidad",X45="Impacto"),(AI43-(+AI43*AA45)),IF(X45="Probabilidad",AI44,""))),"")</f>
        <v/>
      </c>
      <c r="AJ45" s="194" t="str">
        <f t="shared" si="48"/>
        <v/>
      </c>
      <c r="AK45" s="195"/>
      <c r="AL45" s="186"/>
      <c r="AM45" s="196"/>
      <c r="AN45" s="196"/>
      <c r="AO45" s="197"/>
      <c r="AP45" s="323"/>
      <c r="AQ45" s="323"/>
      <c r="AR45" s="323"/>
    </row>
    <row r="46" spans="1:44" ht="37.5" customHeight="1" x14ac:dyDescent="0.2">
      <c r="A46" s="346"/>
      <c r="B46" s="336"/>
      <c r="C46" s="336"/>
      <c r="D46" s="336"/>
      <c r="E46" s="330"/>
      <c r="F46" s="336"/>
      <c r="G46" s="330"/>
      <c r="H46" s="330"/>
      <c r="I46" s="330"/>
      <c r="J46" s="330"/>
      <c r="K46" s="330"/>
      <c r="L46" s="330"/>
      <c r="M46" s="330"/>
      <c r="N46" s="323"/>
      <c r="O46" s="322"/>
      <c r="P46" s="321"/>
      <c r="Q46" s="319"/>
      <c r="R46" s="321">
        <f>IF(NOT(ISERROR(MATCH(Q46,_xlfn.ANCHORARRAY(E57),0))),P59&amp;"Por favor no seleccionar los criterios de impacto",Q46)</f>
        <v>0</v>
      </c>
      <c r="S46" s="322"/>
      <c r="T46" s="321"/>
      <c r="U46" s="332"/>
      <c r="V46" s="214">
        <v>4</v>
      </c>
      <c r="W46" s="187"/>
      <c r="X46" s="189" t="str">
        <f t="shared" ref="X46:X48" si="50">IF(OR(Y46="Preventivo",Y46="Detectivo"),"Probabilidad",IF(Y46="Correctivo","Impacto",""))</f>
        <v/>
      </c>
      <c r="Y46" s="190"/>
      <c r="Z46" s="190"/>
      <c r="AA46" s="191" t="str">
        <f t="shared" si="45"/>
        <v/>
      </c>
      <c r="AB46" s="190"/>
      <c r="AC46" s="190"/>
      <c r="AD46" s="190"/>
      <c r="AE46" s="192" t="str">
        <f t="shared" ref="AE46:AE48" si="51">IFERROR(IF(AND(X45="Probabilidad",X46="Probabilidad"),(AG45-(+AG45*AA46)),IF(AND(X45="Impacto",X46="Probabilidad"),(AG44-(+AG44*AA46)),IF(X46="Impacto",AG45,""))),"")</f>
        <v/>
      </c>
      <c r="AF46" s="193" t="str">
        <f t="shared" si="2"/>
        <v/>
      </c>
      <c r="AG46" s="191" t="str">
        <f t="shared" si="46"/>
        <v/>
      </c>
      <c r="AH46" s="193" t="str">
        <f t="shared" si="4"/>
        <v/>
      </c>
      <c r="AI46" s="191" t="str">
        <f t="shared" si="13"/>
        <v/>
      </c>
      <c r="AJ46" s="194" t="str">
        <f>IFERROR(IF(OR(AND(AF46="Muy Baja",AH46="Leve"),AND(AF46="Muy Baja",AH46="Menor"),AND(AF46="Baja",AH46="Leve")),"Bajo",IF(OR(AND(AF46="Muy baja",AH46="Moderado"),AND(AF46="Baja",AH46="Menor"),AND(AF46="Baja",AH46="Moderado"),AND(AF46="Media",AH46="Leve"),AND(AF46="Media",AH46="Menor"),AND(AF46="Media",AH46="Moderado"),AND(AF46="Alta",AH46="Leve"),AND(AF46="Alta",AH46="Menor")),"Moderado",IF(OR(AND(AF46="Muy Baja",AH46="Mayor"),AND(AF46="Baja",AH46="Mayor"),AND(AF46="Media",AH46="Mayor"),AND(AF46="Alta",AH46="Moderado"),AND(AF46="Alta",AH46="Mayor"),AND(AF46="Muy Alta",AH46="Leve"),AND(AF46="Muy Alta",AH46="Menor"),AND(AF46="Muy Alta",AH46="Moderado"),AND(AF46="Muy Alta",AH46="Mayor")),"Alto",IF(OR(AND(AF46="Muy Baja",AH46="Catastrófico"),AND(AF46="Baja",AH46="Catastrófico"),AND(AF46="Media",AH46="Catastrófico"),AND(AF46="Alta",AH46="Catastrófico"),AND(AF46="Muy Alta",AH46="Catastrófico")),"Extremo","")))),"")</f>
        <v/>
      </c>
      <c r="AK46" s="195"/>
      <c r="AL46" s="186"/>
      <c r="AM46" s="196"/>
      <c r="AN46" s="196"/>
      <c r="AO46" s="197"/>
      <c r="AP46" s="323"/>
      <c r="AQ46" s="323"/>
      <c r="AR46" s="323"/>
    </row>
    <row r="47" spans="1:44" ht="37.5" customHeight="1" x14ac:dyDescent="0.2">
      <c r="A47" s="346"/>
      <c r="B47" s="336"/>
      <c r="C47" s="336"/>
      <c r="D47" s="336"/>
      <c r="E47" s="330"/>
      <c r="F47" s="336"/>
      <c r="G47" s="330"/>
      <c r="H47" s="330"/>
      <c r="I47" s="330"/>
      <c r="J47" s="330"/>
      <c r="K47" s="330"/>
      <c r="L47" s="330"/>
      <c r="M47" s="330"/>
      <c r="N47" s="323"/>
      <c r="O47" s="322"/>
      <c r="P47" s="321"/>
      <c r="Q47" s="319"/>
      <c r="R47" s="321">
        <f>IF(NOT(ISERROR(MATCH(Q47,_xlfn.ANCHORARRAY(E58),0))),P60&amp;"Por favor no seleccionar los criterios de impacto",Q47)</f>
        <v>0</v>
      </c>
      <c r="S47" s="322"/>
      <c r="T47" s="321"/>
      <c r="U47" s="332"/>
      <c r="V47" s="214">
        <v>5</v>
      </c>
      <c r="W47" s="187"/>
      <c r="X47" s="189" t="str">
        <f t="shared" si="50"/>
        <v/>
      </c>
      <c r="Y47" s="190"/>
      <c r="Z47" s="190"/>
      <c r="AA47" s="191" t="str">
        <f t="shared" si="45"/>
        <v/>
      </c>
      <c r="AB47" s="190"/>
      <c r="AC47" s="190"/>
      <c r="AD47" s="190"/>
      <c r="AE47" s="192" t="str">
        <f t="shared" si="51"/>
        <v/>
      </c>
      <c r="AF47" s="193" t="str">
        <f t="shared" si="2"/>
        <v/>
      </c>
      <c r="AG47" s="191" t="str">
        <f t="shared" si="46"/>
        <v/>
      </c>
      <c r="AH47" s="193" t="str">
        <f t="shared" si="4"/>
        <v/>
      </c>
      <c r="AI47" s="191" t="str">
        <f t="shared" si="13"/>
        <v/>
      </c>
      <c r="AJ47" s="194" t="str">
        <f t="shared" ref="AJ47" si="52">IFERROR(IF(OR(AND(AF47="Muy Baja",AH47="Leve"),AND(AF47="Muy Baja",AH47="Menor"),AND(AF47="Baja",AH47="Leve")),"Bajo",IF(OR(AND(AF47="Muy baja",AH47="Moderado"),AND(AF47="Baja",AH47="Menor"),AND(AF47="Baja",AH47="Moderado"),AND(AF47="Media",AH47="Leve"),AND(AF47="Media",AH47="Menor"),AND(AF47="Media",AH47="Moderado"),AND(AF47="Alta",AH47="Leve"),AND(AF47="Alta",AH47="Menor")),"Moderado",IF(OR(AND(AF47="Muy Baja",AH47="Mayor"),AND(AF47="Baja",AH47="Mayor"),AND(AF47="Media",AH47="Mayor"),AND(AF47="Alta",AH47="Moderado"),AND(AF47="Alta",AH47="Mayor"),AND(AF47="Muy Alta",AH47="Leve"),AND(AF47="Muy Alta",AH47="Menor"),AND(AF47="Muy Alta",AH47="Moderado"),AND(AF47="Muy Alta",AH47="Mayor")),"Alto",IF(OR(AND(AF47="Muy Baja",AH47="Catastrófico"),AND(AF47="Baja",AH47="Catastrófico"),AND(AF47="Media",AH47="Catastrófico"),AND(AF47="Alta",AH47="Catastrófico"),AND(AF47="Muy Alta",AH47="Catastrófico")),"Extremo","")))),"")</f>
        <v/>
      </c>
      <c r="AK47" s="195"/>
      <c r="AL47" s="186"/>
      <c r="AM47" s="196"/>
      <c r="AN47" s="196"/>
      <c r="AO47" s="197"/>
      <c r="AP47" s="323"/>
      <c r="AQ47" s="323"/>
      <c r="AR47" s="323"/>
    </row>
    <row r="48" spans="1:44" ht="37.5" customHeight="1" x14ac:dyDescent="0.2">
      <c r="A48" s="346"/>
      <c r="B48" s="336"/>
      <c r="C48" s="336"/>
      <c r="D48" s="336"/>
      <c r="E48" s="331"/>
      <c r="F48" s="336"/>
      <c r="G48" s="331"/>
      <c r="H48" s="331"/>
      <c r="I48" s="331"/>
      <c r="J48" s="331"/>
      <c r="K48" s="331"/>
      <c r="L48" s="331"/>
      <c r="M48" s="331"/>
      <c r="N48" s="323"/>
      <c r="O48" s="322"/>
      <c r="P48" s="321"/>
      <c r="Q48" s="319"/>
      <c r="R48" s="321">
        <f>IF(NOT(ISERROR(MATCH(Q48,_xlfn.ANCHORARRAY(E59),0))),P61&amp;"Por favor no seleccionar los criterios de impacto",Q48)</f>
        <v>0</v>
      </c>
      <c r="S48" s="322"/>
      <c r="T48" s="321"/>
      <c r="U48" s="332"/>
      <c r="V48" s="214">
        <v>6</v>
      </c>
      <c r="W48" s="187"/>
      <c r="X48" s="189" t="str">
        <f t="shared" si="50"/>
        <v/>
      </c>
      <c r="Y48" s="190"/>
      <c r="Z48" s="190"/>
      <c r="AA48" s="191" t="str">
        <f t="shared" si="45"/>
        <v/>
      </c>
      <c r="AB48" s="190"/>
      <c r="AC48" s="190"/>
      <c r="AD48" s="190"/>
      <c r="AE48" s="192" t="str">
        <f t="shared" si="51"/>
        <v/>
      </c>
      <c r="AF48" s="193" t="str">
        <f t="shared" si="2"/>
        <v/>
      </c>
      <c r="AG48" s="191" t="str">
        <f t="shared" si="46"/>
        <v/>
      </c>
      <c r="AH48" s="193" t="str">
        <f>IFERROR(IF(AI48="","",IF(AI48&lt;=0.2,"Leve",IF(AI48&lt;=0.4,"Menor",IF(AI48&lt;=0.6,"Moderado",IF(AI48&lt;=0.8,"Mayor","Catastrófico"))))),"")</f>
        <v/>
      </c>
      <c r="AI48" s="191" t="str">
        <f t="shared" si="13"/>
        <v/>
      </c>
      <c r="AJ48" s="194" t="str">
        <f>IFERROR(IF(OR(AND(AF48="Muy Baja",AH48="Leve"),AND(AF48="Muy Baja",AH48="Menor"),AND(AF48="Baja",AH48="Leve")),"Bajo",IF(OR(AND(AF48="Muy baja",AH48="Moderado"),AND(AF48="Baja",AH48="Menor"),AND(AF48="Baja",AH48="Moderado"),AND(AF48="Media",AH48="Leve"),AND(AF48="Media",AH48="Menor"),AND(AF48="Media",AH48="Moderado"),AND(AF48="Alta",AH48="Leve"),AND(AF48="Alta",AH48="Menor")),"Moderado",IF(OR(AND(AF48="Muy Baja",AH48="Mayor"),AND(AF48="Baja",AH48="Mayor"),AND(AF48="Media",AH48="Mayor"),AND(AF48="Alta",AH48="Moderado"),AND(AF48="Alta",AH48="Mayor"),AND(AF48="Muy Alta",AH48="Leve"),AND(AF48="Muy Alta",AH48="Menor"),AND(AF48="Muy Alta",AH48="Moderado"),AND(AF48="Muy Alta",AH48="Mayor")),"Alto",IF(OR(AND(AF48="Muy Baja",AH48="Catastrófico"),AND(AF48="Baja",AH48="Catastrófico"),AND(AF48="Media",AH48="Catastrófico"),AND(AF48="Alta",AH48="Catastrófico"),AND(AF48="Muy Alta",AH48="Catastrófico")),"Extremo","")))),"")</f>
        <v/>
      </c>
      <c r="AK48" s="195"/>
      <c r="AL48" s="186"/>
      <c r="AM48" s="196"/>
      <c r="AN48" s="196"/>
      <c r="AO48" s="197"/>
      <c r="AP48" s="323"/>
      <c r="AQ48" s="323"/>
      <c r="AR48" s="323"/>
    </row>
    <row r="49" spans="1:44" ht="37.5" customHeight="1" x14ac:dyDescent="0.2">
      <c r="A49" s="346">
        <v>7</v>
      </c>
      <c r="B49" s="336"/>
      <c r="C49" s="336"/>
      <c r="D49" s="355"/>
      <c r="E49" s="336"/>
      <c r="F49" s="336"/>
      <c r="G49" s="329"/>
      <c r="H49" s="329"/>
      <c r="I49" s="329"/>
      <c r="J49" s="329"/>
      <c r="K49" s="329"/>
      <c r="L49" s="329"/>
      <c r="M49" s="329"/>
      <c r="N49" s="323"/>
      <c r="O49" s="322" t="str">
        <f>IF(N49&lt;=0,"",IF(N49&lt;=2,"Muy Baja",IF(N49&lt;=24,"Baja",IF(N49&lt;=500,"Media",IF(N49&lt;=5000,"Alta","Muy Alta")))))</f>
        <v/>
      </c>
      <c r="P49" s="321" t="str">
        <f>IF(O49="","",IF(O49="Muy Baja",0.2,IF(O49="Baja",0.4,IF(O49="Media",0.6,IF(O49="Alta",0.8,IF(O49="Muy Alta",1,))))))</f>
        <v/>
      </c>
      <c r="Q49" s="319"/>
      <c r="R49" s="321">
        <f>IF(NOT(ISERROR(MATCH(Q49,'Tabla Impacto'!$B$222:$B$224,0))),'Tabla Impacto'!$F$224&amp;"Por favor no seleccionar los criterios de impacto(Afectación Económica o presupuestal y Pérdida Reputacional)",Q49)</f>
        <v>0</v>
      </c>
      <c r="S49" s="322" t="str">
        <f>IF(OR(R49='Tabla Impacto'!$C$12,R49='Tabla Impacto'!$D$12),"Leve",IF(OR(R49='Tabla Impacto'!$C$13,R49='Tabla Impacto'!$D$13),"Menor",IF(OR(R49='Tabla Impacto'!$C$14,R49='Tabla Impacto'!$D$14),"Moderado",IF(OR(R49='Tabla Impacto'!$C$15,R49='Tabla Impacto'!$D$15),"Mayor",IF(OR(R49='Tabla Impacto'!$C$16,R49='Tabla Impacto'!$D$16),"Catastrófico","")))))</f>
        <v/>
      </c>
      <c r="T49" s="321" t="str">
        <f>IF(S49="","",IF(S49="Leve",0.2,IF(S49="Menor",0.4,IF(S49="Moderado",0.6,IF(S49="Mayor",0.8,IF(S49="Catastrófico",1,))))))</f>
        <v/>
      </c>
      <c r="U49" s="332" t="str">
        <f>IF(OR(AND(O49="Muy Baja",S49="Leve"),AND(O49="Muy Baja",S49="Menor"),AND(O49="Baja",S49="Leve")),"Bajo",IF(OR(AND(O49="Muy baja",S49="Moderado"),AND(O49="Baja",S49="Menor"),AND(O49="Baja",S49="Moderado"),AND(O49="Media",S49="Leve"),AND(O49="Media",S49="Menor"),AND(O49="Media",S49="Moderado"),AND(O49="Alta",S49="Leve"),AND(O49="Alta",S49="Menor")),"Moderado",IF(OR(AND(O49="Muy Baja",S49="Mayor"),AND(O49="Baja",S49="Mayor"),AND(O49="Media",S49="Mayor"),AND(O49="Alta",S49="Moderado"),AND(O49="Alta",S49="Mayor"),AND(O49="Muy Alta",S49="Leve"),AND(O49="Muy Alta",S49="Menor"),AND(O49="Muy Alta",S49="Moderado"),AND(O49="Muy Alta",S49="Mayor")),"Alto",IF(OR(AND(O49="Muy Baja",S49="Catastrófico"),AND(O49="Baja",S49="Catastrófico"),AND(O49="Media",S49="Catastrófico"),AND(O49="Alta",S49="Catastrófico"),AND(O49="Muy Alta",S49="Catastrófico")),"Extremo",""))))</f>
        <v/>
      </c>
      <c r="V49" s="214">
        <v>1</v>
      </c>
      <c r="W49" s="199"/>
      <c r="X49" s="189" t="str">
        <f>IF(OR(Y49="Preventivo",Y49="Detectivo"),"Probabilidad",IF(Y49="Correctivo","Impacto",""))</f>
        <v/>
      </c>
      <c r="Y49" s="190"/>
      <c r="Z49" s="190"/>
      <c r="AA49" s="191" t="str">
        <f>IF(AND(Y49="Preventivo",Z49="Automático"),"50%",IF(AND(Y49="Preventivo",Z49="Manual"),"40%",IF(AND(Y49="Detectivo",Z49="Automático"),"40%",IF(AND(Y49="Detectivo",Z49="Manual"),"30%",IF(AND(Y49="Correctivo",Z49="Automático"),"35%",IF(AND(Y49="Correctivo",Z49="Manual"),"25%",""))))))</f>
        <v/>
      </c>
      <c r="AB49" s="190"/>
      <c r="AC49" s="190"/>
      <c r="AD49" s="190"/>
      <c r="AE49" s="192" t="str">
        <f>IFERROR(IF(X49="Probabilidad",(P49-(+P49*AA49)),IF(X49="Impacto",P49,"")),"")</f>
        <v/>
      </c>
      <c r="AF49" s="193" t="str">
        <f>IFERROR(IF(AE49="","",IF(AE49&lt;=0.2,"Muy Baja",IF(AE49&lt;=0.4,"Baja",IF(AE49&lt;=0.6,"Media",IF(AE49&lt;=0.8,"Alta","Muy Alta"))))),"")</f>
        <v/>
      </c>
      <c r="AG49" s="191" t="str">
        <f>+AE49</f>
        <v/>
      </c>
      <c r="AH49" s="193" t="str">
        <f>IFERROR(IF(AI49="","",IF(AI49&lt;=0.2,"Leve",IF(AI49&lt;=0.4,"Menor",IF(AI49&lt;=0.6,"Moderado",IF(AI49&lt;=0.8,"Mayor","Catastrófico"))))),"")</f>
        <v/>
      </c>
      <c r="AI49" s="191" t="str">
        <f t="shared" ref="AI49" si="53">IFERROR(IF(X49="Impacto",(T49-(+T49*AA49)),IF(X49="Probabilidad",T49,"")),"")</f>
        <v/>
      </c>
      <c r="AJ49" s="194" t="str">
        <f>IFERROR(IF(OR(AND(AF49="Muy Baja",AH49="Leve"),AND(AF49="Muy Baja",AH49="Menor"),AND(AF49="Baja",AH49="Leve")),"Bajo",IF(OR(AND(AF49="Muy baja",AH49="Moderado"),AND(AF49="Baja",AH49="Menor"),AND(AF49="Baja",AH49="Moderado"),AND(AF49="Media",AH49="Leve"),AND(AF49="Media",AH49="Menor"),AND(AF49="Media",AH49="Moderado"),AND(AF49="Alta",AH49="Leve"),AND(AF49="Alta",AH49="Menor")),"Moderado",IF(OR(AND(AF49="Muy Baja",AH49="Mayor"),AND(AF49="Baja",AH49="Mayor"),AND(AF49="Media",AH49="Mayor"),AND(AF49="Alta",AH49="Moderado"),AND(AF49="Alta",AH49="Mayor"),AND(AF49="Muy Alta",AH49="Leve"),AND(AF49="Muy Alta",AH49="Menor"),AND(AF49="Muy Alta",AH49="Moderado"),AND(AF49="Muy Alta",AH49="Mayor")),"Alto",IF(OR(AND(AF49="Muy Baja",AH49="Catastrófico"),AND(AF49="Baja",AH49="Catastrófico"),AND(AF49="Media",AH49="Catastrófico"),AND(AF49="Alta",AH49="Catastrófico"),AND(AF49="Muy Alta",AH49="Catastrófico")),"Extremo","")))),"")</f>
        <v/>
      </c>
      <c r="AK49" s="195"/>
      <c r="AL49" s="186"/>
      <c r="AM49" s="196"/>
      <c r="AN49" s="196"/>
      <c r="AO49" s="197"/>
      <c r="AP49" s="323"/>
      <c r="AQ49" s="323"/>
      <c r="AR49" s="323"/>
    </row>
    <row r="50" spans="1:44" ht="37.5" customHeight="1" x14ac:dyDescent="0.2">
      <c r="A50" s="346"/>
      <c r="B50" s="336"/>
      <c r="C50" s="336"/>
      <c r="D50" s="355"/>
      <c r="E50" s="336"/>
      <c r="F50" s="336"/>
      <c r="G50" s="330"/>
      <c r="H50" s="330"/>
      <c r="I50" s="330"/>
      <c r="J50" s="330"/>
      <c r="K50" s="330"/>
      <c r="L50" s="330"/>
      <c r="M50" s="330"/>
      <c r="N50" s="323"/>
      <c r="O50" s="322"/>
      <c r="P50" s="321"/>
      <c r="Q50" s="319"/>
      <c r="R50" s="321">
        <f>IF(NOT(ISERROR(MATCH(Q50,_xlfn.ANCHORARRAY(E61),0))),P63&amp;"Por favor no seleccionar los criterios de impacto",Q50)</f>
        <v>0</v>
      </c>
      <c r="S50" s="322"/>
      <c r="T50" s="321"/>
      <c r="U50" s="332"/>
      <c r="V50" s="214">
        <v>2</v>
      </c>
      <c r="W50" s="187"/>
      <c r="X50" s="189" t="str">
        <f>IF(OR(Y50="Preventivo",Y50="Detectivo"),"Probabilidad",IF(Y50="Correctivo","Impacto",""))</f>
        <v/>
      </c>
      <c r="Y50" s="190"/>
      <c r="Z50" s="190"/>
      <c r="AA50" s="191" t="str">
        <f t="shared" ref="AA50:AA54" si="54">IF(AND(Y50="Preventivo",Z50="Automático"),"50%",IF(AND(Y50="Preventivo",Z50="Manual"),"40%",IF(AND(Y50="Detectivo",Z50="Automático"),"40%",IF(AND(Y50="Detectivo",Z50="Manual"),"30%",IF(AND(Y50="Correctivo",Z50="Automático"),"35%",IF(AND(Y50="Correctivo",Z50="Manual"),"25%",""))))))</f>
        <v/>
      </c>
      <c r="AB50" s="190"/>
      <c r="AC50" s="190"/>
      <c r="AD50" s="190"/>
      <c r="AE50" s="192" t="str">
        <f>IFERROR(IF(AND(X49="Probabilidad",X50="Probabilidad"),(AG49-(+AG49*AA50)),IF(X50="Probabilidad",(P49-(+P49*AA50)),IF(X50="Impacto",AG49,""))),"")</f>
        <v/>
      </c>
      <c r="AF50" s="193" t="str">
        <f t="shared" si="2"/>
        <v/>
      </c>
      <c r="AG50" s="191" t="str">
        <f t="shared" ref="AG50:AG54" si="55">+AE50</f>
        <v/>
      </c>
      <c r="AH50" s="193" t="str">
        <f t="shared" si="4"/>
        <v/>
      </c>
      <c r="AI50" s="191" t="str">
        <f t="shared" ref="AI50" si="56">IFERROR(IF(AND(X49="Impacto",X50="Impacto"),(AI49-(+AI49*AA50)),IF(X50="Impacto",($T$13-(+$T$13*AA50)),IF(X50="Probabilidad",AI49,""))),"")</f>
        <v/>
      </c>
      <c r="AJ50" s="194" t="str">
        <f t="shared" ref="AJ50:AJ51" si="57">IFERROR(IF(OR(AND(AF50="Muy Baja",AH50="Leve"),AND(AF50="Muy Baja",AH50="Menor"),AND(AF50="Baja",AH50="Leve")),"Bajo",IF(OR(AND(AF50="Muy baja",AH50="Moderado"),AND(AF50="Baja",AH50="Menor"),AND(AF50="Baja",AH50="Moderado"),AND(AF50="Media",AH50="Leve"),AND(AF50="Media",AH50="Menor"),AND(AF50="Media",AH50="Moderado"),AND(AF50="Alta",AH50="Leve"),AND(AF50="Alta",AH50="Menor")),"Moderado",IF(OR(AND(AF50="Muy Baja",AH50="Mayor"),AND(AF50="Baja",AH50="Mayor"),AND(AF50="Media",AH50="Mayor"),AND(AF50="Alta",AH50="Moderado"),AND(AF50="Alta",AH50="Mayor"),AND(AF50="Muy Alta",AH50="Leve"),AND(AF50="Muy Alta",AH50="Menor"),AND(AF50="Muy Alta",AH50="Moderado"),AND(AF50="Muy Alta",AH50="Mayor")),"Alto",IF(OR(AND(AF50="Muy Baja",AH50="Catastrófico"),AND(AF50="Baja",AH50="Catastrófico"),AND(AF50="Media",AH50="Catastrófico"),AND(AF50="Alta",AH50="Catastrófico"),AND(AF50="Muy Alta",AH50="Catastrófico")),"Extremo","")))),"")</f>
        <v/>
      </c>
      <c r="AK50" s="195"/>
      <c r="AL50" s="186"/>
      <c r="AM50" s="196"/>
      <c r="AN50" s="196"/>
      <c r="AO50" s="197"/>
      <c r="AP50" s="323"/>
      <c r="AQ50" s="323"/>
      <c r="AR50" s="323"/>
    </row>
    <row r="51" spans="1:44" ht="37.5" customHeight="1" x14ac:dyDescent="0.2">
      <c r="A51" s="346"/>
      <c r="B51" s="336"/>
      <c r="C51" s="336"/>
      <c r="D51" s="355"/>
      <c r="E51" s="336"/>
      <c r="F51" s="336"/>
      <c r="G51" s="330"/>
      <c r="H51" s="330"/>
      <c r="I51" s="330"/>
      <c r="J51" s="330"/>
      <c r="K51" s="330"/>
      <c r="L51" s="330"/>
      <c r="M51" s="330"/>
      <c r="N51" s="323"/>
      <c r="O51" s="322"/>
      <c r="P51" s="321"/>
      <c r="Q51" s="319"/>
      <c r="R51" s="321">
        <f>IF(NOT(ISERROR(MATCH(Q51,_xlfn.ANCHORARRAY(E62),0))),P64&amp;"Por favor no seleccionar los criterios de impacto",Q51)</f>
        <v>0</v>
      </c>
      <c r="S51" s="322"/>
      <c r="T51" s="321"/>
      <c r="U51" s="332"/>
      <c r="V51" s="214">
        <v>3</v>
      </c>
      <c r="W51" s="188"/>
      <c r="X51" s="189" t="str">
        <f>IF(OR(Y51="Preventivo",Y51="Detectivo"),"Probabilidad",IF(Y51="Correctivo","Impacto",""))</f>
        <v/>
      </c>
      <c r="Y51" s="190"/>
      <c r="Z51" s="190"/>
      <c r="AA51" s="191" t="str">
        <f t="shared" si="54"/>
        <v/>
      </c>
      <c r="AB51" s="190"/>
      <c r="AC51" s="190"/>
      <c r="AD51" s="190"/>
      <c r="AE51" s="192" t="str">
        <f>IFERROR(IF(AND(X50="Probabilidad",X51="Probabilidad"),(AG50-(+AG50*AA51)),IF(AND(X50="Impacto",X51="Probabilidad"),(AG49-(+AG49*AA51)),IF(X51="Impacto",AG50,""))),"")</f>
        <v/>
      </c>
      <c r="AF51" s="193" t="str">
        <f t="shared" si="2"/>
        <v/>
      </c>
      <c r="AG51" s="191" t="str">
        <f t="shared" si="55"/>
        <v/>
      </c>
      <c r="AH51" s="193" t="str">
        <f t="shared" si="4"/>
        <v/>
      </c>
      <c r="AI51" s="191" t="str">
        <f t="shared" ref="AI51" si="58">IFERROR(IF(AND(X50="Impacto",X51="Impacto"),(AI50-(+AI50*AA51)),IF(AND(X50="Probabilidad",X51="Impacto"),(AI49-(+AI49*AA51)),IF(X51="Probabilidad",AI50,""))),"")</f>
        <v/>
      </c>
      <c r="AJ51" s="194" t="str">
        <f t="shared" si="57"/>
        <v/>
      </c>
      <c r="AK51" s="195"/>
      <c r="AL51" s="186"/>
      <c r="AM51" s="196"/>
      <c r="AN51" s="196"/>
      <c r="AO51" s="197"/>
      <c r="AP51" s="323"/>
      <c r="AQ51" s="323"/>
      <c r="AR51" s="323"/>
    </row>
    <row r="52" spans="1:44" ht="37.5" customHeight="1" x14ac:dyDescent="0.2">
      <c r="A52" s="346"/>
      <c r="B52" s="336"/>
      <c r="C52" s="336"/>
      <c r="D52" s="355"/>
      <c r="E52" s="336"/>
      <c r="F52" s="336"/>
      <c r="G52" s="330"/>
      <c r="H52" s="330"/>
      <c r="I52" s="330"/>
      <c r="J52" s="330"/>
      <c r="K52" s="330"/>
      <c r="L52" s="330"/>
      <c r="M52" s="330"/>
      <c r="N52" s="323"/>
      <c r="O52" s="322"/>
      <c r="P52" s="321"/>
      <c r="Q52" s="319"/>
      <c r="R52" s="321">
        <f>IF(NOT(ISERROR(MATCH(Q52,_xlfn.ANCHORARRAY(E63),0))),P65&amp;"Por favor no seleccionar los criterios de impacto",Q52)</f>
        <v>0</v>
      </c>
      <c r="S52" s="322"/>
      <c r="T52" s="321"/>
      <c r="U52" s="332"/>
      <c r="V52" s="214">
        <v>4</v>
      </c>
      <c r="W52" s="187"/>
      <c r="X52" s="189" t="str">
        <f t="shared" ref="X52:X54" si="59">IF(OR(Y52="Preventivo",Y52="Detectivo"),"Probabilidad",IF(Y52="Correctivo","Impacto",""))</f>
        <v/>
      </c>
      <c r="Y52" s="190"/>
      <c r="Z52" s="190"/>
      <c r="AA52" s="191" t="str">
        <f t="shared" si="54"/>
        <v/>
      </c>
      <c r="AB52" s="190"/>
      <c r="AC52" s="190"/>
      <c r="AD52" s="190"/>
      <c r="AE52" s="192" t="str">
        <f t="shared" ref="AE52:AE54" si="60">IFERROR(IF(AND(X51="Probabilidad",X52="Probabilidad"),(AG51-(+AG51*AA52)),IF(AND(X51="Impacto",X52="Probabilidad"),(AG50-(+AG50*AA52)),IF(X52="Impacto",AG51,""))),"")</f>
        <v/>
      </c>
      <c r="AF52" s="193" t="str">
        <f t="shared" si="2"/>
        <v/>
      </c>
      <c r="AG52" s="191" t="str">
        <f t="shared" si="55"/>
        <v/>
      </c>
      <c r="AH52" s="193" t="str">
        <f t="shared" si="4"/>
        <v/>
      </c>
      <c r="AI52" s="191" t="str">
        <f t="shared" si="13"/>
        <v/>
      </c>
      <c r="AJ52" s="194" t="str">
        <f>IFERROR(IF(OR(AND(AF52="Muy Baja",AH52="Leve"),AND(AF52="Muy Baja",AH52="Menor"),AND(AF52="Baja",AH52="Leve")),"Bajo",IF(OR(AND(AF52="Muy baja",AH52="Moderado"),AND(AF52="Baja",AH52="Menor"),AND(AF52="Baja",AH52="Moderado"),AND(AF52="Media",AH52="Leve"),AND(AF52="Media",AH52="Menor"),AND(AF52="Media",AH52="Moderado"),AND(AF52="Alta",AH52="Leve"),AND(AF52="Alta",AH52="Menor")),"Moderado",IF(OR(AND(AF52="Muy Baja",AH52="Mayor"),AND(AF52="Baja",AH52="Mayor"),AND(AF52="Media",AH52="Mayor"),AND(AF52="Alta",AH52="Moderado"),AND(AF52="Alta",AH52="Mayor"),AND(AF52="Muy Alta",AH52="Leve"),AND(AF52="Muy Alta",AH52="Menor"),AND(AF52="Muy Alta",AH52="Moderado"),AND(AF52="Muy Alta",AH52="Mayor")),"Alto",IF(OR(AND(AF52="Muy Baja",AH52="Catastrófico"),AND(AF52="Baja",AH52="Catastrófico"),AND(AF52="Media",AH52="Catastrófico"),AND(AF52="Alta",AH52="Catastrófico"),AND(AF52="Muy Alta",AH52="Catastrófico")),"Extremo","")))),"")</f>
        <v/>
      </c>
      <c r="AK52" s="195"/>
      <c r="AL52" s="186"/>
      <c r="AM52" s="196"/>
      <c r="AN52" s="196"/>
      <c r="AO52" s="197"/>
      <c r="AP52" s="323"/>
      <c r="AQ52" s="323"/>
      <c r="AR52" s="323"/>
    </row>
    <row r="53" spans="1:44" ht="37.5" customHeight="1" x14ac:dyDescent="0.2">
      <c r="A53" s="346"/>
      <c r="B53" s="336"/>
      <c r="C53" s="336"/>
      <c r="D53" s="355"/>
      <c r="E53" s="336"/>
      <c r="F53" s="336"/>
      <c r="G53" s="330"/>
      <c r="H53" s="330"/>
      <c r="I53" s="330"/>
      <c r="J53" s="330"/>
      <c r="K53" s="330"/>
      <c r="L53" s="330"/>
      <c r="M53" s="330"/>
      <c r="N53" s="323"/>
      <c r="O53" s="322"/>
      <c r="P53" s="321"/>
      <c r="Q53" s="319"/>
      <c r="R53" s="321">
        <f>IF(NOT(ISERROR(MATCH(Q53,_xlfn.ANCHORARRAY(E64),0))),P66&amp;"Por favor no seleccionar los criterios de impacto",Q53)</f>
        <v>0</v>
      </c>
      <c r="S53" s="322"/>
      <c r="T53" s="321"/>
      <c r="U53" s="332"/>
      <c r="V53" s="214">
        <v>5</v>
      </c>
      <c r="W53" s="187"/>
      <c r="X53" s="189" t="str">
        <f t="shared" si="59"/>
        <v/>
      </c>
      <c r="Y53" s="190"/>
      <c r="Z53" s="190"/>
      <c r="AA53" s="191" t="str">
        <f t="shared" si="54"/>
        <v/>
      </c>
      <c r="AB53" s="190"/>
      <c r="AC53" s="190"/>
      <c r="AD53" s="190"/>
      <c r="AE53" s="192" t="str">
        <f t="shared" si="60"/>
        <v/>
      </c>
      <c r="AF53" s="193" t="str">
        <f t="shared" si="2"/>
        <v/>
      </c>
      <c r="AG53" s="191" t="str">
        <f t="shared" si="55"/>
        <v/>
      </c>
      <c r="AH53" s="193" t="str">
        <f t="shared" si="4"/>
        <v/>
      </c>
      <c r="AI53" s="191" t="str">
        <f t="shared" si="13"/>
        <v/>
      </c>
      <c r="AJ53" s="194" t="str">
        <f t="shared" ref="AJ53:AJ54" si="61">IFERROR(IF(OR(AND(AF53="Muy Baja",AH53="Leve"),AND(AF53="Muy Baja",AH53="Menor"),AND(AF53="Baja",AH53="Leve")),"Bajo",IF(OR(AND(AF53="Muy baja",AH53="Moderado"),AND(AF53="Baja",AH53="Menor"),AND(AF53="Baja",AH53="Moderado"),AND(AF53="Media",AH53="Leve"),AND(AF53="Media",AH53="Menor"),AND(AF53="Media",AH53="Moderado"),AND(AF53="Alta",AH53="Leve"),AND(AF53="Alta",AH53="Menor")),"Moderado",IF(OR(AND(AF53="Muy Baja",AH53="Mayor"),AND(AF53="Baja",AH53="Mayor"),AND(AF53="Media",AH53="Mayor"),AND(AF53="Alta",AH53="Moderado"),AND(AF53="Alta",AH53="Mayor"),AND(AF53="Muy Alta",AH53="Leve"),AND(AF53="Muy Alta",AH53="Menor"),AND(AF53="Muy Alta",AH53="Moderado"),AND(AF53="Muy Alta",AH53="Mayor")),"Alto",IF(OR(AND(AF53="Muy Baja",AH53="Catastrófico"),AND(AF53="Baja",AH53="Catastrófico"),AND(AF53="Media",AH53="Catastrófico"),AND(AF53="Alta",AH53="Catastrófico"),AND(AF53="Muy Alta",AH53="Catastrófico")),"Extremo","")))),"")</f>
        <v/>
      </c>
      <c r="AK53" s="195"/>
      <c r="AL53" s="186"/>
      <c r="AM53" s="196"/>
      <c r="AN53" s="196"/>
      <c r="AO53" s="197"/>
      <c r="AP53" s="323"/>
      <c r="AQ53" s="323"/>
      <c r="AR53" s="323"/>
    </row>
    <row r="54" spans="1:44" ht="37.5" customHeight="1" x14ac:dyDescent="0.2">
      <c r="A54" s="346"/>
      <c r="B54" s="336"/>
      <c r="C54" s="336"/>
      <c r="D54" s="355"/>
      <c r="E54" s="336"/>
      <c r="F54" s="336"/>
      <c r="G54" s="331"/>
      <c r="H54" s="331"/>
      <c r="I54" s="331"/>
      <c r="J54" s="331"/>
      <c r="K54" s="331"/>
      <c r="L54" s="331"/>
      <c r="M54" s="331"/>
      <c r="N54" s="323"/>
      <c r="O54" s="322"/>
      <c r="P54" s="321"/>
      <c r="Q54" s="319"/>
      <c r="R54" s="321">
        <f>IF(NOT(ISERROR(MATCH(Q54,_xlfn.ANCHORARRAY(E65),0))),P67&amp;"Por favor no seleccionar los criterios de impacto",Q54)</f>
        <v>0</v>
      </c>
      <c r="S54" s="322"/>
      <c r="T54" s="321"/>
      <c r="U54" s="332"/>
      <c r="V54" s="214">
        <v>6</v>
      </c>
      <c r="W54" s="187"/>
      <c r="X54" s="189" t="str">
        <f t="shared" si="59"/>
        <v/>
      </c>
      <c r="Y54" s="190"/>
      <c r="Z54" s="190"/>
      <c r="AA54" s="191" t="str">
        <f t="shared" si="54"/>
        <v/>
      </c>
      <c r="AB54" s="190"/>
      <c r="AC54" s="190"/>
      <c r="AD54" s="190"/>
      <c r="AE54" s="192" t="str">
        <f t="shared" si="60"/>
        <v/>
      </c>
      <c r="AF54" s="193" t="str">
        <f t="shared" si="2"/>
        <v/>
      </c>
      <c r="AG54" s="191" t="str">
        <f t="shared" si="55"/>
        <v/>
      </c>
      <c r="AH54" s="193" t="str">
        <f t="shared" si="4"/>
        <v/>
      </c>
      <c r="AI54" s="191" t="str">
        <f t="shared" si="13"/>
        <v/>
      </c>
      <c r="AJ54" s="194" t="str">
        <f t="shared" si="61"/>
        <v/>
      </c>
      <c r="AK54" s="195"/>
      <c r="AL54" s="186"/>
      <c r="AM54" s="196"/>
      <c r="AN54" s="196"/>
      <c r="AO54" s="197"/>
      <c r="AP54" s="323"/>
      <c r="AQ54" s="323"/>
      <c r="AR54" s="323"/>
    </row>
    <row r="55" spans="1:44" ht="37.5" customHeight="1" x14ac:dyDescent="0.2">
      <c r="A55" s="346">
        <v>8</v>
      </c>
      <c r="B55" s="336"/>
      <c r="C55" s="336"/>
      <c r="D55" s="336"/>
      <c r="E55" s="336"/>
      <c r="F55" s="336"/>
      <c r="G55" s="329"/>
      <c r="H55" s="329"/>
      <c r="I55" s="329"/>
      <c r="J55" s="329"/>
      <c r="K55" s="329"/>
      <c r="L55" s="329"/>
      <c r="M55" s="329"/>
      <c r="N55" s="323"/>
      <c r="O55" s="322" t="str">
        <f>IF(N55&lt;=0,"",IF(N55&lt;=2,"Muy Baja",IF(N55&lt;=24,"Baja",IF(N55&lt;=500,"Media",IF(N55&lt;=5000,"Alta","Muy Alta")))))</f>
        <v/>
      </c>
      <c r="P55" s="321" t="str">
        <f>IF(O55="","",IF(O55="Muy Baja",0.2,IF(O55="Baja",0.4,IF(O55="Media",0.6,IF(O55="Alta",0.8,IF(O55="Muy Alta",1,))))))</f>
        <v/>
      </c>
      <c r="Q55" s="319"/>
      <c r="R55" s="321">
        <f>IF(NOT(ISERROR(MATCH(Q55,'Tabla Impacto'!$B$222:$B$224,0))),'Tabla Impacto'!$F$224&amp;"Por favor no seleccionar los criterios de impacto(Afectación Económica o presupuestal y Pérdida Reputacional)",Q55)</f>
        <v>0</v>
      </c>
      <c r="S55" s="322" t="str">
        <f>IF(OR(R55='Tabla Impacto'!$C$12,R55='Tabla Impacto'!$D$12),"Leve",IF(OR(R55='Tabla Impacto'!$C$13,R55='Tabla Impacto'!$D$13),"Menor",IF(OR(R55='Tabla Impacto'!$C$14,R55='Tabla Impacto'!$D$14),"Moderado",IF(OR(R55='Tabla Impacto'!$C$15,R55='Tabla Impacto'!$D$15),"Mayor",IF(OR(R55='Tabla Impacto'!$C$16,R55='Tabla Impacto'!$D$16),"Catastrófico","")))))</f>
        <v/>
      </c>
      <c r="T55" s="321" t="str">
        <f>IF(S55="","",IF(S55="Leve",0.2,IF(S55="Menor",0.4,IF(S55="Moderado",0.6,IF(S55="Mayor",0.8,IF(S55="Catastrófico",1,))))))</f>
        <v/>
      </c>
      <c r="U55" s="332" t="str">
        <f>IF(OR(AND(O55="Muy Baja",S55="Leve"),AND(O55="Muy Baja",S55="Menor"),AND(O55="Baja",S55="Leve")),"Bajo",IF(OR(AND(O55="Muy baja",S55="Moderado"),AND(O55="Baja",S55="Menor"),AND(O55="Baja",S55="Moderado"),AND(O55="Media",S55="Leve"),AND(O55="Media",S55="Menor"),AND(O55="Media",S55="Moderado"),AND(O55="Alta",S55="Leve"),AND(O55="Alta",S55="Menor")),"Moderado",IF(OR(AND(O55="Muy Baja",S55="Mayor"),AND(O55="Baja",S55="Mayor"),AND(O55="Media",S55="Mayor"),AND(O55="Alta",S55="Moderado"),AND(O55="Alta",S55="Mayor"),AND(O55="Muy Alta",S55="Leve"),AND(O55="Muy Alta",S55="Menor"),AND(O55="Muy Alta",S55="Moderado"),AND(O55="Muy Alta",S55="Mayor")),"Alto",IF(OR(AND(O55="Muy Baja",S55="Catastrófico"),AND(O55="Baja",S55="Catastrófico"),AND(O55="Media",S55="Catastrófico"),AND(O55="Alta",S55="Catastrófico"),AND(O55="Muy Alta",S55="Catastrófico")),"Extremo",""))))</f>
        <v/>
      </c>
      <c r="V55" s="214">
        <v>1</v>
      </c>
      <c r="W55" s="187"/>
      <c r="X55" s="189" t="str">
        <f>IF(OR(Y55="Preventivo",Y55="Detectivo"),"Probabilidad",IF(Y55="Correctivo","Impacto",""))</f>
        <v/>
      </c>
      <c r="Y55" s="190"/>
      <c r="Z55" s="190"/>
      <c r="AA55" s="191" t="str">
        <f>IF(AND(Y55="Preventivo",Z55="Automático"),"50%",IF(AND(Y55="Preventivo",Z55="Manual"),"40%",IF(AND(Y55="Detectivo",Z55="Automático"),"40%",IF(AND(Y55="Detectivo",Z55="Manual"),"30%",IF(AND(Y55="Correctivo",Z55="Automático"),"35%",IF(AND(Y55="Correctivo",Z55="Manual"),"25%",""))))))</f>
        <v/>
      </c>
      <c r="AB55" s="190"/>
      <c r="AC55" s="190"/>
      <c r="AD55" s="190"/>
      <c r="AE55" s="192" t="str">
        <f>IFERROR(IF(X55="Probabilidad",(P55-(+P55*AA55)),IF(X55="Impacto",P55,"")),"")</f>
        <v/>
      </c>
      <c r="AF55" s="193" t="str">
        <f>IFERROR(IF(AE55="","",IF(AE55&lt;=0.2,"Muy Baja",IF(AE55&lt;=0.4,"Baja",IF(AE55&lt;=0.6,"Media",IF(AE55&lt;=0.8,"Alta","Muy Alta"))))),"")</f>
        <v/>
      </c>
      <c r="AG55" s="191" t="str">
        <f>+AE55</f>
        <v/>
      </c>
      <c r="AH55" s="193" t="str">
        <f>IFERROR(IF(AI55="","",IF(AI55&lt;=0.2,"Leve",IF(AI55&lt;=0.4,"Menor",IF(AI55&lt;=0.6,"Moderado",IF(AI55&lt;=0.8,"Mayor","Catastrófico"))))),"")</f>
        <v/>
      </c>
      <c r="AI55" s="191" t="str">
        <f t="shared" ref="AI55" si="62">IFERROR(IF(X55="Impacto",(T55-(+T55*AA55)),IF(X55="Probabilidad",T55,"")),"")</f>
        <v/>
      </c>
      <c r="AJ55" s="194" t="str">
        <f>IFERROR(IF(OR(AND(AF55="Muy Baja",AH55="Leve"),AND(AF55="Muy Baja",AH55="Menor"),AND(AF55="Baja",AH55="Leve")),"Bajo",IF(OR(AND(AF55="Muy baja",AH55="Moderado"),AND(AF55="Baja",AH55="Menor"),AND(AF55="Baja",AH55="Moderado"),AND(AF55="Media",AH55="Leve"),AND(AF55="Media",AH55="Menor"),AND(AF55="Media",AH55="Moderado"),AND(AF55="Alta",AH55="Leve"),AND(AF55="Alta",AH55="Menor")),"Moderado",IF(OR(AND(AF55="Muy Baja",AH55="Mayor"),AND(AF55="Baja",AH55="Mayor"),AND(AF55="Media",AH55="Mayor"),AND(AF55="Alta",AH55="Moderado"),AND(AF55="Alta",AH55="Mayor"),AND(AF55="Muy Alta",AH55="Leve"),AND(AF55="Muy Alta",AH55="Menor"),AND(AF55="Muy Alta",AH55="Moderado"),AND(AF55="Muy Alta",AH55="Mayor")),"Alto",IF(OR(AND(AF55="Muy Baja",AH55="Catastrófico"),AND(AF55="Baja",AH55="Catastrófico"),AND(AF55="Media",AH55="Catastrófico"),AND(AF55="Alta",AH55="Catastrófico"),AND(AF55="Muy Alta",AH55="Catastrófico")),"Extremo","")))),"")</f>
        <v/>
      </c>
      <c r="AK55" s="195"/>
      <c r="AL55" s="186"/>
      <c r="AM55" s="196"/>
      <c r="AN55" s="196"/>
      <c r="AO55" s="197"/>
      <c r="AP55" s="323"/>
      <c r="AQ55" s="323"/>
      <c r="AR55" s="323"/>
    </row>
    <row r="56" spans="1:44" ht="37.5" customHeight="1" x14ac:dyDescent="0.2">
      <c r="A56" s="346"/>
      <c r="B56" s="336"/>
      <c r="C56" s="336"/>
      <c r="D56" s="336"/>
      <c r="E56" s="336"/>
      <c r="F56" s="336"/>
      <c r="G56" s="330"/>
      <c r="H56" s="330"/>
      <c r="I56" s="330"/>
      <c r="J56" s="330"/>
      <c r="K56" s="330"/>
      <c r="L56" s="330"/>
      <c r="M56" s="330"/>
      <c r="N56" s="323"/>
      <c r="O56" s="322"/>
      <c r="P56" s="321"/>
      <c r="Q56" s="319"/>
      <c r="R56" s="321">
        <f>IF(NOT(ISERROR(MATCH(Q56,_xlfn.ANCHORARRAY(E67),0))),P69&amp;"Por favor no seleccionar los criterios de impacto",Q56)</f>
        <v>0</v>
      </c>
      <c r="S56" s="322"/>
      <c r="T56" s="321"/>
      <c r="U56" s="332"/>
      <c r="V56" s="214">
        <v>2</v>
      </c>
      <c r="W56" s="187"/>
      <c r="X56" s="189" t="str">
        <f>IF(OR(Y56="Preventivo",Y56="Detectivo"),"Probabilidad",IF(Y56="Correctivo","Impacto",""))</f>
        <v/>
      </c>
      <c r="Y56" s="190"/>
      <c r="Z56" s="190"/>
      <c r="AA56" s="191" t="str">
        <f t="shared" ref="AA56:AA60" si="63">IF(AND(Y56="Preventivo",Z56="Automático"),"50%",IF(AND(Y56="Preventivo",Z56="Manual"),"40%",IF(AND(Y56="Detectivo",Z56="Automático"),"40%",IF(AND(Y56="Detectivo",Z56="Manual"),"30%",IF(AND(Y56="Correctivo",Z56="Automático"),"35%",IF(AND(Y56="Correctivo",Z56="Manual"),"25%",""))))))</f>
        <v/>
      </c>
      <c r="AB56" s="190"/>
      <c r="AC56" s="190"/>
      <c r="AD56" s="190"/>
      <c r="AE56" s="192" t="str">
        <f>IFERROR(IF(AND(X55="Probabilidad",X56="Probabilidad"),(AG55-(+AG55*AA56)),IF(X56="Probabilidad",(P55-(+P55*AA56)),IF(X56="Impacto",AG55,""))),"")</f>
        <v/>
      </c>
      <c r="AF56" s="193" t="str">
        <f t="shared" si="2"/>
        <v/>
      </c>
      <c r="AG56" s="191" t="str">
        <f t="shared" ref="AG56:AG60" si="64">+AE56</f>
        <v/>
      </c>
      <c r="AH56" s="193" t="str">
        <f t="shared" si="4"/>
        <v/>
      </c>
      <c r="AI56" s="191" t="str">
        <f t="shared" ref="AI56" si="65">IFERROR(IF(AND(X55="Impacto",X56="Impacto"),(AI55-(+AI55*AA56)),IF(X56="Impacto",($T$13-(+$T$13*AA56)),IF(X56="Probabilidad",AI55,""))),"")</f>
        <v/>
      </c>
      <c r="AJ56" s="194" t="str">
        <f t="shared" ref="AJ56:AJ57" si="66">IFERROR(IF(OR(AND(AF56="Muy Baja",AH56="Leve"),AND(AF56="Muy Baja",AH56="Menor"),AND(AF56="Baja",AH56="Leve")),"Bajo",IF(OR(AND(AF56="Muy baja",AH56="Moderado"),AND(AF56="Baja",AH56="Menor"),AND(AF56="Baja",AH56="Moderado"),AND(AF56="Media",AH56="Leve"),AND(AF56="Media",AH56="Menor"),AND(AF56="Media",AH56="Moderado"),AND(AF56="Alta",AH56="Leve"),AND(AF56="Alta",AH56="Menor")),"Moderado",IF(OR(AND(AF56="Muy Baja",AH56="Mayor"),AND(AF56="Baja",AH56="Mayor"),AND(AF56="Media",AH56="Mayor"),AND(AF56="Alta",AH56="Moderado"),AND(AF56="Alta",AH56="Mayor"),AND(AF56="Muy Alta",AH56="Leve"),AND(AF56="Muy Alta",AH56="Menor"),AND(AF56="Muy Alta",AH56="Moderado"),AND(AF56="Muy Alta",AH56="Mayor")),"Alto",IF(OR(AND(AF56="Muy Baja",AH56="Catastrófico"),AND(AF56="Baja",AH56="Catastrófico"),AND(AF56="Media",AH56="Catastrófico"),AND(AF56="Alta",AH56="Catastrófico"),AND(AF56="Muy Alta",AH56="Catastrófico")),"Extremo","")))),"")</f>
        <v/>
      </c>
      <c r="AK56" s="195"/>
      <c r="AL56" s="186"/>
      <c r="AM56" s="196"/>
      <c r="AN56" s="196"/>
      <c r="AO56" s="197"/>
      <c r="AP56" s="323"/>
      <c r="AQ56" s="323"/>
      <c r="AR56" s="323"/>
    </row>
    <row r="57" spans="1:44" ht="37.5" customHeight="1" x14ac:dyDescent="0.2">
      <c r="A57" s="346"/>
      <c r="B57" s="336"/>
      <c r="C57" s="336"/>
      <c r="D57" s="336"/>
      <c r="E57" s="336"/>
      <c r="F57" s="336"/>
      <c r="G57" s="330"/>
      <c r="H57" s="330"/>
      <c r="I57" s="330"/>
      <c r="J57" s="330"/>
      <c r="K57" s="330"/>
      <c r="L57" s="330"/>
      <c r="M57" s="330"/>
      <c r="N57" s="323"/>
      <c r="O57" s="322"/>
      <c r="P57" s="321"/>
      <c r="Q57" s="319"/>
      <c r="R57" s="321">
        <f>IF(NOT(ISERROR(MATCH(Q57,_xlfn.ANCHORARRAY(E68),0))),P70&amp;"Por favor no seleccionar los criterios de impacto",Q57)</f>
        <v>0</v>
      </c>
      <c r="S57" s="322"/>
      <c r="T57" s="321"/>
      <c r="U57" s="332"/>
      <c r="V57" s="214">
        <v>3</v>
      </c>
      <c r="W57" s="188"/>
      <c r="X57" s="189" t="str">
        <f>IF(OR(Y57="Preventivo",Y57="Detectivo"),"Probabilidad",IF(Y57="Correctivo","Impacto",""))</f>
        <v/>
      </c>
      <c r="Y57" s="190"/>
      <c r="Z57" s="190"/>
      <c r="AA57" s="191" t="str">
        <f t="shared" si="63"/>
        <v/>
      </c>
      <c r="AB57" s="190"/>
      <c r="AC57" s="190"/>
      <c r="AD57" s="190"/>
      <c r="AE57" s="192" t="str">
        <f>IFERROR(IF(AND(X56="Probabilidad",X57="Probabilidad"),(AG56-(+AG56*AA57)),IF(AND(X56="Impacto",X57="Probabilidad"),(AG55-(+AG55*AA57)),IF(X57="Impacto",AG56,""))),"")</f>
        <v/>
      </c>
      <c r="AF57" s="193" t="str">
        <f t="shared" si="2"/>
        <v/>
      </c>
      <c r="AG57" s="191" t="str">
        <f t="shared" si="64"/>
        <v/>
      </c>
      <c r="AH57" s="193" t="str">
        <f t="shared" si="4"/>
        <v/>
      </c>
      <c r="AI57" s="191" t="str">
        <f t="shared" ref="AI57" si="67">IFERROR(IF(AND(X56="Impacto",X57="Impacto"),(AI56-(+AI56*AA57)),IF(AND(X56="Probabilidad",X57="Impacto"),(AI55-(+AI55*AA57)),IF(X57="Probabilidad",AI56,""))),"")</f>
        <v/>
      </c>
      <c r="AJ57" s="194" t="str">
        <f t="shared" si="66"/>
        <v/>
      </c>
      <c r="AK57" s="195"/>
      <c r="AL57" s="186"/>
      <c r="AM57" s="196"/>
      <c r="AN57" s="196"/>
      <c r="AO57" s="197"/>
      <c r="AP57" s="323"/>
      <c r="AQ57" s="323"/>
      <c r="AR57" s="323"/>
    </row>
    <row r="58" spans="1:44" ht="37.5" customHeight="1" x14ac:dyDescent="0.2">
      <c r="A58" s="346"/>
      <c r="B58" s="336"/>
      <c r="C58" s="336"/>
      <c r="D58" s="336"/>
      <c r="E58" s="336"/>
      <c r="F58" s="336"/>
      <c r="G58" s="330"/>
      <c r="H58" s="330"/>
      <c r="I58" s="330"/>
      <c r="J58" s="330"/>
      <c r="K58" s="330"/>
      <c r="L58" s="330"/>
      <c r="M58" s="330"/>
      <c r="N58" s="323"/>
      <c r="O58" s="322"/>
      <c r="P58" s="321"/>
      <c r="Q58" s="319"/>
      <c r="R58" s="321">
        <f>IF(NOT(ISERROR(MATCH(Q58,_xlfn.ANCHORARRAY(E69),0))),P71&amp;"Por favor no seleccionar los criterios de impacto",Q58)</f>
        <v>0</v>
      </c>
      <c r="S58" s="322"/>
      <c r="T58" s="321"/>
      <c r="U58" s="332"/>
      <c r="V58" s="214">
        <v>4</v>
      </c>
      <c r="W58" s="187"/>
      <c r="X58" s="189" t="str">
        <f t="shared" ref="X58:X60" si="68">IF(OR(Y58="Preventivo",Y58="Detectivo"),"Probabilidad",IF(Y58="Correctivo","Impacto",""))</f>
        <v/>
      </c>
      <c r="Y58" s="190"/>
      <c r="Z58" s="190"/>
      <c r="AA58" s="191" t="str">
        <f t="shared" si="63"/>
        <v/>
      </c>
      <c r="AB58" s="190"/>
      <c r="AC58" s="190"/>
      <c r="AD58" s="190"/>
      <c r="AE58" s="192" t="str">
        <f t="shared" ref="AE58:AE60" si="69">IFERROR(IF(AND(X57="Probabilidad",X58="Probabilidad"),(AG57-(+AG57*AA58)),IF(AND(X57="Impacto",X58="Probabilidad"),(AG56-(+AG56*AA58)),IF(X58="Impacto",AG57,""))),"")</f>
        <v/>
      </c>
      <c r="AF58" s="193" t="str">
        <f t="shared" si="2"/>
        <v/>
      </c>
      <c r="AG58" s="191" t="str">
        <f t="shared" si="64"/>
        <v/>
      </c>
      <c r="AH58" s="193" t="str">
        <f t="shared" si="4"/>
        <v/>
      </c>
      <c r="AI58" s="191" t="str">
        <f t="shared" si="13"/>
        <v/>
      </c>
      <c r="AJ58" s="194" t="str">
        <f>IFERROR(IF(OR(AND(AF58="Muy Baja",AH58="Leve"),AND(AF58="Muy Baja",AH58="Menor"),AND(AF58="Baja",AH58="Leve")),"Bajo",IF(OR(AND(AF58="Muy baja",AH58="Moderado"),AND(AF58="Baja",AH58="Menor"),AND(AF58="Baja",AH58="Moderado"),AND(AF58="Media",AH58="Leve"),AND(AF58="Media",AH58="Menor"),AND(AF58="Media",AH58="Moderado"),AND(AF58="Alta",AH58="Leve"),AND(AF58="Alta",AH58="Menor")),"Moderado",IF(OR(AND(AF58="Muy Baja",AH58="Mayor"),AND(AF58="Baja",AH58="Mayor"),AND(AF58="Media",AH58="Mayor"),AND(AF58="Alta",AH58="Moderado"),AND(AF58="Alta",AH58="Mayor"),AND(AF58="Muy Alta",AH58="Leve"),AND(AF58="Muy Alta",AH58="Menor"),AND(AF58="Muy Alta",AH58="Moderado"),AND(AF58="Muy Alta",AH58="Mayor")),"Alto",IF(OR(AND(AF58="Muy Baja",AH58="Catastrófico"),AND(AF58="Baja",AH58="Catastrófico"),AND(AF58="Media",AH58="Catastrófico"),AND(AF58="Alta",AH58="Catastrófico"),AND(AF58="Muy Alta",AH58="Catastrófico")),"Extremo","")))),"")</f>
        <v/>
      </c>
      <c r="AK58" s="195"/>
      <c r="AL58" s="186"/>
      <c r="AM58" s="196"/>
      <c r="AN58" s="196"/>
      <c r="AO58" s="197"/>
      <c r="AP58" s="323"/>
      <c r="AQ58" s="323"/>
      <c r="AR58" s="323"/>
    </row>
    <row r="59" spans="1:44" ht="37.5" customHeight="1" x14ac:dyDescent="0.2">
      <c r="A59" s="346"/>
      <c r="B59" s="336"/>
      <c r="C59" s="336"/>
      <c r="D59" s="336"/>
      <c r="E59" s="336"/>
      <c r="F59" s="336"/>
      <c r="G59" s="330"/>
      <c r="H59" s="330"/>
      <c r="I59" s="330"/>
      <c r="J59" s="330"/>
      <c r="K59" s="330"/>
      <c r="L59" s="330"/>
      <c r="M59" s="330"/>
      <c r="N59" s="323"/>
      <c r="O59" s="322"/>
      <c r="P59" s="321"/>
      <c r="Q59" s="319"/>
      <c r="R59" s="321">
        <f>IF(NOT(ISERROR(MATCH(Q59,_xlfn.ANCHORARRAY(E70),0))),P72&amp;"Por favor no seleccionar los criterios de impacto",Q59)</f>
        <v>0</v>
      </c>
      <c r="S59" s="322"/>
      <c r="T59" s="321"/>
      <c r="U59" s="332"/>
      <c r="V59" s="214">
        <v>5</v>
      </c>
      <c r="W59" s="187"/>
      <c r="X59" s="189" t="str">
        <f t="shared" si="68"/>
        <v/>
      </c>
      <c r="Y59" s="190"/>
      <c r="Z59" s="190"/>
      <c r="AA59" s="191" t="str">
        <f t="shared" si="63"/>
        <v/>
      </c>
      <c r="AB59" s="190"/>
      <c r="AC59" s="190"/>
      <c r="AD59" s="190"/>
      <c r="AE59" s="192" t="str">
        <f t="shared" si="69"/>
        <v/>
      </c>
      <c r="AF59" s="193" t="str">
        <f t="shared" si="2"/>
        <v/>
      </c>
      <c r="AG59" s="191" t="str">
        <f t="shared" si="64"/>
        <v/>
      </c>
      <c r="AH59" s="193" t="str">
        <f t="shared" si="4"/>
        <v/>
      </c>
      <c r="AI59" s="191" t="str">
        <f t="shared" si="13"/>
        <v/>
      </c>
      <c r="AJ59" s="194" t="str">
        <f t="shared" ref="AJ59:AJ60" si="70">IFERROR(IF(OR(AND(AF59="Muy Baja",AH59="Leve"),AND(AF59="Muy Baja",AH59="Menor"),AND(AF59="Baja",AH59="Leve")),"Bajo",IF(OR(AND(AF59="Muy baja",AH59="Moderado"),AND(AF59="Baja",AH59="Menor"),AND(AF59="Baja",AH59="Moderado"),AND(AF59="Media",AH59="Leve"),AND(AF59="Media",AH59="Menor"),AND(AF59="Media",AH59="Moderado"),AND(AF59="Alta",AH59="Leve"),AND(AF59="Alta",AH59="Menor")),"Moderado",IF(OR(AND(AF59="Muy Baja",AH59="Mayor"),AND(AF59="Baja",AH59="Mayor"),AND(AF59="Media",AH59="Mayor"),AND(AF59="Alta",AH59="Moderado"),AND(AF59="Alta",AH59="Mayor"),AND(AF59="Muy Alta",AH59="Leve"),AND(AF59="Muy Alta",AH59="Menor"),AND(AF59="Muy Alta",AH59="Moderado"),AND(AF59="Muy Alta",AH59="Mayor")),"Alto",IF(OR(AND(AF59="Muy Baja",AH59="Catastrófico"),AND(AF59="Baja",AH59="Catastrófico"),AND(AF59="Media",AH59="Catastrófico"),AND(AF59="Alta",AH59="Catastrófico"),AND(AF59="Muy Alta",AH59="Catastrófico")),"Extremo","")))),"")</f>
        <v/>
      </c>
      <c r="AK59" s="195"/>
      <c r="AL59" s="186"/>
      <c r="AM59" s="196"/>
      <c r="AN59" s="196"/>
      <c r="AO59" s="197"/>
      <c r="AP59" s="323"/>
      <c r="AQ59" s="323"/>
      <c r="AR59" s="323"/>
    </row>
    <row r="60" spans="1:44" ht="37.5" customHeight="1" x14ac:dyDescent="0.2">
      <c r="A60" s="346"/>
      <c r="B60" s="336"/>
      <c r="C60" s="336"/>
      <c r="D60" s="336"/>
      <c r="E60" s="336"/>
      <c r="F60" s="336"/>
      <c r="G60" s="331"/>
      <c r="H60" s="331"/>
      <c r="I60" s="331"/>
      <c r="J60" s="331"/>
      <c r="K60" s="331"/>
      <c r="L60" s="331"/>
      <c r="M60" s="331"/>
      <c r="N60" s="323"/>
      <c r="O60" s="322"/>
      <c r="P60" s="321"/>
      <c r="Q60" s="319"/>
      <c r="R60" s="321">
        <f>IF(NOT(ISERROR(MATCH(Q60,_xlfn.ANCHORARRAY(E71),0))),Q73&amp;"Por favor no seleccionar los criterios de impacto",Q60)</f>
        <v>0</v>
      </c>
      <c r="S60" s="322"/>
      <c r="T60" s="321"/>
      <c r="U60" s="332"/>
      <c r="V60" s="214">
        <v>6</v>
      </c>
      <c r="W60" s="187"/>
      <c r="X60" s="189" t="str">
        <f t="shared" si="68"/>
        <v/>
      </c>
      <c r="Y60" s="190"/>
      <c r="Z60" s="190"/>
      <c r="AA60" s="191" t="str">
        <f t="shared" si="63"/>
        <v/>
      </c>
      <c r="AB60" s="190"/>
      <c r="AC60" s="190"/>
      <c r="AD60" s="190"/>
      <c r="AE60" s="192" t="str">
        <f t="shared" si="69"/>
        <v/>
      </c>
      <c r="AF60" s="193" t="str">
        <f t="shared" si="2"/>
        <v/>
      </c>
      <c r="AG60" s="191" t="str">
        <f t="shared" si="64"/>
        <v/>
      </c>
      <c r="AH60" s="193" t="str">
        <f t="shared" si="4"/>
        <v/>
      </c>
      <c r="AI60" s="191" t="str">
        <f t="shared" si="13"/>
        <v/>
      </c>
      <c r="AJ60" s="194" t="str">
        <f t="shared" si="70"/>
        <v/>
      </c>
      <c r="AK60" s="195"/>
      <c r="AL60" s="186"/>
      <c r="AM60" s="196"/>
      <c r="AN60" s="196"/>
      <c r="AO60" s="197"/>
      <c r="AP60" s="323"/>
      <c r="AQ60" s="323"/>
      <c r="AR60" s="323"/>
    </row>
    <row r="61" spans="1:44" ht="37.5" customHeight="1" x14ac:dyDescent="0.2">
      <c r="A61" s="346">
        <v>9</v>
      </c>
      <c r="B61" s="336"/>
      <c r="C61" s="336"/>
      <c r="D61" s="336"/>
      <c r="E61" s="336"/>
      <c r="F61" s="336"/>
      <c r="G61" s="329"/>
      <c r="H61" s="329"/>
      <c r="I61" s="221"/>
      <c r="J61" s="221"/>
      <c r="K61" s="221"/>
      <c r="L61" s="329"/>
      <c r="M61" s="329"/>
      <c r="N61" s="323"/>
      <c r="O61" s="322" t="str">
        <f>IF(N61&lt;=0,"",IF(N61&lt;=2,"Muy Baja",IF(N61&lt;=24,"Baja",IF(N61&lt;=500,"Media",IF(N61&lt;=5000,"Alta","Muy Alta")))))</f>
        <v/>
      </c>
      <c r="P61" s="321" t="str">
        <f>IF(O61="","",IF(O61="Muy Baja",0.2,IF(O61="Baja",0.4,IF(O61="Media",0.6,IF(O61="Alta",0.8,IF(O61="Muy Alta",1,))))))</f>
        <v/>
      </c>
      <c r="Q61" s="319"/>
      <c r="R61" s="321">
        <f>IF(NOT(ISERROR(MATCH(Q61,'Tabla Impacto'!$B$222:$B$224,0))),'Tabla Impacto'!$F$224&amp;"Por favor no seleccionar los criterios de impacto(Afectación Económica o presupuestal y Pérdida Reputacional)",Q61)</f>
        <v>0</v>
      </c>
      <c r="S61" s="322" t="str">
        <f>IF(OR(R61='Tabla Impacto'!$C$12,R61='Tabla Impacto'!$D$12),"Leve",IF(OR(R61='Tabla Impacto'!$C$13,R61='Tabla Impacto'!$D$13),"Menor",IF(OR(R61='Tabla Impacto'!$C$14,R61='Tabla Impacto'!$D$14),"Moderado",IF(OR(R61='Tabla Impacto'!$C$15,R61='Tabla Impacto'!$D$15),"Mayor",IF(OR(R61='Tabla Impacto'!$C$16,R61='Tabla Impacto'!$D$16),"Catastrófico","")))))</f>
        <v/>
      </c>
      <c r="T61" s="321" t="str">
        <f>IF(S61="","",IF(S61="Leve",0.2,IF(S61="Menor",0.4,IF(S61="Moderado",0.6,IF(S61="Mayor",0.8,IF(S61="Catastrófico",1,))))))</f>
        <v/>
      </c>
      <c r="U61" s="332" t="str">
        <f>IF(OR(AND(O61="Muy Baja",S61="Leve"),AND(O61="Muy Baja",S61="Menor"),AND(O61="Baja",S61="Leve")),"Bajo",IF(OR(AND(O61="Muy baja",S61="Moderado"),AND(O61="Baja",S61="Menor"),AND(O61="Baja",S61="Moderado"),AND(O61="Media",S61="Leve"),AND(O61="Media",S61="Menor"),AND(O61="Media",S61="Moderado"),AND(O61="Alta",S61="Leve"),AND(O61="Alta",S61="Menor")),"Moderado",IF(OR(AND(O61="Muy Baja",S61="Mayor"),AND(O61="Baja",S61="Mayor"),AND(O61="Media",S61="Mayor"),AND(O61="Alta",S61="Moderado"),AND(O61="Alta",S61="Mayor"),AND(O61="Muy Alta",S61="Leve"),AND(O61="Muy Alta",S61="Menor"),AND(O61="Muy Alta",S61="Moderado"),AND(O61="Muy Alta",S61="Mayor")),"Alto",IF(OR(AND(O61="Muy Baja",S61="Catastrófico"),AND(O61="Baja",S61="Catastrófico"),AND(O61="Media",S61="Catastrófico"),AND(O61="Alta",S61="Catastrófico"),AND(O61="Muy Alta",S61="Catastrófico")),"Extremo",""))))</f>
        <v/>
      </c>
      <c r="V61" s="214">
        <v>1</v>
      </c>
      <c r="W61" s="187"/>
      <c r="X61" s="189" t="str">
        <f>IF(OR(Y61="Preventivo",Y61="Detectivo"),"Probabilidad",IF(Y61="Correctivo","Impacto",""))</f>
        <v/>
      </c>
      <c r="Y61" s="190"/>
      <c r="Z61" s="190"/>
      <c r="AA61" s="191" t="str">
        <f>IF(AND(Y61="Preventivo",Z61="Automático"),"50%",IF(AND(Y61="Preventivo",Z61="Manual"),"40%",IF(AND(Y61="Detectivo",Z61="Automático"),"40%",IF(AND(Y61="Detectivo",Z61="Manual"),"30%",IF(AND(Y61="Correctivo",Z61="Automático"),"35%",IF(AND(Y61="Correctivo",Z61="Manual"),"25%",""))))))</f>
        <v/>
      </c>
      <c r="AB61" s="190"/>
      <c r="AC61" s="190"/>
      <c r="AD61" s="190"/>
      <c r="AE61" s="192" t="str">
        <f>IFERROR(IF(X61="Probabilidad",(P61-(+P61*AA61)),IF(X61="Impacto",P61,"")),"")</f>
        <v/>
      </c>
      <c r="AF61" s="193" t="str">
        <f>IFERROR(IF(AE61="","",IF(AE61&lt;=0.2,"Muy Baja",IF(AE61&lt;=0.4,"Baja",IF(AE61&lt;=0.6,"Media",IF(AE61&lt;=0.8,"Alta","Muy Alta"))))),"")</f>
        <v/>
      </c>
      <c r="AG61" s="191" t="str">
        <f>+AE61</f>
        <v/>
      </c>
      <c r="AH61" s="193" t="str">
        <f>IFERROR(IF(AI61="","",IF(AI61&lt;=0.2,"Leve",IF(AI61&lt;=0.4,"Menor",IF(AI61&lt;=0.6,"Moderado",IF(AI61&lt;=0.8,"Mayor","Catastrófico"))))),"")</f>
        <v/>
      </c>
      <c r="AI61" s="191" t="str">
        <f t="shared" ref="AI61" si="71">IFERROR(IF(X61="Impacto",(T61-(+T61*AA61)),IF(X61="Probabilidad",T61,"")),"")</f>
        <v/>
      </c>
      <c r="AJ61" s="194" t="str">
        <f>IFERROR(IF(OR(AND(AF61="Muy Baja",AH61="Leve"),AND(AF61="Muy Baja",AH61="Menor"),AND(AF61="Baja",AH61="Leve")),"Bajo",IF(OR(AND(AF61="Muy baja",AH61="Moderado"),AND(AF61="Baja",AH61="Menor"),AND(AF61="Baja",AH61="Moderado"),AND(AF61="Media",AH61="Leve"),AND(AF61="Media",AH61="Menor"),AND(AF61="Media",AH61="Moderado"),AND(AF61="Alta",AH61="Leve"),AND(AF61="Alta",AH61="Menor")),"Moderado",IF(OR(AND(AF61="Muy Baja",AH61="Mayor"),AND(AF61="Baja",AH61="Mayor"),AND(AF61="Media",AH61="Mayor"),AND(AF61="Alta",AH61="Moderado"),AND(AF61="Alta",AH61="Mayor"),AND(AF61="Muy Alta",AH61="Leve"),AND(AF61="Muy Alta",AH61="Menor"),AND(AF61="Muy Alta",AH61="Moderado"),AND(AF61="Muy Alta",AH61="Mayor")),"Alto",IF(OR(AND(AF61="Muy Baja",AH61="Catastrófico"),AND(AF61="Baja",AH61="Catastrófico"),AND(AF61="Media",AH61="Catastrófico"),AND(AF61="Alta",AH61="Catastrófico"),AND(AF61="Muy Alta",AH61="Catastrófico")),"Extremo","")))),"")</f>
        <v/>
      </c>
      <c r="AK61" s="195"/>
      <c r="AL61" s="186"/>
      <c r="AM61" s="196"/>
      <c r="AN61" s="196"/>
      <c r="AO61" s="197"/>
      <c r="AP61" s="323"/>
      <c r="AQ61" s="323"/>
      <c r="AR61" s="323"/>
    </row>
    <row r="62" spans="1:44" ht="37.5" customHeight="1" x14ac:dyDescent="0.2">
      <c r="A62" s="346"/>
      <c r="B62" s="336"/>
      <c r="C62" s="336"/>
      <c r="D62" s="336"/>
      <c r="E62" s="336"/>
      <c r="F62" s="336"/>
      <c r="G62" s="330"/>
      <c r="H62" s="330"/>
      <c r="I62" s="222"/>
      <c r="J62" s="222"/>
      <c r="K62" s="222"/>
      <c r="L62" s="330"/>
      <c r="M62" s="330"/>
      <c r="N62" s="323"/>
      <c r="O62" s="322"/>
      <c r="P62" s="321"/>
      <c r="Q62" s="319"/>
      <c r="R62" s="321">
        <f>IF(NOT(ISERROR(MATCH(Q62,_xlfn.ANCHORARRAY(F73),0))),Q75&amp;"Por favor no seleccionar los criterios de impacto",Q62)</f>
        <v>0</v>
      </c>
      <c r="S62" s="322"/>
      <c r="T62" s="321"/>
      <c r="U62" s="332"/>
      <c r="V62" s="214">
        <v>2</v>
      </c>
      <c r="W62" s="187"/>
      <c r="X62" s="189" t="str">
        <f>IF(OR(Y62="Preventivo",Y62="Detectivo"),"Probabilidad",IF(Y62="Correctivo","Impacto",""))</f>
        <v/>
      </c>
      <c r="Y62" s="190"/>
      <c r="Z62" s="190"/>
      <c r="AA62" s="191" t="str">
        <f t="shared" ref="AA62:AA66" si="72">IF(AND(Y62="Preventivo",Z62="Automático"),"50%",IF(AND(Y62="Preventivo",Z62="Manual"),"40%",IF(AND(Y62="Detectivo",Z62="Automático"),"40%",IF(AND(Y62="Detectivo",Z62="Manual"),"30%",IF(AND(Y62="Correctivo",Z62="Automático"),"35%",IF(AND(Y62="Correctivo",Z62="Manual"),"25%",""))))))</f>
        <v/>
      </c>
      <c r="AB62" s="190"/>
      <c r="AC62" s="190"/>
      <c r="AD62" s="190"/>
      <c r="AE62" s="192" t="str">
        <f>IFERROR(IF(AND(X61="Probabilidad",X62="Probabilidad"),(AG61-(+AG61*AA62)),IF(X62="Probabilidad",(P61-(+P61*AA62)),IF(X62="Impacto",AG61,""))),"")</f>
        <v/>
      </c>
      <c r="AF62" s="193" t="str">
        <f t="shared" si="2"/>
        <v/>
      </c>
      <c r="AG62" s="191" t="str">
        <f t="shared" ref="AG62:AG66" si="73">+AE62</f>
        <v/>
      </c>
      <c r="AH62" s="193" t="str">
        <f t="shared" si="4"/>
        <v/>
      </c>
      <c r="AI62" s="191" t="str">
        <f t="shared" ref="AI62" si="74">IFERROR(IF(AND(X61="Impacto",X62="Impacto"),(AI61-(+AI61*AA62)),IF(X62="Impacto",($T$13-(+$T$13*AA62)),IF(X62="Probabilidad",AI61,""))),"")</f>
        <v/>
      </c>
      <c r="AJ62" s="194" t="str">
        <f t="shared" ref="AJ62:AJ63" si="75">IFERROR(IF(OR(AND(AF62="Muy Baja",AH62="Leve"),AND(AF62="Muy Baja",AH62="Menor"),AND(AF62="Baja",AH62="Leve")),"Bajo",IF(OR(AND(AF62="Muy baja",AH62="Moderado"),AND(AF62="Baja",AH62="Menor"),AND(AF62="Baja",AH62="Moderado"),AND(AF62="Media",AH62="Leve"),AND(AF62="Media",AH62="Menor"),AND(AF62="Media",AH62="Moderado"),AND(AF62="Alta",AH62="Leve"),AND(AF62="Alta",AH62="Menor")),"Moderado",IF(OR(AND(AF62="Muy Baja",AH62="Mayor"),AND(AF62="Baja",AH62="Mayor"),AND(AF62="Media",AH62="Mayor"),AND(AF62="Alta",AH62="Moderado"),AND(AF62="Alta",AH62="Mayor"),AND(AF62="Muy Alta",AH62="Leve"),AND(AF62="Muy Alta",AH62="Menor"),AND(AF62="Muy Alta",AH62="Moderado"),AND(AF62="Muy Alta",AH62="Mayor")),"Alto",IF(OR(AND(AF62="Muy Baja",AH62="Catastrófico"),AND(AF62="Baja",AH62="Catastrófico"),AND(AF62="Media",AH62="Catastrófico"),AND(AF62="Alta",AH62="Catastrófico"),AND(AF62="Muy Alta",AH62="Catastrófico")),"Extremo","")))),"")</f>
        <v/>
      </c>
      <c r="AK62" s="195"/>
      <c r="AL62" s="186"/>
      <c r="AM62" s="196"/>
      <c r="AN62" s="196"/>
      <c r="AO62" s="197"/>
      <c r="AP62" s="323"/>
      <c r="AQ62" s="323"/>
      <c r="AR62" s="323"/>
    </row>
    <row r="63" spans="1:44" ht="37.5" customHeight="1" x14ac:dyDescent="0.2">
      <c r="A63" s="346"/>
      <c r="B63" s="336"/>
      <c r="C63" s="336"/>
      <c r="D63" s="336"/>
      <c r="E63" s="336"/>
      <c r="F63" s="336"/>
      <c r="G63" s="330"/>
      <c r="H63" s="330"/>
      <c r="I63" s="222"/>
      <c r="J63" s="222"/>
      <c r="K63" s="222"/>
      <c r="L63" s="330"/>
      <c r="M63" s="330"/>
      <c r="N63" s="323"/>
      <c r="O63" s="322"/>
      <c r="P63" s="321"/>
      <c r="Q63" s="319"/>
      <c r="R63" s="321">
        <f>IF(NOT(ISERROR(MATCH(Q63,_xlfn.ANCHORARRAY(F74),0))),Q76&amp;"Por favor no seleccionar los criterios de impacto",Q63)</f>
        <v>0</v>
      </c>
      <c r="S63" s="322"/>
      <c r="T63" s="321"/>
      <c r="U63" s="332"/>
      <c r="V63" s="214">
        <v>3</v>
      </c>
      <c r="W63" s="187"/>
      <c r="X63" s="189" t="str">
        <f>IF(OR(Y63="Preventivo",Y63="Detectivo"),"Probabilidad",IF(Y63="Correctivo","Impacto",""))</f>
        <v/>
      </c>
      <c r="Y63" s="190"/>
      <c r="Z63" s="190"/>
      <c r="AA63" s="191" t="str">
        <f t="shared" si="72"/>
        <v/>
      </c>
      <c r="AB63" s="190"/>
      <c r="AC63" s="190"/>
      <c r="AD63" s="190"/>
      <c r="AE63" s="192" t="str">
        <f>IFERROR(IF(AND(X62="Probabilidad",X63="Probabilidad"),(AG62-(+AG62*AA63)),IF(AND(X62="Impacto",X63="Probabilidad"),(AG61-(+AG61*AA63)),IF(X63="Impacto",AG62,""))),"")</f>
        <v/>
      </c>
      <c r="AF63" s="193" t="str">
        <f t="shared" si="2"/>
        <v/>
      </c>
      <c r="AG63" s="191" t="str">
        <f t="shared" si="73"/>
        <v/>
      </c>
      <c r="AH63" s="193" t="str">
        <f t="shared" si="4"/>
        <v/>
      </c>
      <c r="AI63" s="191" t="str">
        <f t="shared" ref="AI63" si="76">IFERROR(IF(AND(X62="Impacto",X63="Impacto"),(AI62-(+AI62*AA63)),IF(AND(X62="Probabilidad",X63="Impacto"),(AI61-(+AI61*AA63)),IF(X63="Probabilidad",AI62,""))),"")</f>
        <v/>
      </c>
      <c r="AJ63" s="194" t="str">
        <f t="shared" si="75"/>
        <v/>
      </c>
      <c r="AK63" s="195"/>
      <c r="AL63" s="186"/>
      <c r="AM63" s="196"/>
      <c r="AN63" s="196"/>
      <c r="AO63" s="197"/>
      <c r="AP63" s="323"/>
      <c r="AQ63" s="323"/>
      <c r="AR63" s="323"/>
    </row>
    <row r="64" spans="1:44" ht="37.5" customHeight="1" x14ac:dyDescent="0.2">
      <c r="A64" s="346"/>
      <c r="B64" s="336"/>
      <c r="C64" s="336"/>
      <c r="D64" s="336"/>
      <c r="E64" s="336"/>
      <c r="F64" s="336"/>
      <c r="G64" s="330"/>
      <c r="H64" s="330"/>
      <c r="I64" s="222"/>
      <c r="J64" s="222"/>
      <c r="K64" s="222"/>
      <c r="L64" s="330"/>
      <c r="M64" s="330"/>
      <c r="N64" s="323"/>
      <c r="O64" s="322"/>
      <c r="P64" s="321"/>
      <c r="Q64" s="319"/>
      <c r="R64" s="321">
        <f>IF(NOT(ISERROR(MATCH(Q64,_xlfn.ANCHORARRAY(F75),0))),Q77&amp;"Por favor no seleccionar los criterios de impacto",Q64)</f>
        <v>0</v>
      </c>
      <c r="S64" s="322"/>
      <c r="T64" s="321"/>
      <c r="U64" s="332"/>
      <c r="V64" s="214">
        <v>4</v>
      </c>
      <c r="W64" s="187"/>
      <c r="X64" s="189" t="str">
        <f t="shared" ref="X64:X66" si="77">IF(OR(Y64="Preventivo",Y64="Detectivo"),"Probabilidad",IF(Y64="Correctivo","Impacto",""))</f>
        <v/>
      </c>
      <c r="Y64" s="190"/>
      <c r="Z64" s="190"/>
      <c r="AA64" s="191" t="str">
        <f t="shared" si="72"/>
        <v/>
      </c>
      <c r="AB64" s="190"/>
      <c r="AC64" s="190"/>
      <c r="AD64" s="190"/>
      <c r="AE64" s="192" t="str">
        <f t="shared" ref="AE64:AE66" si="78">IFERROR(IF(AND(X63="Probabilidad",X64="Probabilidad"),(AG63-(+AG63*AA64)),IF(AND(X63="Impacto",X64="Probabilidad"),(AG62-(+AG62*AA64)),IF(X64="Impacto",AG63,""))),"")</f>
        <v/>
      </c>
      <c r="AF64" s="193" t="str">
        <f t="shared" si="2"/>
        <v/>
      </c>
      <c r="AG64" s="191" t="str">
        <f t="shared" si="73"/>
        <v/>
      </c>
      <c r="AH64" s="193" t="str">
        <f t="shared" si="4"/>
        <v/>
      </c>
      <c r="AI64" s="191" t="str">
        <f t="shared" si="13"/>
        <v/>
      </c>
      <c r="AJ64" s="194" t="str">
        <f>IFERROR(IF(OR(AND(AF64="Muy Baja",AH64="Leve"),AND(AF64="Muy Baja",AH64="Menor"),AND(AF64="Baja",AH64="Leve")),"Bajo",IF(OR(AND(AF64="Muy baja",AH64="Moderado"),AND(AF64="Baja",AH64="Menor"),AND(AF64="Baja",AH64="Moderado"),AND(AF64="Media",AH64="Leve"),AND(AF64="Media",AH64="Menor"),AND(AF64="Media",AH64="Moderado"),AND(AF64="Alta",AH64="Leve"),AND(AF64="Alta",AH64="Menor")),"Moderado",IF(OR(AND(AF64="Muy Baja",AH64="Mayor"),AND(AF64="Baja",AH64="Mayor"),AND(AF64="Media",AH64="Mayor"),AND(AF64="Alta",AH64="Moderado"),AND(AF64="Alta",AH64="Mayor"),AND(AF64="Muy Alta",AH64="Leve"),AND(AF64="Muy Alta",AH64="Menor"),AND(AF64="Muy Alta",AH64="Moderado"),AND(AF64="Muy Alta",AH64="Mayor")),"Alto",IF(OR(AND(AF64="Muy Baja",AH64="Catastrófico"),AND(AF64="Baja",AH64="Catastrófico"),AND(AF64="Media",AH64="Catastrófico"),AND(AF64="Alta",AH64="Catastrófico"),AND(AF64="Muy Alta",AH64="Catastrófico")),"Extremo","")))),"")</f>
        <v/>
      </c>
      <c r="AK64" s="195"/>
      <c r="AL64" s="186"/>
      <c r="AM64" s="196"/>
      <c r="AN64" s="196"/>
      <c r="AO64" s="197"/>
      <c r="AP64" s="323"/>
      <c r="AQ64" s="323"/>
      <c r="AR64" s="323"/>
    </row>
    <row r="65" spans="1:44" ht="37.5" customHeight="1" x14ac:dyDescent="0.2">
      <c r="A65" s="346"/>
      <c r="B65" s="336"/>
      <c r="C65" s="336"/>
      <c r="D65" s="336"/>
      <c r="E65" s="336"/>
      <c r="F65" s="336"/>
      <c r="G65" s="330"/>
      <c r="H65" s="330"/>
      <c r="I65" s="222"/>
      <c r="J65" s="222"/>
      <c r="K65" s="222"/>
      <c r="L65" s="330"/>
      <c r="M65" s="330"/>
      <c r="N65" s="323"/>
      <c r="O65" s="322"/>
      <c r="P65" s="321"/>
      <c r="Q65" s="319"/>
      <c r="R65" s="321">
        <f>IF(NOT(ISERROR(MATCH(Q65,_xlfn.ANCHORARRAY(F76),0))),Q78&amp;"Por favor no seleccionar los criterios de impacto",Q65)</f>
        <v>0</v>
      </c>
      <c r="S65" s="322"/>
      <c r="T65" s="321"/>
      <c r="U65" s="332"/>
      <c r="V65" s="214">
        <v>5</v>
      </c>
      <c r="W65" s="187"/>
      <c r="X65" s="189" t="str">
        <f t="shared" si="77"/>
        <v/>
      </c>
      <c r="Y65" s="190"/>
      <c r="Z65" s="190"/>
      <c r="AA65" s="191" t="str">
        <f t="shared" si="72"/>
        <v/>
      </c>
      <c r="AB65" s="190"/>
      <c r="AC65" s="190"/>
      <c r="AD65" s="190"/>
      <c r="AE65" s="192" t="str">
        <f t="shared" si="78"/>
        <v/>
      </c>
      <c r="AF65" s="193" t="str">
        <f t="shared" si="2"/>
        <v/>
      </c>
      <c r="AG65" s="191" t="str">
        <f t="shared" si="73"/>
        <v/>
      </c>
      <c r="AH65" s="193" t="str">
        <f t="shared" si="4"/>
        <v/>
      </c>
      <c r="AI65" s="191" t="str">
        <f t="shared" si="13"/>
        <v/>
      </c>
      <c r="AJ65" s="194" t="str">
        <f t="shared" ref="AJ65:AJ66" si="79">IFERROR(IF(OR(AND(AF65="Muy Baja",AH65="Leve"),AND(AF65="Muy Baja",AH65="Menor"),AND(AF65="Baja",AH65="Leve")),"Bajo",IF(OR(AND(AF65="Muy baja",AH65="Moderado"),AND(AF65="Baja",AH65="Menor"),AND(AF65="Baja",AH65="Moderado"),AND(AF65="Media",AH65="Leve"),AND(AF65="Media",AH65="Menor"),AND(AF65="Media",AH65="Moderado"),AND(AF65="Alta",AH65="Leve"),AND(AF65="Alta",AH65="Menor")),"Moderado",IF(OR(AND(AF65="Muy Baja",AH65="Mayor"),AND(AF65="Baja",AH65="Mayor"),AND(AF65="Media",AH65="Mayor"),AND(AF65="Alta",AH65="Moderado"),AND(AF65="Alta",AH65="Mayor"),AND(AF65="Muy Alta",AH65="Leve"),AND(AF65="Muy Alta",AH65="Menor"),AND(AF65="Muy Alta",AH65="Moderado"),AND(AF65="Muy Alta",AH65="Mayor")),"Alto",IF(OR(AND(AF65="Muy Baja",AH65="Catastrófico"),AND(AF65="Baja",AH65="Catastrófico"),AND(AF65="Media",AH65="Catastrófico"),AND(AF65="Alta",AH65="Catastrófico"),AND(AF65="Muy Alta",AH65="Catastrófico")),"Extremo","")))),"")</f>
        <v/>
      </c>
      <c r="AK65" s="195"/>
      <c r="AL65" s="186"/>
      <c r="AM65" s="196"/>
      <c r="AN65" s="196"/>
      <c r="AO65" s="197"/>
      <c r="AP65" s="323"/>
      <c r="AQ65" s="323"/>
      <c r="AR65" s="323"/>
    </row>
    <row r="66" spans="1:44" ht="37.5" customHeight="1" x14ac:dyDescent="0.2">
      <c r="A66" s="346"/>
      <c r="B66" s="336"/>
      <c r="C66" s="336"/>
      <c r="D66" s="336"/>
      <c r="E66" s="336"/>
      <c r="F66" s="336"/>
      <c r="G66" s="331"/>
      <c r="H66" s="331"/>
      <c r="I66" s="223"/>
      <c r="J66" s="223"/>
      <c r="K66" s="223"/>
      <c r="L66" s="331"/>
      <c r="M66" s="331"/>
      <c r="N66" s="323"/>
      <c r="O66" s="322"/>
      <c r="P66" s="321"/>
      <c r="Q66" s="319"/>
      <c r="R66" s="321">
        <f>IF(NOT(ISERROR(MATCH(Q66,_xlfn.ANCHORARRAY(F77),0))),Q79&amp;"Por favor no seleccionar los criterios de impacto",Q66)</f>
        <v>0</v>
      </c>
      <c r="S66" s="322"/>
      <c r="T66" s="321"/>
      <c r="U66" s="332"/>
      <c r="V66" s="214">
        <v>6</v>
      </c>
      <c r="W66" s="187"/>
      <c r="X66" s="189" t="str">
        <f t="shared" si="77"/>
        <v/>
      </c>
      <c r="Y66" s="190"/>
      <c r="Z66" s="190"/>
      <c r="AA66" s="191" t="str">
        <f t="shared" si="72"/>
        <v/>
      </c>
      <c r="AB66" s="190"/>
      <c r="AC66" s="190"/>
      <c r="AD66" s="190"/>
      <c r="AE66" s="192" t="str">
        <f t="shared" si="78"/>
        <v/>
      </c>
      <c r="AF66" s="193" t="str">
        <f t="shared" si="2"/>
        <v/>
      </c>
      <c r="AG66" s="191" t="str">
        <f t="shared" si="73"/>
        <v/>
      </c>
      <c r="AH66" s="193" t="str">
        <f t="shared" si="4"/>
        <v/>
      </c>
      <c r="AI66" s="191" t="str">
        <f t="shared" si="13"/>
        <v/>
      </c>
      <c r="AJ66" s="194" t="str">
        <f t="shared" si="79"/>
        <v/>
      </c>
      <c r="AK66" s="195"/>
      <c r="AL66" s="186"/>
      <c r="AM66" s="196"/>
      <c r="AN66" s="196"/>
      <c r="AO66" s="197"/>
      <c r="AP66" s="323"/>
      <c r="AQ66" s="323"/>
      <c r="AR66" s="323"/>
    </row>
    <row r="67" spans="1:44" ht="37.5" customHeight="1" x14ac:dyDescent="0.2">
      <c r="A67" s="346">
        <v>10</v>
      </c>
      <c r="B67" s="336"/>
      <c r="C67" s="336"/>
      <c r="D67" s="336"/>
      <c r="E67" s="336"/>
      <c r="F67" s="336"/>
      <c r="G67" s="329"/>
      <c r="H67" s="329"/>
      <c r="I67" s="221"/>
      <c r="J67" s="221"/>
      <c r="K67" s="221"/>
      <c r="L67" s="329"/>
      <c r="M67" s="329"/>
      <c r="N67" s="323"/>
      <c r="O67" s="322" t="str">
        <f>IF(N67&lt;=0,"",IF(N67&lt;=2,"Muy Baja",IF(N67&lt;=24,"Baja",IF(N67&lt;=500,"Media",IF(N67&lt;=5000,"Alta","Muy Alta")))))</f>
        <v/>
      </c>
      <c r="P67" s="321" t="str">
        <f>IF(O67="","",IF(O67="Muy Baja",0.2,IF(O67="Baja",0.4,IF(O67="Media",0.6,IF(O67="Alta",0.8,IF(O67="Muy Alta",1,))))))</f>
        <v/>
      </c>
      <c r="Q67" s="319"/>
      <c r="R67" s="321">
        <f>IF(NOT(ISERROR(MATCH(Q67,'Tabla Impacto'!$B$222:$B$224,0))),'Tabla Impacto'!$F$224&amp;"Por favor no seleccionar los criterios de impacto(Afectación Económica o presupuestal y Pérdida Reputacional)",Q67)</f>
        <v>0</v>
      </c>
      <c r="S67" s="322" t="str">
        <f>IF(OR(R67='Tabla Impacto'!$C$12,R67='Tabla Impacto'!$D$12),"Leve",IF(OR(R67='Tabla Impacto'!$C$13,R67='Tabla Impacto'!$D$13),"Menor",IF(OR(R67='Tabla Impacto'!$C$14,R67='Tabla Impacto'!$D$14),"Moderado",IF(OR(R67='Tabla Impacto'!$C$15,R67='Tabla Impacto'!$D$15),"Mayor",IF(OR(R67='Tabla Impacto'!$C$16,R67='Tabla Impacto'!$D$16),"Catastrófico","")))))</f>
        <v/>
      </c>
      <c r="T67" s="321" t="str">
        <f>IF(S67="","",IF(S67="Leve",0.2,IF(S67="Menor",0.4,IF(S67="Moderado",0.6,IF(S67="Mayor",0.8,IF(S67="Catastrófico",1,))))))</f>
        <v/>
      </c>
      <c r="U67" s="332" t="str">
        <f>IF(OR(AND(O67="Muy Baja",S67="Leve"),AND(O67="Muy Baja",S67="Menor"),AND(O67="Baja",S67="Leve")),"Bajo",IF(OR(AND(O67="Muy baja",S67="Moderado"),AND(O67="Baja",S67="Menor"),AND(O67="Baja",S67="Moderado"),AND(O67="Media",S67="Leve"),AND(O67="Media",S67="Menor"),AND(O67="Media",S67="Moderado"),AND(O67="Alta",S67="Leve"),AND(O67="Alta",S67="Menor")),"Moderado",IF(OR(AND(O67="Muy Baja",S67="Mayor"),AND(O67="Baja",S67="Mayor"),AND(O67="Media",S67="Mayor"),AND(O67="Alta",S67="Moderado"),AND(O67="Alta",S67="Mayor"),AND(O67="Muy Alta",S67="Leve"),AND(O67="Muy Alta",S67="Menor"),AND(O67="Muy Alta",S67="Moderado"),AND(O67="Muy Alta",S67="Mayor")),"Alto",IF(OR(AND(O67="Muy Baja",S67="Catastrófico"),AND(O67="Baja",S67="Catastrófico"),AND(O67="Media",S67="Catastrófico"),AND(O67="Alta",S67="Catastrófico"),AND(O67="Muy Alta",S67="Catastrófico")),"Extremo",""))))</f>
        <v/>
      </c>
      <c r="V67" s="214">
        <v>1</v>
      </c>
      <c r="W67" s="187"/>
      <c r="X67" s="189" t="str">
        <f>IF(OR(Y67="Preventivo",Y67="Detectivo"),"Probabilidad",IF(Y67="Correctivo","Impacto",""))</f>
        <v/>
      </c>
      <c r="Y67" s="190"/>
      <c r="Z67" s="190"/>
      <c r="AA67" s="191" t="str">
        <f>IF(AND(Y67="Preventivo",Z67="Automático"),"50%",IF(AND(Y67="Preventivo",Z67="Manual"),"40%",IF(AND(Y67="Detectivo",Z67="Automático"),"40%",IF(AND(Y67="Detectivo",Z67="Manual"),"30%",IF(AND(Y67="Correctivo",Z67="Automático"),"35%",IF(AND(Y67="Correctivo",Z67="Manual"),"25%",""))))))</f>
        <v/>
      </c>
      <c r="AB67" s="190"/>
      <c r="AC67" s="190"/>
      <c r="AD67" s="190"/>
      <c r="AE67" s="192" t="str">
        <f>IFERROR(IF(X67="Probabilidad",(P67-(+P67*AA67)),IF(X67="Impacto",P67,"")),"")</f>
        <v/>
      </c>
      <c r="AF67" s="193" t="str">
        <f>IFERROR(IF(AE67="","",IF(AE67&lt;=0.2,"Muy Baja",IF(AE67&lt;=0.4,"Baja",IF(AE67&lt;=0.6,"Media",IF(AE67&lt;=0.8,"Alta","Muy Alta"))))),"")</f>
        <v/>
      </c>
      <c r="AG67" s="191" t="str">
        <f>+AE67</f>
        <v/>
      </c>
      <c r="AH67" s="193" t="str">
        <f>IFERROR(IF(AI67="","",IF(AI67&lt;=0.2,"Leve",IF(AI67&lt;=0.4,"Menor",IF(AI67&lt;=0.6,"Moderado",IF(AI67&lt;=0.8,"Mayor","Catastrófico"))))),"")</f>
        <v/>
      </c>
      <c r="AI67" s="191" t="str">
        <f t="shared" ref="AI67" si="80">IFERROR(IF(X67="Impacto",(T67-(+T67*AA67)),IF(X67="Probabilidad",T67,"")),"")</f>
        <v/>
      </c>
      <c r="AJ67" s="194" t="str">
        <f>IFERROR(IF(OR(AND(AF67="Muy Baja",AH67="Leve"),AND(AF67="Muy Baja",AH67="Menor"),AND(AF67="Baja",AH67="Leve")),"Bajo",IF(OR(AND(AF67="Muy baja",AH67="Moderado"),AND(AF67="Baja",AH67="Menor"),AND(AF67="Baja",AH67="Moderado"),AND(AF67="Media",AH67="Leve"),AND(AF67="Media",AH67="Menor"),AND(AF67="Media",AH67="Moderado"),AND(AF67="Alta",AH67="Leve"),AND(AF67="Alta",AH67="Menor")),"Moderado",IF(OR(AND(AF67="Muy Baja",AH67="Mayor"),AND(AF67="Baja",AH67="Mayor"),AND(AF67="Media",AH67="Mayor"),AND(AF67="Alta",AH67="Moderado"),AND(AF67="Alta",AH67="Mayor"),AND(AF67="Muy Alta",AH67="Leve"),AND(AF67="Muy Alta",AH67="Menor"),AND(AF67="Muy Alta",AH67="Moderado"),AND(AF67="Muy Alta",AH67="Mayor")),"Alto",IF(OR(AND(AF67="Muy Baja",AH67="Catastrófico"),AND(AF67="Baja",AH67="Catastrófico"),AND(AF67="Media",AH67="Catastrófico"),AND(AF67="Alta",AH67="Catastrófico"),AND(AF67="Muy Alta",AH67="Catastrófico")),"Extremo","")))),"")</f>
        <v/>
      </c>
      <c r="AK67" s="195"/>
      <c r="AL67" s="186"/>
      <c r="AM67" s="196"/>
      <c r="AN67" s="196"/>
      <c r="AO67" s="197"/>
      <c r="AP67" s="323"/>
      <c r="AQ67" s="323"/>
      <c r="AR67" s="323"/>
    </row>
    <row r="68" spans="1:44" ht="37.5" customHeight="1" x14ac:dyDescent="0.2">
      <c r="A68" s="346"/>
      <c r="B68" s="336"/>
      <c r="C68" s="336"/>
      <c r="D68" s="336"/>
      <c r="E68" s="336"/>
      <c r="F68" s="336"/>
      <c r="G68" s="330"/>
      <c r="H68" s="330"/>
      <c r="I68" s="222"/>
      <c r="J68" s="222"/>
      <c r="K68" s="222"/>
      <c r="L68" s="330"/>
      <c r="M68" s="330"/>
      <c r="N68" s="323"/>
      <c r="O68" s="322"/>
      <c r="P68" s="321"/>
      <c r="Q68" s="319"/>
      <c r="R68" s="321">
        <f>IF(NOT(ISERROR(MATCH(Q68,_xlfn.ANCHORARRAY(F79),0))),Q81&amp;"Por favor no seleccionar los criterios de impacto",Q68)</f>
        <v>0</v>
      </c>
      <c r="S68" s="322"/>
      <c r="T68" s="321"/>
      <c r="U68" s="332"/>
      <c r="V68" s="214">
        <v>2</v>
      </c>
      <c r="W68" s="187"/>
      <c r="X68" s="189" t="str">
        <f>IF(OR(Y68="Preventivo",Y68="Detectivo"),"Probabilidad",IF(Y68="Correctivo","Impacto",""))</f>
        <v/>
      </c>
      <c r="Y68" s="190"/>
      <c r="Z68" s="190"/>
      <c r="AA68" s="191" t="str">
        <f t="shared" ref="AA68:AA72" si="81">IF(AND(Y68="Preventivo",Z68="Automático"),"50%",IF(AND(Y68="Preventivo",Z68="Manual"),"40%",IF(AND(Y68="Detectivo",Z68="Automático"),"40%",IF(AND(Y68="Detectivo",Z68="Manual"),"30%",IF(AND(Y68="Correctivo",Z68="Automático"),"35%",IF(AND(Y68="Correctivo",Z68="Manual"),"25%",""))))))</f>
        <v/>
      </c>
      <c r="AB68" s="190"/>
      <c r="AC68" s="190"/>
      <c r="AD68" s="190"/>
      <c r="AE68" s="192" t="str">
        <f>IFERROR(IF(AND(X67="Probabilidad",X68="Probabilidad"),(AG67-(+AG67*AA68)),IF(X68="Probabilidad",(P67-(+P67*AA68)),IF(X68="Impacto",AG67,""))),"")</f>
        <v/>
      </c>
      <c r="AF68" s="193" t="str">
        <f t="shared" si="2"/>
        <v/>
      </c>
      <c r="AG68" s="191" t="str">
        <f t="shared" ref="AG68:AG72" si="82">+AE68</f>
        <v/>
      </c>
      <c r="AH68" s="193" t="str">
        <f t="shared" si="4"/>
        <v/>
      </c>
      <c r="AI68" s="191" t="str">
        <f t="shared" ref="AI68" si="83">IFERROR(IF(AND(X67="Impacto",X68="Impacto"),(AI67-(+AI67*AA68)),IF(X68="Impacto",($T$13-(+$T$13*AA68)),IF(X68="Probabilidad",AI67,""))),"")</f>
        <v/>
      </c>
      <c r="AJ68" s="194" t="str">
        <f t="shared" ref="AJ68:AJ69" si="84">IFERROR(IF(OR(AND(AF68="Muy Baja",AH68="Leve"),AND(AF68="Muy Baja",AH68="Menor"),AND(AF68="Baja",AH68="Leve")),"Bajo",IF(OR(AND(AF68="Muy baja",AH68="Moderado"),AND(AF68="Baja",AH68="Menor"),AND(AF68="Baja",AH68="Moderado"),AND(AF68="Media",AH68="Leve"),AND(AF68="Media",AH68="Menor"),AND(AF68="Media",AH68="Moderado"),AND(AF68="Alta",AH68="Leve"),AND(AF68="Alta",AH68="Menor")),"Moderado",IF(OR(AND(AF68="Muy Baja",AH68="Mayor"),AND(AF68="Baja",AH68="Mayor"),AND(AF68="Media",AH68="Mayor"),AND(AF68="Alta",AH68="Moderado"),AND(AF68="Alta",AH68="Mayor"),AND(AF68="Muy Alta",AH68="Leve"),AND(AF68="Muy Alta",AH68="Menor"),AND(AF68="Muy Alta",AH68="Moderado"),AND(AF68="Muy Alta",AH68="Mayor")),"Alto",IF(OR(AND(AF68="Muy Baja",AH68="Catastrófico"),AND(AF68="Baja",AH68="Catastrófico"),AND(AF68="Media",AH68="Catastrófico"),AND(AF68="Alta",AH68="Catastrófico"),AND(AF68="Muy Alta",AH68="Catastrófico")),"Extremo","")))),"")</f>
        <v/>
      </c>
      <c r="AK68" s="195"/>
      <c r="AL68" s="186"/>
      <c r="AM68" s="196"/>
      <c r="AN68" s="196"/>
      <c r="AO68" s="197"/>
      <c r="AP68" s="323"/>
      <c r="AQ68" s="323"/>
      <c r="AR68" s="323"/>
    </row>
    <row r="69" spans="1:44" ht="37.5" customHeight="1" x14ac:dyDescent="0.2">
      <c r="A69" s="346"/>
      <c r="B69" s="336"/>
      <c r="C69" s="336"/>
      <c r="D69" s="336"/>
      <c r="E69" s="336"/>
      <c r="F69" s="336"/>
      <c r="G69" s="330"/>
      <c r="H69" s="330"/>
      <c r="I69" s="222"/>
      <c r="J69" s="222"/>
      <c r="K69" s="222"/>
      <c r="L69" s="330"/>
      <c r="M69" s="330"/>
      <c r="N69" s="323"/>
      <c r="O69" s="322"/>
      <c r="P69" s="321"/>
      <c r="Q69" s="319"/>
      <c r="R69" s="321">
        <f>IF(NOT(ISERROR(MATCH(Q69,_xlfn.ANCHORARRAY(F80),0))),Q82&amp;"Por favor no seleccionar los criterios de impacto",Q69)</f>
        <v>0</v>
      </c>
      <c r="S69" s="322"/>
      <c r="T69" s="321"/>
      <c r="U69" s="332"/>
      <c r="V69" s="214">
        <v>3</v>
      </c>
      <c r="W69" s="187"/>
      <c r="X69" s="189" t="str">
        <f>IF(OR(Y69="Preventivo",Y69="Detectivo"),"Probabilidad",IF(Y69="Correctivo","Impacto",""))</f>
        <v/>
      </c>
      <c r="Y69" s="190"/>
      <c r="Z69" s="190"/>
      <c r="AA69" s="191" t="str">
        <f t="shared" si="81"/>
        <v/>
      </c>
      <c r="AB69" s="190"/>
      <c r="AC69" s="190"/>
      <c r="AD69" s="190"/>
      <c r="AE69" s="192" t="str">
        <f>IFERROR(IF(AND(X68="Probabilidad",X69="Probabilidad"),(AG68-(+AG68*AA69)),IF(AND(X68="Impacto",X69="Probabilidad"),(AG67-(+AG67*AA69)),IF(X69="Impacto",AG68,""))),"")</f>
        <v/>
      </c>
      <c r="AF69" s="193" t="str">
        <f t="shared" si="2"/>
        <v/>
      </c>
      <c r="AG69" s="191" t="str">
        <f t="shared" si="82"/>
        <v/>
      </c>
      <c r="AH69" s="193" t="str">
        <f t="shared" si="4"/>
        <v/>
      </c>
      <c r="AI69" s="191" t="str">
        <f t="shared" ref="AI69" si="85">IFERROR(IF(AND(X68="Impacto",X69="Impacto"),(AI68-(+AI68*AA69)),IF(AND(X68="Probabilidad",X69="Impacto"),(AI67-(+AI67*AA69)),IF(X69="Probabilidad",AI68,""))),"")</f>
        <v/>
      </c>
      <c r="AJ69" s="194" t="str">
        <f t="shared" si="84"/>
        <v/>
      </c>
      <c r="AK69" s="195"/>
      <c r="AL69" s="186"/>
      <c r="AM69" s="196"/>
      <c r="AN69" s="196"/>
      <c r="AO69" s="197"/>
      <c r="AP69" s="323"/>
      <c r="AQ69" s="323"/>
      <c r="AR69" s="323"/>
    </row>
    <row r="70" spans="1:44" ht="37.5" customHeight="1" x14ac:dyDescent="0.2">
      <c r="A70" s="346"/>
      <c r="B70" s="336"/>
      <c r="C70" s="336"/>
      <c r="D70" s="336"/>
      <c r="E70" s="336"/>
      <c r="F70" s="336"/>
      <c r="G70" s="330"/>
      <c r="H70" s="330"/>
      <c r="I70" s="222"/>
      <c r="J70" s="222"/>
      <c r="K70" s="222"/>
      <c r="L70" s="330"/>
      <c r="M70" s="330"/>
      <c r="N70" s="323"/>
      <c r="O70" s="322"/>
      <c r="P70" s="321"/>
      <c r="Q70" s="319"/>
      <c r="R70" s="321">
        <f>IF(NOT(ISERROR(MATCH(Q70,_xlfn.ANCHORARRAY(F81),0))),Q83&amp;"Por favor no seleccionar los criterios de impacto",Q70)</f>
        <v>0</v>
      </c>
      <c r="S70" s="322"/>
      <c r="T70" s="321"/>
      <c r="U70" s="332"/>
      <c r="V70" s="214">
        <v>4</v>
      </c>
      <c r="W70" s="187"/>
      <c r="X70" s="189" t="str">
        <f t="shared" ref="X70:X72" si="86">IF(OR(Y70="Preventivo",Y70="Detectivo"),"Probabilidad",IF(Y70="Correctivo","Impacto",""))</f>
        <v/>
      </c>
      <c r="Y70" s="190"/>
      <c r="Z70" s="190"/>
      <c r="AA70" s="191" t="str">
        <f t="shared" si="81"/>
        <v/>
      </c>
      <c r="AB70" s="190"/>
      <c r="AC70" s="190"/>
      <c r="AD70" s="190"/>
      <c r="AE70" s="192" t="str">
        <f t="shared" ref="AE70:AE72" si="87">IFERROR(IF(AND(X69="Probabilidad",X70="Probabilidad"),(AG69-(+AG69*AA70)),IF(AND(X69="Impacto",X70="Probabilidad"),(AG68-(+AG68*AA70)),IF(X70="Impacto",AG69,""))),"")</f>
        <v/>
      </c>
      <c r="AF70" s="193" t="str">
        <f t="shared" si="2"/>
        <v/>
      </c>
      <c r="AG70" s="191" t="str">
        <f t="shared" si="82"/>
        <v/>
      </c>
      <c r="AH70" s="193" t="str">
        <f t="shared" si="4"/>
        <v/>
      </c>
      <c r="AI70" s="191" t="str">
        <f t="shared" si="13"/>
        <v/>
      </c>
      <c r="AJ70" s="194" t="str">
        <f>IFERROR(IF(OR(AND(AF70="Muy Baja",AH70="Leve"),AND(AF70="Muy Baja",AH70="Menor"),AND(AF70="Baja",AH70="Leve")),"Bajo",IF(OR(AND(AF70="Muy baja",AH70="Moderado"),AND(AF70="Baja",AH70="Menor"),AND(AF70="Baja",AH70="Moderado"),AND(AF70="Media",AH70="Leve"),AND(AF70="Media",AH70="Menor"),AND(AF70="Media",AH70="Moderado"),AND(AF70="Alta",AH70="Leve"),AND(AF70="Alta",AH70="Menor")),"Moderado",IF(OR(AND(AF70="Muy Baja",AH70="Mayor"),AND(AF70="Baja",AH70="Mayor"),AND(AF70="Media",AH70="Mayor"),AND(AF70="Alta",AH70="Moderado"),AND(AF70="Alta",AH70="Mayor"),AND(AF70="Muy Alta",AH70="Leve"),AND(AF70="Muy Alta",AH70="Menor"),AND(AF70="Muy Alta",AH70="Moderado"),AND(AF70="Muy Alta",AH70="Mayor")),"Alto",IF(OR(AND(AF70="Muy Baja",AH70="Catastrófico"),AND(AF70="Baja",AH70="Catastrófico"),AND(AF70="Media",AH70="Catastrófico"),AND(AF70="Alta",AH70="Catastrófico"),AND(AF70="Muy Alta",AH70="Catastrófico")),"Extremo","")))),"")</f>
        <v/>
      </c>
      <c r="AK70" s="195"/>
      <c r="AL70" s="186"/>
      <c r="AM70" s="196"/>
      <c r="AN70" s="196"/>
      <c r="AO70" s="197"/>
      <c r="AP70" s="323"/>
      <c r="AQ70" s="323"/>
      <c r="AR70" s="323"/>
    </row>
    <row r="71" spans="1:44" ht="37.5" customHeight="1" x14ac:dyDescent="0.2">
      <c r="A71" s="346"/>
      <c r="B71" s="336"/>
      <c r="C71" s="336"/>
      <c r="D71" s="336"/>
      <c r="E71" s="336"/>
      <c r="F71" s="336"/>
      <c r="G71" s="330"/>
      <c r="H71" s="330"/>
      <c r="I71" s="222"/>
      <c r="J71" s="222"/>
      <c r="K71" s="222"/>
      <c r="L71" s="330"/>
      <c r="M71" s="330"/>
      <c r="N71" s="323"/>
      <c r="O71" s="322"/>
      <c r="P71" s="321"/>
      <c r="Q71" s="319"/>
      <c r="R71" s="321">
        <f>IF(NOT(ISERROR(MATCH(Q71,_xlfn.ANCHORARRAY(F82),0))),Q84&amp;"Por favor no seleccionar los criterios de impacto",Q71)</f>
        <v>0</v>
      </c>
      <c r="S71" s="322"/>
      <c r="T71" s="321"/>
      <c r="U71" s="332"/>
      <c r="V71" s="214">
        <v>5</v>
      </c>
      <c r="W71" s="187"/>
      <c r="X71" s="189" t="str">
        <f t="shared" si="86"/>
        <v/>
      </c>
      <c r="Y71" s="190"/>
      <c r="Z71" s="190"/>
      <c r="AA71" s="191" t="str">
        <f t="shared" si="81"/>
        <v/>
      </c>
      <c r="AB71" s="190"/>
      <c r="AC71" s="190"/>
      <c r="AD71" s="190"/>
      <c r="AE71" s="192" t="str">
        <f t="shared" si="87"/>
        <v/>
      </c>
      <c r="AF71" s="193" t="str">
        <f t="shared" si="2"/>
        <v/>
      </c>
      <c r="AG71" s="191" t="str">
        <f t="shared" si="82"/>
        <v/>
      </c>
      <c r="AH71" s="193" t="str">
        <f t="shared" si="4"/>
        <v/>
      </c>
      <c r="AI71" s="191" t="str">
        <f t="shared" si="13"/>
        <v/>
      </c>
      <c r="AJ71" s="194" t="str">
        <f t="shared" ref="AJ71:AJ72" si="88">IFERROR(IF(OR(AND(AF71="Muy Baja",AH71="Leve"),AND(AF71="Muy Baja",AH71="Menor"),AND(AF71="Baja",AH71="Leve")),"Bajo",IF(OR(AND(AF71="Muy baja",AH71="Moderado"),AND(AF71="Baja",AH71="Menor"),AND(AF71="Baja",AH71="Moderado"),AND(AF71="Media",AH71="Leve"),AND(AF71="Media",AH71="Menor"),AND(AF71="Media",AH71="Moderado"),AND(AF71="Alta",AH71="Leve"),AND(AF71="Alta",AH71="Menor")),"Moderado",IF(OR(AND(AF71="Muy Baja",AH71="Mayor"),AND(AF71="Baja",AH71="Mayor"),AND(AF71="Media",AH71="Mayor"),AND(AF71="Alta",AH71="Moderado"),AND(AF71="Alta",AH71="Mayor"),AND(AF71="Muy Alta",AH71="Leve"),AND(AF71="Muy Alta",AH71="Menor"),AND(AF71="Muy Alta",AH71="Moderado"),AND(AF71="Muy Alta",AH71="Mayor")),"Alto",IF(OR(AND(AF71="Muy Baja",AH71="Catastrófico"),AND(AF71="Baja",AH71="Catastrófico"),AND(AF71="Media",AH71="Catastrófico"),AND(AF71="Alta",AH71="Catastrófico"),AND(AF71="Muy Alta",AH71="Catastrófico")),"Extremo","")))),"")</f>
        <v/>
      </c>
      <c r="AK71" s="195"/>
      <c r="AL71" s="186"/>
      <c r="AM71" s="196"/>
      <c r="AN71" s="196"/>
      <c r="AO71" s="197"/>
      <c r="AP71" s="323"/>
      <c r="AQ71" s="323"/>
      <c r="AR71" s="323"/>
    </row>
    <row r="72" spans="1:44" ht="37.5" customHeight="1" x14ac:dyDescent="0.2">
      <c r="A72" s="346"/>
      <c r="B72" s="336"/>
      <c r="C72" s="336"/>
      <c r="D72" s="336"/>
      <c r="E72" s="336"/>
      <c r="F72" s="336"/>
      <c r="G72" s="331"/>
      <c r="H72" s="331"/>
      <c r="I72" s="223"/>
      <c r="J72" s="223"/>
      <c r="K72" s="223"/>
      <c r="L72" s="331"/>
      <c r="M72" s="331"/>
      <c r="N72" s="323"/>
      <c r="O72" s="322"/>
      <c r="P72" s="321"/>
      <c r="Q72" s="319"/>
      <c r="R72" s="321">
        <f>IF(NOT(ISERROR(MATCH(Q72,_xlfn.ANCHORARRAY(F83),0))),Q85&amp;"Por favor no seleccionar los criterios de impacto",Q72)</f>
        <v>0</v>
      </c>
      <c r="S72" s="322"/>
      <c r="T72" s="321"/>
      <c r="U72" s="332"/>
      <c r="V72" s="214">
        <v>6</v>
      </c>
      <c r="W72" s="187"/>
      <c r="X72" s="189" t="str">
        <f t="shared" si="86"/>
        <v/>
      </c>
      <c r="Y72" s="190"/>
      <c r="Z72" s="190"/>
      <c r="AA72" s="191" t="str">
        <f t="shared" si="81"/>
        <v/>
      </c>
      <c r="AB72" s="190"/>
      <c r="AC72" s="190"/>
      <c r="AD72" s="190"/>
      <c r="AE72" s="192" t="str">
        <f t="shared" si="87"/>
        <v/>
      </c>
      <c r="AF72" s="193" t="str">
        <f t="shared" si="2"/>
        <v/>
      </c>
      <c r="AG72" s="191" t="str">
        <f t="shared" si="82"/>
        <v/>
      </c>
      <c r="AH72" s="193" t="str">
        <f t="shared" si="4"/>
        <v/>
      </c>
      <c r="AI72" s="191" t="str">
        <f t="shared" si="13"/>
        <v/>
      </c>
      <c r="AJ72" s="194" t="str">
        <f t="shared" si="88"/>
        <v/>
      </c>
      <c r="AK72" s="195"/>
      <c r="AL72" s="186"/>
      <c r="AM72" s="196"/>
      <c r="AN72" s="196"/>
      <c r="AO72" s="197"/>
      <c r="AP72" s="323"/>
      <c r="AQ72" s="323"/>
      <c r="AR72" s="323"/>
    </row>
    <row r="73" spans="1:44" ht="49.5" customHeight="1" x14ac:dyDescent="0.2">
      <c r="A73" s="216"/>
      <c r="B73" s="356" t="s">
        <v>261</v>
      </c>
      <c r="C73" s="357"/>
      <c r="D73" s="357"/>
      <c r="E73" s="357"/>
      <c r="F73" s="357"/>
      <c r="G73" s="357"/>
      <c r="H73" s="357"/>
      <c r="I73" s="357"/>
      <c r="J73" s="357"/>
      <c r="K73" s="357"/>
      <c r="L73" s="357"/>
      <c r="M73" s="357"/>
      <c r="N73" s="357"/>
      <c r="O73" s="357"/>
      <c r="P73" s="357"/>
      <c r="Q73" s="357"/>
      <c r="R73" s="357"/>
      <c r="S73" s="357"/>
      <c r="T73" s="357"/>
      <c r="U73" s="357"/>
      <c r="V73" s="357"/>
      <c r="W73" s="357"/>
      <c r="X73" s="357"/>
      <c r="Y73" s="357"/>
      <c r="Z73" s="357"/>
      <c r="AA73" s="357"/>
      <c r="AB73" s="357"/>
      <c r="AC73" s="357"/>
      <c r="AD73" s="357"/>
      <c r="AE73" s="357"/>
      <c r="AF73" s="357"/>
      <c r="AG73" s="357"/>
      <c r="AH73" s="357"/>
      <c r="AI73" s="357"/>
      <c r="AJ73" s="357"/>
      <c r="AK73" s="357"/>
      <c r="AL73" s="357"/>
      <c r="AM73" s="357"/>
      <c r="AN73" s="357"/>
      <c r="AO73" s="357"/>
      <c r="AP73" s="357"/>
    </row>
    <row r="75" spans="1:44" ht="15.75" x14ac:dyDescent="0.2">
      <c r="A75" s="198"/>
      <c r="B75" s="206" t="s">
        <v>262</v>
      </c>
      <c r="C75" s="198"/>
      <c r="D75" s="198"/>
      <c r="E75" s="198"/>
      <c r="N75" s="198"/>
    </row>
  </sheetData>
  <dataConsolidate/>
  <mergeCells count="299">
    <mergeCell ref="A6:B6"/>
    <mergeCell ref="W6:Y6"/>
    <mergeCell ref="Z6:AR6"/>
    <mergeCell ref="A7:B7"/>
    <mergeCell ref="Z7:AR7"/>
    <mergeCell ref="A1:C4"/>
    <mergeCell ref="X1:AR2"/>
    <mergeCell ref="X3:AL3"/>
    <mergeCell ref="AM3:AR3"/>
    <mergeCell ref="X4:AR4"/>
    <mergeCell ref="D3:I3"/>
    <mergeCell ref="D1:T2"/>
    <mergeCell ref="J3:T3"/>
    <mergeCell ref="D4:T4"/>
    <mergeCell ref="C6:T6"/>
    <mergeCell ref="C7:T7"/>
    <mergeCell ref="A8:B8"/>
    <mergeCell ref="Z8:AR8"/>
    <mergeCell ref="A10:F10"/>
    <mergeCell ref="G10:K10"/>
    <mergeCell ref="P10:V10"/>
    <mergeCell ref="W10:AE10"/>
    <mergeCell ref="AF10:AJ10"/>
    <mergeCell ref="AK10:AO10"/>
    <mergeCell ref="AP10:AR10"/>
    <mergeCell ref="C8:T8"/>
    <mergeCell ref="A11:A12"/>
    <mergeCell ref="B11:B12"/>
    <mergeCell ref="C11:C12"/>
    <mergeCell ref="D11:D12"/>
    <mergeCell ref="E11:E12"/>
    <mergeCell ref="F11:F12"/>
    <mergeCell ref="G11:G12"/>
    <mergeCell ref="H11:H12"/>
    <mergeCell ref="I11:I12"/>
    <mergeCell ref="U13:U18"/>
    <mergeCell ref="AP13:AP18"/>
    <mergeCell ref="AQ13:AQ18"/>
    <mergeCell ref="AR11:AR12"/>
    <mergeCell ref="A13:A18"/>
    <mergeCell ref="B13:B18"/>
    <mergeCell ref="C13:C18"/>
    <mergeCell ref="D13:D18"/>
    <mergeCell ref="E13:E18"/>
    <mergeCell ref="F13:F18"/>
    <mergeCell ref="AI11:AI12"/>
    <mergeCell ref="AJ11:AJ12"/>
    <mergeCell ref="AK11:AK12"/>
    <mergeCell ref="AL11:AL12"/>
    <mergeCell ref="AM11:AM12"/>
    <mergeCell ref="AN11:AN12"/>
    <mergeCell ref="X11:X12"/>
    <mergeCell ref="Y11:AD11"/>
    <mergeCell ref="AE11:AE12"/>
    <mergeCell ref="AF11:AF12"/>
    <mergeCell ref="AG11:AG12"/>
    <mergeCell ref="AH11:AH12"/>
    <mergeCell ref="R11:R12"/>
    <mergeCell ref="S11:S12"/>
    <mergeCell ref="AO11:AO12"/>
    <mergeCell ref="AP11:AP12"/>
    <mergeCell ref="AQ11:AQ12"/>
    <mergeCell ref="W11:W12"/>
    <mergeCell ref="J11:J12"/>
    <mergeCell ref="K11:K12"/>
    <mergeCell ref="N11:N12"/>
    <mergeCell ref="O11:O12"/>
    <mergeCell ref="P11:P12"/>
    <mergeCell ref="Q11:Q12"/>
    <mergeCell ref="T11:T12"/>
    <mergeCell ref="U11:U12"/>
    <mergeCell ref="V11:V12"/>
    <mergeCell ref="AR13:AR18"/>
    <mergeCell ref="M13:M18"/>
    <mergeCell ref="N13:N18"/>
    <mergeCell ref="O13:O18"/>
    <mergeCell ref="P13:P18"/>
    <mergeCell ref="Q13:Q18"/>
    <mergeCell ref="R13:R18"/>
    <mergeCell ref="G19:G24"/>
    <mergeCell ref="H19:H24"/>
    <mergeCell ref="I19:I24"/>
    <mergeCell ref="J19:J24"/>
    <mergeCell ref="K19:K24"/>
    <mergeCell ref="L19:L24"/>
    <mergeCell ref="AP19:AP24"/>
    <mergeCell ref="AQ19:AQ24"/>
    <mergeCell ref="AR19:AR24"/>
    <mergeCell ref="G13:G18"/>
    <mergeCell ref="H13:H18"/>
    <mergeCell ref="I13:I18"/>
    <mergeCell ref="J13:J18"/>
    <mergeCell ref="K13:K18"/>
    <mergeCell ref="L13:L18"/>
    <mergeCell ref="S13:S18"/>
    <mergeCell ref="T13:T18"/>
    <mergeCell ref="A19:A24"/>
    <mergeCell ref="B19:B24"/>
    <mergeCell ref="C19:C24"/>
    <mergeCell ref="D19:D24"/>
    <mergeCell ref="E19:E24"/>
    <mergeCell ref="F19:F24"/>
    <mergeCell ref="S19:S24"/>
    <mergeCell ref="T19:T24"/>
    <mergeCell ref="U19:U24"/>
    <mergeCell ref="M19:M24"/>
    <mergeCell ref="N19:N24"/>
    <mergeCell ref="O19:O24"/>
    <mergeCell ref="P19:P24"/>
    <mergeCell ref="Q19:Q24"/>
    <mergeCell ref="R19:R24"/>
    <mergeCell ref="G25:G30"/>
    <mergeCell ref="H25:H30"/>
    <mergeCell ref="I25:I30"/>
    <mergeCell ref="J25:J30"/>
    <mergeCell ref="K25:K30"/>
    <mergeCell ref="L25:L30"/>
    <mergeCell ref="A25:A30"/>
    <mergeCell ref="B25:B30"/>
    <mergeCell ref="C25:C30"/>
    <mergeCell ref="D25:D30"/>
    <mergeCell ref="E25:E30"/>
    <mergeCell ref="F25:F30"/>
    <mergeCell ref="S25:S30"/>
    <mergeCell ref="T25:T30"/>
    <mergeCell ref="U25:U30"/>
    <mergeCell ref="AP25:AP30"/>
    <mergeCell ref="AQ25:AQ30"/>
    <mergeCell ref="AR25:AR30"/>
    <mergeCell ref="M25:M30"/>
    <mergeCell ref="N25:N30"/>
    <mergeCell ref="O25:O30"/>
    <mergeCell ref="P25:P30"/>
    <mergeCell ref="Q25:Q30"/>
    <mergeCell ref="R25:R30"/>
    <mergeCell ref="G31:G36"/>
    <mergeCell ref="H31:H36"/>
    <mergeCell ref="I31:I36"/>
    <mergeCell ref="J31:J36"/>
    <mergeCell ref="K31:K36"/>
    <mergeCell ref="L31:L36"/>
    <mergeCell ref="A31:A36"/>
    <mergeCell ref="B31:B36"/>
    <mergeCell ref="C31:C36"/>
    <mergeCell ref="D31:D36"/>
    <mergeCell ref="E31:E36"/>
    <mergeCell ref="F31:F36"/>
    <mergeCell ref="S31:S36"/>
    <mergeCell ref="T31:T36"/>
    <mergeCell ref="U31:U36"/>
    <mergeCell ref="AP31:AP36"/>
    <mergeCell ref="AQ31:AQ36"/>
    <mergeCell ref="AR31:AR36"/>
    <mergeCell ref="M31:M36"/>
    <mergeCell ref="N31:N36"/>
    <mergeCell ref="O31:O36"/>
    <mergeCell ref="P31:P36"/>
    <mergeCell ref="Q31:Q36"/>
    <mergeCell ref="R31:R36"/>
    <mergeCell ref="G37:G42"/>
    <mergeCell ref="H37:H42"/>
    <mergeCell ref="I37:I42"/>
    <mergeCell ref="J37:J42"/>
    <mergeCell ref="K37:K42"/>
    <mergeCell ref="L37:L42"/>
    <mergeCell ref="A37:A42"/>
    <mergeCell ref="B37:B42"/>
    <mergeCell ref="C37:C42"/>
    <mergeCell ref="D37:D42"/>
    <mergeCell ref="E37:E42"/>
    <mergeCell ref="F37:F42"/>
    <mergeCell ref="S37:S42"/>
    <mergeCell ref="T37:T42"/>
    <mergeCell ref="U37:U42"/>
    <mergeCell ref="AP37:AP42"/>
    <mergeCell ref="AQ37:AQ42"/>
    <mergeCell ref="AR37:AR42"/>
    <mergeCell ref="M37:M42"/>
    <mergeCell ref="N37:N42"/>
    <mergeCell ref="O37:O42"/>
    <mergeCell ref="P37:P42"/>
    <mergeCell ref="Q37:Q42"/>
    <mergeCell ref="R37:R42"/>
    <mergeCell ref="G43:G48"/>
    <mergeCell ref="H43:H48"/>
    <mergeCell ref="I43:I48"/>
    <mergeCell ref="J43:J48"/>
    <mergeCell ref="K43:K48"/>
    <mergeCell ref="L43:L48"/>
    <mergeCell ref="A43:A48"/>
    <mergeCell ref="B43:B48"/>
    <mergeCell ref="C43:C48"/>
    <mergeCell ref="D43:D48"/>
    <mergeCell ref="E43:E48"/>
    <mergeCell ref="F43:F48"/>
    <mergeCell ref="S43:S48"/>
    <mergeCell ref="T43:T48"/>
    <mergeCell ref="U43:U48"/>
    <mergeCell ref="AP43:AP48"/>
    <mergeCell ref="AQ43:AQ48"/>
    <mergeCell ref="AR43:AR48"/>
    <mergeCell ref="M43:M48"/>
    <mergeCell ref="N43:N48"/>
    <mergeCell ref="O43:O48"/>
    <mergeCell ref="P43:P48"/>
    <mergeCell ref="Q43:Q48"/>
    <mergeCell ref="R43:R48"/>
    <mergeCell ref="G49:G54"/>
    <mergeCell ref="H49:H54"/>
    <mergeCell ref="I49:I54"/>
    <mergeCell ref="J49:J54"/>
    <mergeCell ref="K49:K54"/>
    <mergeCell ref="L49:L54"/>
    <mergeCell ref="A49:A54"/>
    <mergeCell ref="B49:B54"/>
    <mergeCell ref="C49:C54"/>
    <mergeCell ref="D49:D54"/>
    <mergeCell ref="E49:E54"/>
    <mergeCell ref="F49:F54"/>
    <mergeCell ref="S49:S54"/>
    <mergeCell ref="T49:T54"/>
    <mergeCell ref="U49:U54"/>
    <mergeCell ref="AP49:AP54"/>
    <mergeCell ref="AQ49:AQ54"/>
    <mergeCell ref="AR49:AR54"/>
    <mergeCell ref="M49:M54"/>
    <mergeCell ref="N49:N54"/>
    <mergeCell ref="O49:O54"/>
    <mergeCell ref="P49:P54"/>
    <mergeCell ref="Q49:Q54"/>
    <mergeCell ref="R49:R54"/>
    <mergeCell ref="G55:G60"/>
    <mergeCell ref="H55:H60"/>
    <mergeCell ref="I55:I60"/>
    <mergeCell ref="J55:J60"/>
    <mergeCell ref="K55:K60"/>
    <mergeCell ref="L55:L60"/>
    <mergeCell ref="A55:A60"/>
    <mergeCell ref="B55:B60"/>
    <mergeCell ref="C55:C60"/>
    <mergeCell ref="D55:D60"/>
    <mergeCell ref="E55:E60"/>
    <mergeCell ref="F55:F60"/>
    <mergeCell ref="T55:T60"/>
    <mergeCell ref="U55:U60"/>
    <mergeCell ref="AP55:AP60"/>
    <mergeCell ref="AQ55:AQ60"/>
    <mergeCell ref="AR55:AR60"/>
    <mergeCell ref="M55:M60"/>
    <mergeCell ref="N55:N60"/>
    <mergeCell ref="O55:O60"/>
    <mergeCell ref="P55:P60"/>
    <mergeCell ref="Q55:Q60"/>
    <mergeCell ref="R55:R60"/>
    <mergeCell ref="A67:A72"/>
    <mergeCell ref="B67:B72"/>
    <mergeCell ref="C67:C72"/>
    <mergeCell ref="D67:D72"/>
    <mergeCell ref="E67:E72"/>
    <mergeCell ref="F67:F72"/>
    <mergeCell ref="G67:G72"/>
    <mergeCell ref="P61:P66"/>
    <mergeCell ref="Q61:Q66"/>
    <mergeCell ref="G61:G66"/>
    <mergeCell ref="H61:H66"/>
    <mergeCell ref="L61:L66"/>
    <mergeCell ref="M61:M66"/>
    <mergeCell ref="N61:N66"/>
    <mergeCell ref="O61:O66"/>
    <mergeCell ref="A61:A66"/>
    <mergeCell ref="B61:B66"/>
    <mergeCell ref="C61:C66"/>
    <mergeCell ref="D61:D66"/>
    <mergeCell ref="E61:E66"/>
    <mergeCell ref="F61:F66"/>
    <mergeCell ref="AQ67:AQ72"/>
    <mergeCell ref="AR67:AR72"/>
    <mergeCell ref="B73:AP73"/>
    <mergeCell ref="L10:M11"/>
    <mergeCell ref="Q67:Q72"/>
    <mergeCell ref="R67:R72"/>
    <mergeCell ref="S67:S72"/>
    <mergeCell ref="T67:T72"/>
    <mergeCell ref="U67:U72"/>
    <mergeCell ref="AP67:AP72"/>
    <mergeCell ref="H67:H72"/>
    <mergeCell ref="L67:L72"/>
    <mergeCell ref="M67:M72"/>
    <mergeCell ref="N67:N72"/>
    <mergeCell ref="O67:O72"/>
    <mergeCell ref="P67:P72"/>
    <mergeCell ref="AP61:AP66"/>
    <mergeCell ref="AQ61:AQ66"/>
    <mergeCell ref="AR61:AR66"/>
    <mergeCell ref="R61:R66"/>
    <mergeCell ref="S61:S66"/>
    <mergeCell ref="T61:T66"/>
    <mergeCell ref="U61:U66"/>
    <mergeCell ref="S55:S60"/>
  </mergeCells>
  <conditionalFormatting sqref="O13 O19">
    <cfRule type="cellIs" dxfId="469" priority="227" operator="equal">
      <formula>"Muy Alta"</formula>
    </cfRule>
    <cfRule type="cellIs" dxfId="468" priority="228" operator="equal">
      <formula>"Alta"</formula>
    </cfRule>
    <cfRule type="cellIs" dxfId="467" priority="229" operator="equal">
      <formula>"Media"</formula>
    </cfRule>
    <cfRule type="cellIs" dxfId="466" priority="230" operator="equal">
      <formula>"Baja"</formula>
    </cfRule>
    <cfRule type="cellIs" dxfId="465" priority="231" operator="equal">
      <formula>"Muy Baja"</formula>
    </cfRule>
  </conditionalFormatting>
  <conditionalFormatting sqref="S13 S19 S25 S31 S37 S43 S49 S55 S61 S67">
    <cfRule type="cellIs" dxfId="464" priority="222" operator="equal">
      <formula>"Catastrófico"</formula>
    </cfRule>
    <cfRule type="cellIs" dxfId="463" priority="223" operator="equal">
      <formula>"Mayor"</formula>
    </cfRule>
    <cfRule type="cellIs" dxfId="462" priority="224" operator="equal">
      <formula>"Moderado"</formula>
    </cfRule>
    <cfRule type="cellIs" dxfId="461" priority="225" operator="equal">
      <formula>"Menor"</formula>
    </cfRule>
    <cfRule type="cellIs" dxfId="460" priority="226" operator="equal">
      <formula>"Leve"</formula>
    </cfRule>
  </conditionalFormatting>
  <conditionalFormatting sqref="U13">
    <cfRule type="cellIs" dxfId="459" priority="218" operator="equal">
      <formula>"Extremo"</formula>
    </cfRule>
    <cfRule type="cellIs" dxfId="458" priority="219" operator="equal">
      <formula>"Alto"</formula>
    </cfRule>
    <cfRule type="cellIs" dxfId="457" priority="220" operator="equal">
      <formula>"Moderado"</formula>
    </cfRule>
    <cfRule type="cellIs" dxfId="456" priority="221" operator="equal">
      <formula>"Bajo"</formula>
    </cfRule>
  </conditionalFormatting>
  <conditionalFormatting sqref="AF13:AF18">
    <cfRule type="cellIs" dxfId="455" priority="213" operator="equal">
      <formula>"Muy Alta"</formula>
    </cfRule>
    <cfRule type="cellIs" dxfId="454" priority="214" operator="equal">
      <formula>"Alta"</formula>
    </cfRule>
    <cfRule type="cellIs" dxfId="453" priority="215" operator="equal">
      <formula>"Media"</formula>
    </cfRule>
    <cfRule type="cellIs" dxfId="452" priority="216" operator="equal">
      <formula>"Baja"</formula>
    </cfRule>
    <cfRule type="cellIs" dxfId="451" priority="217" operator="equal">
      <formula>"Muy Baja"</formula>
    </cfRule>
  </conditionalFormatting>
  <conditionalFormatting sqref="AH13:AH18">
    <cfRule type="cellIs" dxfId="450" priority="208" operator="equal">
      <formula>"Catastrófico"</formula>
    </cfRule>
    <cfRule type="cellIs" dxfId="449" priority="209" operator="equal">
      <formula>"Mayor"</formula>
    </cfRule>
    <cfRule type="cellIs" dxfId="448" priority="210" operator="equal">
      <formula>"Moderado"</formula>
    </cfRule>
    <cfRule type="cellIs" dxfId="447" priority="211" operator="equal">
      <formula>"Menor"</formula>
    </cfRule>
    <cfRule type="cellIs" dxfId="446" priority="212" operator="equal">
      <formula>"Leve"</formula>
    </cfRule>
  </conditionalFormatting>
  <conditionalFormatting sqref="AJ13:AJ18">
    <cfRule type="cellIs" dxfId="445" priority="204" operator="equal">
      <formula>"Extremo"</formula>
    </cfRule>
    <cfRule type="cellIs" dxfId="444" priority="205" operator="equal">
      <formula>"Alto"</formula>
    </cfRule>
    <cfRule type="cellIs" dxfId="443" priority="206" operator="equal">
      <formula>"Moderado"</formula>
    </cfRule>
    <cfRule type="cellIs" dxfId="442" priority="207" operator="equal">
      <formula>"Bajo"</formula>
    </cfRule>
  </conditionalFormatting>
  <conditionalFormatting sqref="O61">
    <cfRule type="cellIs" dxfId="441" priority="48" operator="equal">
      <formula>"Muy Alta"</formula>
    </cfRule>
    <cfRule type="cellIs" dxfId="440" priority="49" operator="equal">
      <formula>"Alta"</formula>
    </cfRule>
    <cfRule type="cellIs" dxfId="439" priority="50" operator="equal">
      <formula>"Media"</formula>
    </cfRule>
    <cfRule type="cellIs" dxfId="438" priority="51" operator="equal">
      <formula>"Baja"</formula>
    </cfRule>
    <cfRule type="cellIs" dxfId="437" priority="52" operator="equal">
      <formula>"Muy Baja"</formula>
    </cfRule>
  </conditionalFormatting>
  <conditionalFormatting sqref="U19">
    <cfRule type="cellIs" dxfId="436" priority="200" operator="equal">
      <formula>"Extremo"</formula>
    </cfRule>
    <cfRule type="cellIs" dxfId="435" priority="201" operator="equal">
      <formula>"Alto"</formula>
    </cfRule>
    <cfRule type="cellIs" dxfId="434" priority="202" operator="equal">
      <formula>"Moderado"</formula>
    </cfRule>
    <cfRule type="cellIs" dxfId="433" priority="203" operator="equal">
      <formula>"Bajo"</formula>
    </cfRule>
  </conditionalFormatting>
  <conditionalFormatting sqref="AF19:AF24">
    <cfRule type="cellIs" dxfId="432" priority="195" operator="equal">
      <formula>"Muy Alta"</formula>
    </cfRule>
    <cfRule type="cellIs" dxfId="431" priority="196" operator="equal">
      <formula>"Alta"</formula>
    </cfRule>
    <cfRule type="cellIs" dxfId="430" priority="197" operator="equal">
      <formula>"Media"</formula>
    </cfRule>
    <cfRule type="cellIs" dxfId="429" priority="198" operator="equal">
      <formula>"Baja"</formula>
    </cfRule>
    <cfRule type="cellIs" dxfId="428" priority="199" operator="equal">
      <formula>"Muy Baja"</formula>
    </cfRule>
  </conditionalFormatting>
  <conditionalFormatting sqref="AH19:AH24">
    <cfRule type="cellIs" dxfId="427" priority="190" operator="equal">
      <formula>"Catastrófico"</formula>
    </cfRule>
    <cfRule type="cellIs" dxfId="426" priority="191" operator="equal">
      <formula>"Mayor"</formula>
    </cfRule>
    <cfRule type="cellIs" dxfId="425" priority="192" operator="equal">
      <formula>"Moderado"</formula>
    </cfRule>
    <cfRule type="cellIs" dxfId="424" priority="193" operator="equal">
      <formula>"Menor"</formula>
    </cfRule>
    <cfRule type="cellIs" dxfId="423" priority="194" operator="equal">
      <formula>"Leve"</formula>
    </cfRule>
  </conditionalFormatting>
  <conditionalFormatting sqref="AJ19:AJ24">
    <cfRule type="cellIs" dxfId="422" priority="186" operator="equal">
      <formula>"Extremo"</formula>
    </cfRule>
    <cfRule type="cellIs" dxfId="421" priority="187" operator="equal">
      <formula>"Alto"</formula>
    </cfRule>
    <cfRule type="cellIs" dxfId="420" priority="188" operator="equal">
      <formula>"Moderado"</formula>
    </cfRule>
    <cfRule type="cellIs" dxfId="419" priority="189" operator="equal">
      <formula>"Bajo"</formula>
    </cfRule>
  </conditionalFormatting>
  <conditionalFormatting sqref="O25">
    <cfRule type="cellIs" dxfId="418" priority="181" operator="equal">
      <formula>"Muy Alta"</formula>
    </cfRule>
    <cfRule type="cellIs" dxfId="417" priority="182" operator="equal">
      <formula>"Alta"</formula>
    </cfRule>
    <cfRule type="cellIs" dxfId="416" priority="183" operator="equal">
      <formula>"Media"</formula>
    </cfRule>
    <cfRule type="cellIs" dxfId="415" priority="184" operator="equal">
      <formula>"Baja"</formula>
    </cfRule>
    <cfRule type="cellIs" dxfId="414" priority="185" operator="equal">
      <formula>"Muy Baja"</formula>
    </cfRule>
  </conditionalFormatting>
  <conditionalFormatting sqref="U25">
    <cfRule type="cellIs" dxfId="413" priority="177" operator="equal">
      <formula>"Extremo"</formula>
    </cfRule>
    <cfRule type="cellIs" dxfId="412" priority="178" operator="equal">
      <formula>"Alto"</formula>
    </cfRule>
    <cfRule type="cellIs" dxfId="411" priority="179" operator="equal">
      <formula>"Moderado"</formula>
    </cfRule>
    <cfRule type="cellIs" dxfId="410" priority="180" operator="equal">
      <formula>"Bajo"</formula>
    </cfRule>
  </conditionalFormatting>
  <conditionalFormatting sqref="AF25:AF30">
    <cfRule type="cellIs" dxfId="409" priority="172" operator="equal">
      <formula>"Muy Alta"</formula>
    </cfRule>
    <cfRule type="cellIs" dxfId="408" priority="173" operator="equal">
      <formula>"Alta"</formula>
    </cfRule>
    <cfRule type="cellIs" dxfId="407" priority="174" operator="equal">
      <formula>"Media"</formula>
    </cfRule>
    <cfRule type="cellIs" dxfId="406" priority="175" operator="equal">
      <formula>"Baja"</formula>
    </cfRule>
    <cfRule type="cellIs" dxfId="405" priority="176" operator="equal">
      <formula>"Muy Baja"</formula>
    </cfRule>
  </conditionalFormatting>
  <conditionalFormatting sqref="AH25:AH30">
    <cfRule type="cellIs" dxfId="404" priority="167" operator="equal">
      <formula>"Catastrófico"</formula>
    </cfRule>
    <cfRule type="cellIs" dxfId="403" priority="168" operator="equal">
      <formula>"Mayor"</formula>
    </cfRule>
    <cfRule type="cellIs" dxfId="402" priority="169" operator="equal">
      <formula>"Moderado"</formula>
    </cfRule>
    <cfRule type="cellIs" dxfId="401" priority="170" operator="equal">
      <formula>"Menor"</formula>
    </cfRule>
    <cfRule type="cellIs" dxfId="400" priority="171" operator="equal">
      <formula>"Leve"</formula>
    </cfRule>
  </conditionalFormatting>
  <conditionalFormatting sqref="AJ25:AJ30">
    <cfRule type="cellIs" dxfId="399" priority="163" operator="equal">
      <formula>"Extremo"</formula>
    </cfRule>
    <cfRule type="cellIs" dxfId="398" priority="164" operator="equal">
      <formula>"Alto"</formula>
    </cfRule>
    <cfRule type="cellIs" dxfId="397" priority="165" operator="equal">
      <formula>"Moderado"</formula>
    </cfRule>
    <cfRule type="cellIs" dxfId="396" priority="166" operator="equal">
      <formula>"Bajo"</formula>
    </cfRule>
  </conditionalFormatting>
  <conditionalFormatting sqref="O31">
    <cfRule type="cellIs" dxfId="395" priority="158" operator="equal">
      <formula>"Muy Alta"</formula>
    </cfRule>
    <cfRule type="cellIs" dxfId="394" priority="159" operator="equal">
      <formula>"Alta"</formula>
    </cfRule>
    <cfRule type="cellIs" dxfId="393" priority="160" operator="equal">
      <formula>"Media"</formula>
    </cfRule>
    <cfRule type="cellIs" dxfId="392" priority="161" operator="equal">
      <formula>"Baja"</formula>
    </cfRule>
    <cfRule type="cellIs" dxfId="391" priority="162" operator="equal">
      <formula>"Muy Baja"</formula>
    </cfRule>
  </conditionalFormatting>
  <conditionalFormatting sqref="U31">
    <cfRule type="cellIs" dxfId="390" priority="154" operator="equal">
      <formula>"Extremo"</formula>
    </cfRule>
    <cfRule type="cellIs" dxfId="389" priority="155" operator="equal">
      <formula>"Alto"</formula>
    </cfRule>
    <cfRule type="cellIs" dxfId="388" priority="156" operator="equal">
      <formula>"Moderado"</formula>
    </cfRule>
    <cfRule type="cellIs" dxfId="387" priority="157" operator="equal">
      <formula>"Bajo"</formula>
    </cfRule>
  </conditionalFormatting>
  <conditionalFormatting sqref="AF31:AF36">
    <cfRule type="cellIs" dxfId="386" priority="149" operator="equal">
      <formula>"Muy Alta"</formula>
    </cfRule>
    <cfRule type="cellIs" dxfId="385" priority="150" operator="equal">
      <formula>"Alta"</formula>
    </cfRule>
    <cfRule type="cellIs" dxfId="384" priority="151" operator="equal">
      <formula>"Media"</formula>
    </cfRule>
    <cfRule type="cellIs" dxfId="383" priority="152" operator="equal">
      <formula>"Baja"</formula>
    </cfRule>
    <cfRule type="cellIs" dxfId="382" priority="153" operator="equal">
      <formula>"Muy Baja"</formula>
    </cfRule>
  </conditionalFormatting>
  <conditionalFormatting sqref="AH31:AH36">
    <cfRule type="cellIs" dxfId="381" priority="144" operator="equal">
      <formula>"Catastrófico"</formula>
    </cfRule>
    <cfRule type="cellIs" dxfId="380" priority="145" operator="equal">
      <formula>"Mayor"</formula>
    </cfRule>
    <cfRule type="cellIs" dxfId="379" priority="146" operator="equal">
      <formula>"Moderado"</formula>
    </cfRule>
    <cfRule type="cellIs" dxfId="378" priority="147" operator="equal">
      <formula>"Menor"</formula>
    </cfRule>
    <cfRule type="cellIs" dxfId="377" priority="148" operator="equal">
      <formula>"Leve"</formula>
    </cfRule>
  </conditionalFormatting>
  <conditionalFormatting sqref="AJ31:AJ36">
    <cfRule type="cellIs" dxfId="376" priority="140" operator="equal">
      <formula>"Extremo"</formula>
    </cfRule>
    <cfRule type="cellIs" dxfId="375" priority="141" operator="equal">
      <formula>"Alto"</formula>
    </cfRule>
    <cfRule type="cellIs" dxfId="374" priority="142" operator="equal">
      <formula>"Moderado"</formula>
    </cfRule>
    <cfRule type="cellIs" dxfId="373" priority="143" operator="equal">
      <formula>"Bajo"</formula>
    </cfRule>
  </conditionalFormatting>
  <conditionalFormatting sqref="O37">
    <cfRule type="cellIs" dxfId="372" priority="135" operator="equal">
      <formula>"Muy Alta"</formula>
    </cfRule>
    <cfRule type="cellIs" dxfId="371" priority="136" operator="equal">
      <formula>"Alta"</formula>
    </cfRule>
    <cfRule type="cellIs" dxfId="370" priority="137" operator="equal">
      <formula>"Media"</formula>
    </cfRule>
    <cfRule type="cellIs" dxfId="369" priority="138" operator="equal">
      <formula>"Baja"</formula>
    </cfRule>
    <cfRule type="cellIs" dxfId="368" priority="139" operator="equal">
      <formula>"Muy Baja"</formula>
    </cfRule>
  </conditionalFormatting>
  <conditionalFormatting sqref="U37">
    <cfRule type="cellIs" dxfId="367" priority="131" operator="equal">
      <formula>"Extremo"</formula>
    </cfRule>
    <cfRule type="cellIs" dxfId="366" priority="132" operator="equal">
      <formula>"Alto"</formula>
    </cfRule>
    <cfRule type="cellIs" dxfId="365" priority="133" operator="equal">
      <formula>"Moderado"</formula>
    </cfRule>
    <cfRule type="cellIs" dxfId="364" priority="134" operator="equal">
      <formula>"Bajo"</formula>
    </cfRule>
  </conditionalFormatting>
  <conditionalFormatting sqref="AF37:AF42">
    <cfRule type="cellIs" dxfId="363" priority="126" operator="equal">
      <formula>"Muy Alta"</formula>
    </cfRule>
    <cfRule type="cellIs" dxfId="362" priority="127" operator="equal">
      <formula>"Alta"</formula>
    </cfRule>
    <cfRule type="cellIs" dxfId="361" priority="128" operator="equal">
      <formula>"Media"</formula>
    </cfRule>
    <cfRule type="cellIs" dxfId="360" priority="129" operator="equal">
      <formula>"Baja"</formula>
    </cfRule>
    <cfRule type="cellIs" dxfId="359" priority="130" operator="equal">
      <formula>"Muy Baja"</formula>
    </cfRule>
  </conditionalFormatting>
  <conditionalFormatting sqref="AH37:AH42">
    <cfRule type="cellIs" dxfId="358" priority="121" operator="equal">
      <formula>"Catastrófico"</formula>
    </cfRule>
    <cfRule type="cellIs" dxfId="357" priority="122" operator="equal">
      <formula>"Mayor"</formula>
    </cfRule>
    <cfRule type="cellIs" dxfId="356" priority="123" operator="equal">
      <formula>"Moderado"</formula>
    </cfRule>
    <cfRule type="cellIs" dxfId="355" priority="124" operator="equal">
      <formula>"Menor"</formula>
    </cfRule>
    <cfRule type="cellIs" dxfId="354" priority="125" operator="equal">
      <formula>"Leve"</formula>
    </cfRule>
  </conditionalFormatting>
  <conditionalFormatting sqref="AJ37:AJ42">
    <cfRule type="cellIs" dxfId="353" priority="117" operator="equal">
      <formula>"Extremo"</formula>
    </cfRule>
    <cfRule type="cellIs" dxfId="352" priority="118" operator="equal">
      <formula>"Alto"</formula>
    </cfRule>
    <cfRule type="cellIs" dxfId="351" priority="119" operator="equal">
      <formula>"Moderado"</formula>
    </cfRule>
    <cfRule type="cellIs" dxfId="350" priority="120" operator="equal">
      <formula>"Bajo"</formula>
    </cfRule>
  </conditionalFormatting>
  <conditionalFormatting sqref="O43">
    <cfRule type="cellIs" dxfId="349" priority="112" operator="equal">
      <formula>"Muy Alta"</formula>
    </cfRule>
    <cfRule type="cellIs" dxfId="348" priority="113" operator="equal">
      <formula>"Alta"</formula>
    </cfRule>
    <cfRule type="cellIs" dxfId="347" priority="114" operator="equal">
      <formula>"Media"</formula>
    </cfRule>
    <cfRule type="cellIs" dxfId="346" priority="115" operator="equal">
      <formula>"Baja"</formula>
    </cfRule>
    <cfRule type="cellIs" dxfId="345" priority="116" operator="equal">
      <formula>"Muy Baja"</formula>
    </cfRule>
  </conditionalFormatting>
  <conditionalFormatting sqref="U43">
    <cfRule type="cellIs" dxfId="344" priority="108" operator="equal">
      <formula>"Extremo"</formula>
    </cfRule>
    <cfRule type="cellIs" dxfId="343" priority="109" operator="equal">
      <formula>"Alto"</formula>
    </cfRule>
    <cfRule type="cellIs" dxfId="342" priority="110" operator="equal">
      <formula>"Moderado"</formula>
    </cfRule>
    <cfRule type="cellIs" dxfId="341" priority="111" operator="equal">
      <formula>"Bajo"</formula>
    </cfRule>
  </conditionalFormatting>
  <conditionalFormatting sqref="AF43:AF48">
    <cfRule type="cellIs" dxfId="340" priority="103" operator="equal">
      <formula>"Muy Alta"</formula>
    </cfRule>
    <cfRule type="cellIs" dxfId="339" priority="104" operator="equal">
      <formula>"Alta"</formula>
    </cfRule>
    <cfRule type="cellIs" dxfId="338" priority="105" operator="equal">
      <formula>"Media"</formula>
    </cfRule>
    <cfRule type="cellIs" dxfId="337" priority="106" operator="equal">
      <formula>"Baja"</formula>
    </cfRule>
    <cfRule type="cellIs" dxfId="336" priority="107" operator="equal">
      <formula>"Muy Baja"</formula>
    </cfRule>
  </conditionalFormatting>
  <conditionalFormatting sqref="AH43:AH48">
    <cfRule type="cellIs" dxfId="335" priority="98" operator="equal">
      <formula>"Catastrófico"</formula>
    </cfRule>
    <cfRule type="cellIs" dxfId="334" priority="99" operator="equal">
      <formula>"Mayor"</formula>
    </cfRule>
    <cfRule type="cellIs" dxfId="333" priority="100" operator="equal">
      <formula>"Moderado"</formula>
    </cfRule>
    <cfRule type="cellIs" dxfId="332" priority="101" operator="equal">
      <formula>"Menor"</formula>
    </cfRule>
    <cfRule type="cellIs" dxfId="331" priority="102" operator="equal">
      <formula>"Leve"</formula>
    </cfRule>
  </conditionalFormatting>
  <conditionalFormatting sqref="AJ43:AJ48">
    <cfRule type="cellIs" dxfId="330" priority="94" operator="equal">
      <formula>"Extremo"</formula>
    </cfRule>
    <cfRule type="cellIs" dxfId="329" priority="95" operator="equal">
      <formula>"Alto"</formula>
    </cfRule>
    <cfRule type="cellIs" dxfId="328" priority="96" operator="equal">
      <formula>"Moderado"</formula>
    </cfRule>
    <cfRule type="cellIs" dxfId="327" priority="97" operator="equal">
      <formula>"Bajo"</formula>
    </cfRule>
  </conditionalFormatting>
  <conditionalFormatting sqref="O49">
    <cfRule type="cellIs" dxfId="326" priority="89" operator="equal">
      <formula>"Muy Alta"</formula>
    </cfRule>
    <cfRule type="cellIs" dxfId="325" priority="90" operator="equal">
      <formula>"Alta"</formula>
    </cfRule>
    <cfRule type="cellIs" dxfId="324" priority="91" operator="equal">
      <formula>"Media"</formula>
    </cfRule>
    <cfRule type="cellIs" dxfId="323" priority="92" operator="equal">
      <formula>"Baja"</formula>
    </cfRule>
    <cfRule type="cellIs" dxfId="322" priority="93" operator="equal">
      <formula>"Muy Baja"</formula>
    </cfRule>
  </conditionalFormatting>
  <conditionalFormatting sqref="U49">
    <cfRule type="cellIs" dxfId="321" priority="85" operator="equal">
      <formula>"Extremo"</formula>
    </cfRule>
    <cfRule type="cellIs" dxfId="320" priority="86" operator="equal">
      <formula>"Alto"</formula>
    </cfRule>
    <cfRule type="cellIs" dxfId="319" priority="87" operator="equal">
      <formula>"Moderado"</formula>
    </cfRule>
    <cfRule type="cellIs" dxfId="318" priority="88" operator="equal">
      <formula>"Bajo"</formula>
    </cfRule>
  </conditionalFormatting>
  <conditionalFormatting sqref="AF49:AF54">
    <cfRule type="cellIs" dxfId="317" priority="80" operator="equal">
      <formula>"Muy Alta"</formula>
    </cfRule>
    <cfRule type="cellIs" dxfId="316" priority="81" operator="equal">
      <formula>"Alta"</formula>
    </cfRule>
    <cfRule type="cellIs" dxfId="315" priority="82" operator="equal">
      <formula>"Media"</formula>
    </cfRule>
    <cfRule type="cellIs" dxfId="314" priority="83" operator="equal">
      <formula>"Baja"</formula>
    </cfRule>
    <cfRule type="cellIs" dxfId="313" priority="84" operator="equal">
      <formula>"Muy Baja"</formula>
    </cfRule>
  </conditionalFormatting>
  <conditionalFormatting sqref="AH49:AH54">
    <cfRule type="cellIs" dxfId="312" priority="75" operator="equal">
      <formula>"Catastrófico"</formula>
    </cfRule>
    <cfRule type="cellIs" dxfId="311" priority="76" operator="equal">
      <formula>"Mayor"</formula>
    </cfRule>
    <cfRule type="cellIs" dxfId="310" priority="77" operator="equal">
      <formula>"Moderado"</formula>
    </cfRule>
    <cfRule type="cellIs" dxfId="309" priority="78" operator="equal">
      <formula>"Menor"</formula>
    </cfRule>
    <cfRule type="cellIs" dxfId="308" priority="79" operator="equal">
      <formula>"Leve"</formula>
    </cfRule>
  </conditionalFormatting>
  <conditionalFormatting sqref="AJ49:AJ54">
    <cfRule type="cellIs" dxfId="307" priority="71" operator="equal">
      <formula>"Extremo"</formula>
    </cfRule>
    <cfRule type="cellIs" dxfId="306" priority="72" operator="equal">
      <formula>"Alto"</formula>
    </cfRule>
    <cfRule type="cellIs" dxfId="305" priority="73" operator="equal">
      <formula>"Moderado"</formula>
    </cfRule>
    <cfRule type="cellIs" dxfId="304" priority="74" operator="equal">
      <formula>"Bajo"</formula>
    </cfRule>
  </conditionalFormatting>
  <conditionalFormatting sqref="U55">
    <cfRule type="cellIs" dxfId="303" priority="67" operator="equal">
      <formula>"Extremo"</formula>
    </cfRule>
    <cfRule type="cellIs" dxfId="302" priority="68" operator="equal">
      <formula>"Alto"</formula>
    </cfRule>
    <cfRule type="cellIs" dxfId="301" priority="69" operator="equal">
      <formula>"Moderado"</formula>
    </cfRule>
    <cfRule type="cellIs" dxfId="300" priority="70" operator="equal">
      <formula>"Bajo"</formula>
    </cfRule>
  </conditionalFormatting>
  <conditionalFormatting sqref="AF55:AF60">
    <cfRule type="cellIs" dxfId="299" priority="62" operator="equal">
      <formula>"Muy Alta"</formula>
    </cfRule>
    <cfRule type="cellIs" dxfId="298" priority="63" operator="equal">
      <formula>"Alta"</formula>
    </cfRule>
    <cfRule type="cellIs" dxfId="297" priority="64" operator="equal">
      <formula>"Media"</formula>
    </cfRule>
    <cfRule type="cellIs" dxfId="296" priority="65" operator="equal">
      <formula>"Baja"</formula>
    </cfRule>
    <cfRule type="cellIs" dxfId="295" priority="66" operator="equal">
      <formula>"Muy Baja"</formula>
    </cfRule>
  </conditionalFormatting>
  <conditionalFormatting sqref="AH55:AH60">
    <cfRule type="cellIs" dxfId="294" priority="57" operator="equal">
      <formula>"Catastrófico"</formula>
    </cfRule>
    <cfRule type="cellIs" dxfId="293" priority="58" operator="equal">
      <formula>"Mayor"</formula>
    </cfRule>
    <cfRule type="cellIs" dxfId="292" priority="59" operator="equal">
      <formula>"Moderado"</formula>
    </cfRule>
    <cfRule type="cellIs" dxfId="291" priority="60" operator="equal">
      <formula>"Menor"</formula>
    </cfRule>
    <cfRule type="cellIs" dxfId="290" priority="61" operator="equal">
      <formula>"Leve"</formula>
    </cfRule>
  </conditionalFormatting>
  <conditionalFormatting sqref="AJ55:AJ60">
    <cfRule type="cellIs" dxfId="289" priority="53" operator="equal">
      <formula>"Extremo"</formula>
    </cfRule>
    <cfRule type="cellIs" dxfId="288" priority="54" operator="equal">
      <formula>"Alto"</formula>
    </cfRule>
    <cfRule type="cellIs" dxfId="287" priority="55" operator="equal">
      <formula>"Moderado"</formula>
    </cfRule>
    <cfRule type="cellIs" dxfId="286" priority="56" operator="equal">
      <formula>"Bajo"</formula>
    </cfRule>
  </conditionalFormatting>
  <conditionalFormatting sqref="U61">
    <cfRule type="cellIs" dxfId="285" priority="44" operator="equal">
      <formula>"Extremo"</formula>
    </cfRule>
    <cfRule type="cellIs" dxfId="284" priority="45" operator="equal">
      <formula>"Alto"</formula>
    </cfRule>
    <cfRule type="cellIs" dxfId="283" priority="46" operator="equal">
      <formula>"Moderado"</formula>
    </cfRule>
    <cfRule type="cellIs" dxfId="282" priority="47" operator="equal">
      <formula>"Bajo"</formula>
    </cfRule>
  </conditionalFormatting>
  <conditionalFormatting sqref="AF61:AF66">
    <cfRule type="cellIs" dxfId="281" priority="39" operator="equal">
      <formula>"Muy Alta"</formula>
    </cfRule>
    <cfRule type="cellIs" dxfId="280" priority="40" operator="equal">
      <formula>"Alta"</formula>
    </cfRule>
    <cfRule type="cellIs" dxfId="279" priority="41" operator="equal">
      <formula>"Media"</formula>
    </cfRule>
    <cfRule type="cellIs" dxfId="278" priority="42" operator="equal">
      <formula>"Baja"</formula>
    </cfRule>
    <cfRule type="cellIs" dxfId="277" priority="43" operator="equal">
      <formula>"Muy Baja"</formula>
    </cfRule>
  </conditionalFormatting>
  <conditionalFormatting sqref="AH61:AH66">
    <cfRule type="cellIs" dxfId="276" priority="34" operator="equal">
      <formula>"Catastrófico"</formula>
    </cfRule>
    <cfRule type="cellIs" dxfId="275" priority="35" operator="equal">
      <formula>"Mayor"</formula>
    </cfRule>
    <cfRule type="cellIs" dxfId="274" priority="36" operator="equal">
      <formula>"Moderado"</formula>
    </cfRule>
    <cfRule type="cellIs" dxfId="273" priority="37" operator="equal">
      <formula>"Menor"</formula>
    </cfRule>
    <cfRule type="cellIs" dxfId="272" priority="38" operator="equal">
      <formula>"Leve"</formula>
    </cfRule>
  </conditionalFormatting>
  <conditionalFormatting sqref="AJ61:AJ66">
    <cfRule type="cellIs" dxfId="271" priority="30" operator="equal">
      <formula>"Extremo"</formula>
    </cfRule>
    <cfRule type="cellIs" dxfId="270" priority="31" operator="equal">
      <formula>"Alto"</formula>
    </cfRule>
    <cfRule type="cellIs" dxfId="269" priority="32" operator="equal">
      <formula>"Moderado"</formula>
    </cfRule>
    <cfRule type="cellIs" dxfId="268" priority="33" operator="equal">
      <formula>"Bajo"</formula>
    </cfRule>
  </conditionalFormatting>
  <conditionalFormatting sqref="O67">
    <cfRule type="cellIs" dxfId="267" priority="25" operator="equal">
      <formula>"Muy Alta"</formula>
    </cfRule>
    <cfRule type="cellIs" dxfId="266" priority="26" operator="equal">
      <formula>"Alta"</formula>
    </cfRule>
    <cfRule type="cellIs" dxfId="265" priority="27" operator="equal">
      <formula>"Media"</formula>
    </cfRule>
    <cfRule type="cellIs" dxfId="264" priority="28" operator="equal">
      <formula>"Baja"</formula>
    </cfRule>
    <cfRule type="cellIs" dxfId="263" priority="29" operator="equal">
      <formula>"Muy Baja"</formula>
    </cfRule>
  </conditionalFormatting>
  <conditionalFormatting sqref="U67">
    <cfRule type="cellIs" dxfId="262" priority="21" operator="equal">
      <formula>"Extremo"</formula>
    </cfRule>
    <cfRule type="cellIs" dxfId="261" priority="22" operator="equal">
      <formula>"Alto"</formula>
    </cfRule>
    <cfRule type="cellIs" dxfId="260" priority="23" operator="equal">
      <formula>"Moderado"</formula>
    </cfRule>
    <cfRule type="cellIs" dxfId="259" priority="24" operator="equal">
      <formula>"Bajo"</formula>
    </cfRule>
  </conditionalFormatting>
  <conditionalFormatting sqref="AF67:AF72">
    <cfRule type="cellIs" dxfId="258" priority="16" operator="equal">
      <formula>"Muy Alta"</formula>
    </cfRule>
    <cfRule type="cellIs" dxfId="257" priority="17" operator="equal">
      <formula>"Alta"</formula>
    </cfRule>
    <cfRule type="cellIs" dxfId="256" priority="18" operator="equal">
      <formula>"Media"</formula>
    </cfRule>
    <cfRule type="cellIs" dxfId="255" priority="19" operator="equal">
      <formula>"Baja"</formula>
    </cfRule>
    <cfRule type="cellIs" dxfId="254" priority="20" operator="equal">
      <formula>"Muy Baja"</formula>
    </cfRule>
  </conditionalFormatting>
  <conditionalFormatting sqref="AH67:AH72">
    <cfRule type="cellIs" dxfId="253" priority="11" operator="equal">
      <formula>"Catastrófico"</formula>
    </cfRule>
    <cfRule type="cellIs" dxfId="252" priority="12" operator="equal">
      <formula>"Mayor"</formula>
    </cfRule>
    <cfRule type="cellIs" dxfId="251" priority="13" operator="equal">
      <formula>"Moderado"</formula>
    </cfRule>
    <cfRule type="cellIs" dxfId="250" priority="14" operator="equal">
      <formula>"Menor"</formula>
    </cfRule>
    <cfRule type="cellIs" dxfId="249" priority="15" operator="equal">
      <formula>"Leve"</formula>
    </cfRule>
  </conditionalFormatting>
  <conditionalFormatting sqref="AJ67:AJ72">
    <cfRule type="cellIs" dxfId="248" priority="7" operator="equal">
      <formula>"Extremo"</formula>
    </cfRule>
    <cfRule type="cellIs" dxfId="247" priority="8" operator="equal">
      <formula>"Alto"</formula>
    </cfRule>
    <cfRule type="cellIs" dxfId="246" priority="9" operator="equal">
      <formula>"Moderado"</formula>
    </cfRule>
    <cfRule type="cellIs" dxfId="245" priority="10" operator="equal">
      <formula>"Bajo"</formula>
    </cfRule>
  </conditionalFormatting>
  <conditionalFormatting sqref="R13:R72">
    <cfRule type="containsText" dxfId="244" priority="6" operator="containsText" text="❌">
      <formula>NOT(ISERROR(SEARCH("❌",R13)))</formula>
    </cfRule>
  </conditionalFormatting>
  <conditionalFormatting sqref="O55">
    <cfRule type="cellIs" dxfId="243" priority="1" operator="equal">
      <formula>"Muy Alta"</formula>
    </cfRule>
    <cfRule type="cellIs" dxfId="242" priority="2" operator="equal">
      <formula>"Alta"</formula>
    </cfRule>
    <cfRule type="cellIs" dxfId="241" priority="3" operator="equal">
      <formula>"Media"</formula>
    </cfRule>
    <cfRule type="cellIs" dxfId="240" priority="4" operator="equal">
      <formula>"Baja"</formula>
    </cfRule>
    <cfRule type="cellIs" dxfId="239" priority="5" operator="equal">
      <formula>"Muy Baja"</formula>
    </cfRule>
  </conditionalFormatting>
  <pageMargins left="0.70866141732283472" right="0.70866141732283472" top="0.74803149606299213" bottom="0.74803149606299213" header="0.31496062992125984" footer="0.31496062992125984"/>
  <pageSetup scale="31" orientation="landscape" r:id="rId1"/>
  <headerFooter>
    <oddFooter>&amp;LAvenida Calle 26 No. 69-76,Edificio Elemento ,   Torre Aire , Piso 3, CP-111071
PBX:(+57) 601-3779555 - Información: Línea 195
Sede Operativa - Atención al Ciudadano: Calle 22D No. 120-40 
www.umv.gov.co&amp;CDESI-FM-018
Página &amp;P de &amp;N</oddFooter>
  </headerFooter>
  <rowBreaks count="1" manualBreakCount="1">
    <brk id="30" max="43" man="1"/>
  </rowBreaks>
  <colBreaks count="1" manualBreakCount="1">
    <brk id="20" min="3" max="65" man="1"/>
  </colBreaks>
  <drawing r:id="rId2"/>
  <extLst>
    <ext xmlns:x14="http://schemas.microsoft.com/office/spreadsheetml/2009/9/main" uri="{CCE6A557-97BC-4b89-ADB6-D9C93CAAB3DF}">
      <x14:dataValidations xmlns:xm="http://schemas.microsoft.com/office/excel/2006/main" count="14">
        <x14:dataValidation type="list" allowBlank="1" showInputMessage="1" showErrorMessage="1" xr:uid="{F658C02B-993D-424E-BB84-44117E492661}">
          <x14:formula1>
            <xm:f>Listas!$H$14:$H$18</xm:f>
          </x14:formula1>
          <xm:sqref>M13:M72</xm:sqref>
        </x14:dataValidation>
        <x14:dataValidation type="list" allowBlank="1" showInputMessage="1" showErrorMessage="1" xr:uid="{40312BE1-7798-450E-AF3E-05C67AC8BF93}">
          <x14:formula1>
            <xm:f>Listas!$H$8:$H$12</xm:f>
          </x14:formula1>
          <xm:sqref>L13:L72</xm:sqref>
        </x14:dataValidation>
        <x14:dataValidation type="list" allowBlank="1" showInputMessage="1" showErrorMessage="1" xr:uid="{AA2E5EA3-1692-46F4-901A-D93807733420}">
          <x14:formula1>
            <xm:f>Intructivo!$C$300:$C$316</xm:f>
          </x14:formula1>
          <xm:sqref>C6 T6:V6</xm:sqref>
        </x14:dataValidation>
        <x14:dataValidation type="list" allowBlank="1" showInputMessage="1" showErrorMessage="1" xr:uid="{03DE59EA-53B5-45A4-8E26-599EB4253647}">
          <x14:formula1>
            <xm:f>Listas!$F$8:$F$9</xm:f>
          </x14:formula1>
          <xm:sqref>G13:G72</xm:sqref>
        </x14:dataValidation>
        <x14:dataValidation type="list" allowBlank="1" showInputMessage="1" showErrorMessage="1" xr:uid="{4606DDEB-9F54-40BD-9BAC-47E32FED934C}">
          <x14:formula1>
            <xm:f>Listas!$B$17:$B$19</xm:f>
          </x14:formula1>
          <xm:sqref>F13:F72</xm:sqref>
        </x14:dataValidation>
        <x14:dataValidation type="custom" allowBlank="1" showInputMessage="1" showErrorMessage="1" error="Recuerde que las acciones se generan bajo la medida de mitigar el riesgo" xr:uid="{3A1535EF-A4E0-4446-B8FF-E932552AAE11}">
          <x14:formula1>
            <xm:f>IF(OR(#REF!=Listas!$B$2,#REF!=Listas!$B$3,#REF!=Listas!$B$4),ISBLANK(#REF!),ISTEXT(#REF!))</xm:f>
          </x14:formula1>
          <xm:sqref>AP19:AR19 AP67:AR67 AP61:AR61 AP55:AR55 AP49:AR49 AP43:AR43 AP37:AR37 AP31:AR31 AP25:AR25</xm:sqref>
        </x14:dataValidation>
        <x14:dataValidation type="list" allowBlank="1" showInputMessage="1" showErrorMessage="1" xr:uid="{BA3C577B-DF51-41B8-800C-3C49B635B328}">
          <x14:formula1>
            <xm:f>Listas!$B$2:$B$5</xm:f>
          </x14:formula1>
          <xm:sqref>AK13:AK72</xm:sqref>
        </x14:dataValidation>
        <x14:dataValidation type="list" allowBlank="1" showInputMessage="1" showErrorMessage="1" xr:uid="{A7E97360-E878-482D-944B-FEFCE41EF2DD}">
          <x14:formula1>
            <xm:f>Listas!$E$2:$E$4</xm:f>
          </x14:formula1>
          <xm:sqref>B13:B72</xm:sqref>
        </x14:dataValidation>
        <x14:dataValidation type="list" allowBlank="1" showInputMessage="1" showErrorMessage="1" xr:uid="{81C7FE65-3E9A-49D2-8D53-7625D18167FA}">
          <x14:formula1>
            <xm:f>'Tabla Valoración controles'!$D$13:$D$14</xm:f>
          </x14:formula1>
          <xm:sqref>AD13:AD72</xm:sqref>
        </x14:dataValidation>
        <x14:dataValidation type="list" allowBlank="1" showInputMessage="1" showErrorMessage="1" xr:uid="{75D2C17F-7073-40C7-BC59-5A01C7A822CF}">
          <x14:formula1>
            <xm:f>'Tabla Valoración controles'!$D$11:$D$12</xm:f>
          </x14:formula1>
          <xm:sqref>AC13:AC72</xm:sqref>
        </x14:dataValidation>
        <x14:dataValidation type="list" allowBlank="1" showInputMessage="1" showErrorMessage="1" xr:uid="{015BB405-A86D-4571-9891-19202338A1E6}">
          <x14:formula1>
            <xm:f>'Tabla Valoración controles'!$D$9:$D$10</xm:f>
          </x14:formula1>
          <xm:sqref>AB13:AB72</xm:sqref>
        </x14:dataValidation>
        <x14:dataValidation type="list" allowBlank="1" showInputMessage="1" showErrorMessage="1" xr:uid="{64B71EBA-5AD1-4DF5-9300-D6F7874916B7}">
          <x14:formula1>
            <xm:f>'Tabla Valoración controles'!$D$7:$D$8</xm:f>
          </x14:formula1>
          <xm:sqref>Z13:Z72</xm:sqref>
        </x14:dataValidation>
        <x14:dataValidation type="list" allowBlank="1" showInputMessage="1" showErrorMessage="1" xr:uid="{EBBABF09-1E74-4DDE-947E-E544CB741FC0}">
          <x14:formula1>
            <xm:f>'Tabla Valoración controles'!$D$4:$D$6</xm:f>
          </x14:formula1>
          <xm:sqref>Y13:Y72</xm:sqref>
        </x14:dataValidation>
        <x14:dataValidation type="list" allowBlank="1" showInputMessage="1" showErrorMessage="1" xr:uid="{D541873E-5750-49B0-B960-2521B212E76B}">
          <x14:formula1>
            <xm:f>'Tabla Impacto'!$F$220:$F$222</xm:f>
          </x14:formula1>
          <xm:sqref>Q13:Q72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F29"/>
  <sheetViews>
    <sheetView zoomScaleNormal="100" zoomScaleSheetLayoutView="90" workbookViewId="0">
      <selection activeCell="B25" sqref="B25:F25"/>
    </sheetView>
  </sheetViews>
  <sheetFormatPr baseColWidth="10" defaultColWidth="11.42578125" defaultRowHeight="14.25" x14ac:dyDescent="0.25"/>
  <cols>
    <col min="1" max="1" width="2.140625" style="148" customWidth="1"/>
    <col min="2" max="2" width="11.42578125" style="148"/>
    <col min="3" max="3" width="34.28515625" style="148" customWidth="1"/>
    <col min="4" max="4" width="36.42578125" style="148" customWidth="1"/>
    <col min="5" max="6" width="13.85546875" style="148" customWidth="1"/>
    <col min="7" max="7" width="1.28515625" style="148" customWidth="1"/>
    <col min="8" max="16384" width="11.42578125" style="148"/>
  </cols>
  <sheetData>
    <row r="1" spans="2:6" ht="11.25" customHeight="1" thickBot="1" x14ac:dyDescent="0.3"/>
    <row r="2" spans="2:6" ht="18.75" customHeight="1" thickBot="1" x14ac:dyDescent="0.3">
      <c r="B2" s="535" t="s">
        <v>282</v>
      </c>
      <c r="C2" s="536"/>
      <c r="D2" s="536"/>
      <c r="E2" s="536"/>
      <c r="F2" s="537"/>
    </row>
    <row r="3" spans="2:6" ht="31.9" customHeight="1" x14ac:dyDescent="0.25">
      <c r="B3" s="538" t="s">
        <v>283</v>
      </c>
      <c r="C3" s="540" t="s">
        <v>284</v>
      </c>
      <c r="D3" s="540"/>
      <c r="E3" s="540" t="s">
        <v>285</v>
      </c>
      <c r="F3" s="542"/>
    </row>
    <row r="4" spans="2:6" ht="28.15" customHeight="1" thickBot="1" x14ac:dyDescent="0.3">
      <c r="B4" s="539"/>
      <c r="C4" s="541"/>
      <c r="D4" s="541"/>
      <c r="E4" s="158" t="s">
        <v>286</v>
      </c>
      <c r="F4" s="159" t="s">
        <v>287</v>
      </c>
    </row>
    <row r="5" spans="2:6" ht="23.25" customHeight="1" x14ac:dyDescent="0.25">
      <c r="B5" s="149">
        <v>1</v>
      </c>
      <c r="C5" s="543" t="s">
        <v>288</v>
      </c>
      <c r="D5" s="543"/>
      <c r="E5" s="178"/>
      <c r="F5" s="179"/>
    </row>
    <row r="6" spans="2:6" ht="33" customHeight="1" x14ac:dyDescent="0.25">
      <c r="B6" s="150">
        <v>2</v>
      </c>
      <c r="C6" s="534" t="s">
        <v>289</v>
      </c>
      <c r="D6" s="534"/>
      <c r="E6" s="180"/>
      <c r="F6" s="181"/>
    </row>
    <row r="7" spans="2:6" ht="39" customHeight="1" x14ac:dyDescent="0.25">
      <c r="B7" s="150">
        <v>3</v>
      </c>
      <c r="C7" s="534" t="s">
        <v>290</v>
      </c>
      <c r="D7" s="534"/>
      <c r="E7" s="180"/>
      <c r="F7" s="181"/>
    </row>
    <row r="8" spans="2:6" ht="24.75" customHeight="1" x14ac:dyDescent="0.25">
      <c r="B8" s="150">
        <v>4</v>
      </c>
      <c r="C8" s="534" t="s">
        <v>291</v>
      </c>
      <c r="D8" s="534"/>
      <c r="E8" s="180"/>
      <c r="F8" s="181"/>
    </row>
    <row r="9" spans="2:6" ht="23.25" customHeight="1" x14ac:dyDescent="0.25">
      <c r="B9" s="150">
        <v>5</v>
      </c>
      <c r="C9" s="534" t="s">
        <v>292</v>
      </c>
      <c r="D9" s="534"/>
      <c r="E9" s="180"/>
      <c r="F9" s="181"/>
    </row>
    <row r="10" spans="2:6" ht="23.25" customHeight="1" x14ac:dyDescent="0.25">
      <c r="B10" s="150">
        <v>6</v>
      </c>
      <c r="C10" s="534" t="s">
        <v>293</v>
      </c>
      <c r="D10" s="534"/>
      <c r="E10" s="180"/>
      <c r="F10" s="181"/>
    </row>
    <row r="11" spans="2:6" ht="23.25" customHeight="1" x14ac:dyDescent="0.25">
      <c r="B11" s="150">
        <v>7</v>
      </c>
      <c r="C11" s="534" t="s">
        <v>294</v>
      </c>
      <c r="D11" s="534"/>
      <c r="E11" s="180"/>
      <c r="F11" s="181"/>
    </row>
    <row r="12" spans="2:6" ht="25.5" customHeight="1" x14ac:dyDescent="0.25">
      <c r="B12" s="150">
        <v>8</v>
      </c>
      <c r="C12" s="534" t="s">
        <v>295</v>
      </c>
      <c r="D12" s="534"/>
      <c r="E12" s="151"/>
      <c r="F12" s="152"/>
    </row>
    <row r="13" spans="2:6" ht="23.25" customHeight="1" x14ac:dyDescent="0.25">
      <c r="B13" s="150">
        <v>9</v>
      </c>
      <c r="C13" s="534" t="s">
        <v>296</v>
      </c>
      <c r="D13" s="534"/>
      <c r="E13" s="151"/>
      <c r="F13" s="152"/>
    </row>
    <row r="14" spans="2:6" ht="23.25" customHeight="1" x14ac:dyDescent="0.25">
      <c r="B14" s="150">
        <v>10</v>
      </c>
      <c r="C14" s="534" t="s">
        <v>297</v>
      </c>
      <c r="D14" s="534"/>
      <c r="E14" s="151"/>
      <c r="F14" s="152"/>
    </row>
    <row r="15" spans="2:6" ht="23.25" customHeight="1" x14ac:dyDescent="0.25">
      <c r="B15" s="150">
        <v>11</v>
      </c>
      <c r="C15" s="534" t="s">
        <v>298</v>
      </c>
      <c r="D15" s="534"/>
      <c r="E15" s="151"/>
      <c r="F15" s="152"/>
    </row>
    <row r="16" spans="2:6" ht="23.25" customHeight="1" x14ac:dyDescent="0.25">
      <c r="B16" s="150">
        <v>12</v>
      </c>
      <c r="C16" s="534" t="s">
        <v>299</v>
      </c>
      <c r="D16" s="534"/>
      <c r="E16" s="151"/>
      <c r="F16" s="152"/>
    </row>
    <row r="17" spans="2:6" ht="23.25" customHeight="1" x14ac:dyDescent="0.25">
      <c r="B17" s="150">
        <v>13</v>
      </c>
      <c r="C17" s="534" t="s">
        <v>300</v>
      </c>
      <c r="D17" s="534"/>
      <c r="E17" s="151"/>
      <c r="F17" s="152"/>
    </row>
    <row r="18" spans="2:6" ht="23.25" customHeight="1" x14ac:dyDescent="0.25">
      <c r="B18" s="150">
        <v>14</v>
      </c>
      <c r="C18" s="534" t="s">
        <v>301</v>
      </c>
      <c r="D18" s="534"/>
      <c r="E18" s="151"/>
      <c r="F18" s="152"/>
    </row>
    <row r="19" spans="2:6" ht="23.25" customHeight="1" x14ac:dyDescent="0.25">
      <c r="B19" s="150">
        <v>15</v>
      </c>
      <c r="C19" s="534" t="s">
        <v>302</v>
      </c>
      <c r="D19" s="534"/>
      <c r="E19" s="151"/>
      <c r="F19" s="152"/>
    </row>
    <row r="20" spans="2:6" ht="23.25" customHeight="1" x14ac:dyDescent="0.25">
      <c r="B20" s="150">
        <v>16</v>
      </c>
      <c r="C20" s="534" t="s">
        <v>303</v>
      </c>
      <c r="D20" s="534"/>
      <c r="E20" s="151"/>
      <c r="F20" s="152"/>
    </row>
    <row r="21" spans="2:6" ht="23.25" customHeight="1" x14ac:dyDescent="0.25">
      <c r="B21" s="150">
        <v>17</v>
      </c>
      <c r="C21" s="534" t="s">
        <v>304</v>
      </c>
      <c r="D21" s="534"/>
      <c r="E21" s="151"/>
      <c r="F21" s="152"/>
    </row>
    <row r="22" spans="2:6" ht="23.25" customHeight="1" x14ac:dyDescent="0.25">
      <c r="B22" s="150">
        <v>18</v>
      </c>
      <c r="C22" s="548" t="s">
        <v>305</v>
      </c>
      <c r="D22" s="548"/>
      <c r="E22" s="151"/>
      <c r="F22" s="152"/>
    </row>
    <row r="23" spans="2:6" ht="23.25" customHeight="1" thickBot="1" x14ac:dyDescent="0.3">
      <c r="B23" s="150">
        <v>19</v>
      </c>
      <c r="C23" s="534" t="s">
        <v>306</v>
      </c>
      <c r="D23" s="534"/>
      <c r="E23" s="151"/>
      <c r="F23" s="152"/>
    </row>
    <row r="24" spans="2:6" ht="15.75" customHeight="1" thickBot="1" x14ac:dyDescent="0.3">
      <c r="B24" s="549" t="s">
        <v>307</v>
      </c>
      <c r="C24" s="544"/>
      <c r="D24" s="544"/>
      <c r="E24" s="544">
        <f>COUNTIF(E5:E23,"X")</f>
        <v>0</v>
      </c>
      <c r="F24" s="545"/>
    </row>
    <row r="25" spans="2:6" ht="45.75" customHeight="1" x14ac:dyDescent="0.25">
      <c r="B25" s="546" t="s">
        <v>308</v>
      </c>
      <c r="C25" s="546"/>
      <c r="D25" s="546"/>
      <c r="E25" s="546"/>
      <c r="F25" s="546"/>
    </row>
    <row r="26" spans="2:6" ht="9.75" customHeight="1" x14ac:dyDescent="0.25">
      <c r="B26" s="547"/>
      <c r="C26" s="547"/>
      <c r="D26" s="547"/>
      <c r="E26" s="547"/>
      <c r="F26" s="547"/>
    </row>
    <row r="27" spans="2:6" x14ac:dyDescent="0.25">
      <c r="B27" s="247"/>
    </row>
    <row r="28" spans="2:6" x14ac:dyDescent="0.25">
      <c r="B28" s="247"/>
    </row>
    <row r="29" spans="2:6" x14ac:dyDescent="0.25">
      <c r="B29" s="247"/>
    </row>
  </sheetData>
  <mergeCells count="27">
    <mergeCell ref="E24:F24"/>
    <mergeCell ref="B25:F25"/>
    <mergeCell ref="B26:F26"/>
    <mergeCell ref="C19:D19"/>
    <mergeCell ref="C20:D20"/>
    <mergeCell ref="C21:D21"/>
    <mergeCell ref="C22:D22"/>
    <mergeCell ref="C23:D23"/>
    <mergeCell ref="B24:D24"/>
    <mergeCell ref="C18:D18"/>
    <mergeCell ref="C7:D7"/>
    <mergeCell ref="C8:D8"/>
    <mergeCell ref="C9:D9"/>
    <mergeCell ref="C10:D10"/>
    <mergeCell ref="C11:D11"/>
    <mergeCell ref="C12:D12"/>
    <mergeCell ref="C13:D13"/>
    <mergeCell ref="C14:D14"/>
    <mergeCell ref="C15:D15"/>
    <mergeCell ref="C16:D16"/>
    <mergeCell ref="C17:D17"/>
    <mergeCell ref="C6:D6"/>
    <mergeCell ref="B2:F2"/>
    <mergeCell ref="B3:B4"/>
    <mergeCell ref="C3:D4"/>
    <mergeCell ref="E3:F3"/>
    <mergeCell ref="C5:D5"/>
  </mergeCells>
  <dataValidations count="1">
    <dataValidation type="list" allowBlank="1" showInputMessage="1" showErrorMessage="1" sqref="E5:F23" xr:uid="{00000000-0002-0000-0800-000000000000}">
      <formula1>"X"</formula1>
    </dataValidation>
  </dataValidations>
  <printOptions horizontalCentered="1"/>
  <pageMargins left="0.25" right="0.25" top="0.75" bottom="0.75" header="0.3" footer="0.3"/>
  <pageSetup scale="8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11E0E-4360-4EE4-8FCE-3C26F04C9F2C}">
  <sheetPr>
    <tabColor rgb="FF002060"/>
  </sheetPr>
  <dimension ref="A1:JP75"/>
  <sheetViews>
    <sheetView zoomScale="70" zoomScaleNormal="70" zoomScaleSheetLayoutView="50" zoomScalePageLayoutView="60" workbookViewId="0">
      <selection activeCell="AP13" sqref="AP13:AS72"/>
    </sheetView>
  </sheetViews>
  <sheetFormatPr baseColWidth="10" defaultColWidth="11.42578125" defaultRowHeight="15" x14ac:dyDescent="0.2"/>
  <cols>
    <col min="1" max="1" width="6.5703125" style="218" customWidth="1"/>
    <col min="2" max="2" width="16" style="218" customWidth="1"/>
    <col min="3" max="3" width="19.140625" style="218" customWidth="1"/>
    <col min="4" max="4" width="25.28515625" style="218" customWidth="1"/>
    <col min="5" max="5" width="40.140625" style="218" customWidth="1"/>
    <col min="6" max="10" width="17.7109375" style="198" customWidth="1"/>
    <col min="11" max="11" width="16" style="198" customWidth="1"/>
    <col min="12" max="12" width="24.28515625" style="198" customWidth="1"/>
    <col min="13" max="14" width="29.42578125" style="198" customWidth="1"/>
    <col min="15" max="15" width="24.28515625" style="198" customWidth="1"/>
    <col min="16" max="16" width="19.42578125" style="198" customWidth="1"/>
    <col min="17" max="17" width="20.5703125" style="198" customWidth="1"/>
    <col min="18" max="18" width="16.7109375" style="219" customWidth="1"/>
    <col min="19" max="19" width="16.7109375" style="198" customWidth="1"/>
    <col min="20" max="20" width="20.42578125" style="198" customWidth="1"/>
    <col min="21" max="21" width="12.85546875" style="198" customWidth="1"/>
    <col min="22" max="22" width="35.85546875" style="198" hidden="1" customWidth="1"/>
    <col min="23" max="23" width="30.5703125" style="198" hidden="1" customWidth="1"/>
    <col min="24" max="24" width="17.5703125" style="198" customWidth="1"/>
    <col min="25" max="25" width="15" style="198" customWidth="1"/>
    <col min="26" max="26" width="16" style="198" customWidth="1"/>
    <col min="27" max="27" width="32.7109375" style="198" customWidth="1"/>
    <col min="28" max="28" width="26.85546875" style="198" hidden="1" customWidth="1"/>
    <col min="29" max="29" width="5.85546875" style="198" customWidth="1"/>
    <col min="30" max="30" width="6.85546875" style="198" customWidth="1"/>
    <col min="31" max="31" width="5" style="198" hidden="1" customWidth="1"/>
    <col min="32" max="32" width="5.5703125" style="198" customWidth="1"/>
    <col min="33" max="33" width="7.140625" style="198" customWidth="1"/>
    <col min="34" max="34" width="6.7109375" style="198" customWidth="1"/>
    <col min="35" max="35" width="7.5703125" style="198" hidden="1" customWidth="1"/>
    <col min="36" max="36" width="8.5703125" style="198" customWidth="1"/>
    <col min="37" max="41" width="10.85546875" style="198" customWidth="1"/>
    <col min="42" max="42" width="10.85546875" style="217" customWidth="1"/>
    <col min="43" max="43" width="23" style="198" customWidth="1"/>
    <col min="44" max="44" width="18.85546875" style="198" customWidth="1"/>
    <col min="45" max="45" width="21.5703125" style="198" customWidth="1"/>
    <col min="46" max="46" width="22.42578125" style="198" customWidth="1"/>
    <col min="47" max="47" width="16.42578125" style="198" customWidth="1"/>
    <col min="48" max="48" width="20.5703125" style="198" customWidth="1"/>
    <col min="49" max="16384" width="11.42578125" style="198"/>
  </cols>
  <sheetData>
    <row r="1" spans="1:276" s="201" customFormat="1" ht="20.25" x14ac:dyDescent="0.3">
      <c r="A1" s="390"/>
      <c r="B1" s="391"/>
      <c r="C1" s="392"/>
      <c r="D1" s="381" t="s">
        <v>208</v>
      </c>
      <c r="E1" s="382"/>
      <c r="F1" s="382"/>
      <c r="G1" s="382"/>
      <c r="H1" s="382"/>
      <c r="I1" s="382"/>
      <c r="J1" s="382"/>
      <c r="K1" s="382"/>
      <c r="L1" s="382"/>
      <c r="M1" s="382"/>
      <c r="N1" s="382"/>
      <c r="O1" s="382"/>
      <c r="P1" s="382"/>
      <c r="Q1" s="382"/>
      <c r="R1" s="382"/>
      <c r="S1" s="382"/>
      <c r="T1" s="383"/>
      <c r="U1" s="252"/>
      <c r="V1" s="252"/>
      <c r="W1" s="252"/>
      <c r="X1" s="362"/>
      <c r="Y1" s="362"/>
      <c r="Z1" s="362"/>
      <c r="AA1" s="362"/>
      <c r="AB1" s="362"/>
      <c r="AC1" s="362"/>
      <c r="AD1" s="362"/>
      <c r="AE1" s="362"/>
      <c r="AF1" s="362"/>
      <c r="AG1" s="362"/>
      <c r="AH1" s="362"/>
      <c r="AI1" s="362"/>
      <c r="AJ1" s="362"/>
      <c r="AK1" s="362"/>
      <c r="AL1" s="362"/>
      <c r="AM1" s="362"/>
      <c r="AN1" s="362"/>
      <c r="AO1" s="362"/>
      <c r="AP1" s="362"/>
      <c r="AQ1" s="362"/>
      <c r="AR1" s="362"/>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row>
    <row r="2" spans="1:276" s="201" customFormat="1" ht="21" thickBot="1" x14ac:dyDescent="0.35">
      <c r="A2" s="393"/>
      <c r="B2" s="394"/>
      <c r="C2" s="395"/>
      <c r="D2" s="384"/>
      <c r="E2" s="385"/>
      <c r="F2" s="385"/>
      <c r="G2" s="385"/>
      <c r="H2" s="385"/>
      <c r="I2" s="385"/>
      <c r="J2" s="385"/>
      <c r="K2" s="385"/>
      <c r="L2" s="385"/>
      <c r="M2" s="385"/>
      <c r="N2" s="385"/>
      <c r="O2" s="385"/>
      <c r="P2" s="385"/>
      <c r="Q2" s="385"/>
      <c r="R2" s="385"/>
      <c r="S2" s="385"/>
      <c r="T2" s="386"/>
      <c r="U2" s="252"/>
      <c r="V2" s="252"/>
      <c r="W2" s="252"/>
      <c r="X2" s="362"/>
      <c r="Y2" s="362"/>
      <c r="Z2" s="362"/>
      <c r="AA2" s="362"/>
      <c r="AB2" s="362"/>
      <c r="AC2" s="362"/>
      <c r="AD2" s="362"/>
      <c r="AE2" s="362"/>
      <c r="AF2" s="362"/>
      <c r="AG2" s="362"/>
      <c r="AH2" s="362"/>
      <c r="AI2" s="362"/>
      <c r="AJ2" s="362"/>
      <c r="AK2" s="362"/>
      <c r="AL2" s="362"/>
      <c r="AM2" s="362"/>
      <c r="AN2" s="362"/>
      <c r="AO2" s="362"/>
      <c r="AP2" s="362"/>
      <c r="AQ2" s="362"/>
      <c r="AR2" s="362"/>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row>
    <row r="3" spans="1:276" s="201" customFormat="1" ht="27.75" customHeight="1" thickBot="1" x14ac:dyDescent="0.35">
      <c r="A3" s="393"/>
      <c r="B3" s="394"/>
      <c r="C3" s="395"/>
      <c r="D3" s="387" t="s">
        <v>209</v>
      </c>
      <c r="E3" s="388"/>
      <c r="F3" s="388"/>
      <c r="G3" s="388"/>
      <c r="H3" s="388"/>
      <c r="I3" s="389"/>
      <c r="J3" s="387"/>
      <c r="K3" s="388"/>
      <c r="L3" s="388"/>
      <c r="M3" s="388"/>
      <c r="N3" s="388"/>
      <c r="O3" s="388"/>
      <c r="P3" s="388"/>
      <c r="Q3" s="388"/>
      <c r="R3" s="388"/>
      <c r="S3" s="388" t="s">
        <v>210</v>
      </c>
      <c r="T3" s="389"/>
      <c r="U3" s="253"/>
      <c r="V3" s="253"/>
      <c r="W3" s="252"/>
      <c r="X3" s="363"/>
      <c r="Y3" s="363"/>
      <c r="Z3" s="363"/>
      <c r="AA3" s="363"/>
      <c r="AB3" s="363"/>
      <c r="AC3" s="363"/>
      <c r="AD3" s="363"/>
      <c r="AE3" s="363"/>
      <c r="AF3" s="363"/>
      <c r="AG3" s="363"/>
      <c r="AH3" s="363"/>
      <c r="AI3" s="363"/>
      <c r="AJ3" s="363"/>
      <c r="AK3" s="363"/>
      <c r="AL3" s="363"/>
      <c r="AM3" s="363"/>
      <c r="AN3" s="363"/>
      <c r="AO3" s="363"/>
      <c r="AP3" s="363"/>
      <c r="AQ3" s="363"/>
      <c r="AR3" s="363"/>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row>
    <row r="4" spans="1:276" s="201" customFormat="1" ht="27.75" customHeight="1" thickBot="1" x14ac:dyDescent="0.35">
      <c r="A4" s="396"/>
      <c r="B4" s="397"/>
      <c r="C4" s="398"/>
      <c r="D4" s="387" t="s">
        <v>422</v>
      </c>
      <c r="E4" s="388"/>
      <c r="F4" s="388"/>
      <c r="G4" s="388"/>
      <c r="H4" s="388"/>
      <c r="I4" s="388"/>
      <c r="J4" s="388"/>
      <c r="K4" s="388"/>
      <c r="L4" s="388"/>
      <c r="M4" s="388"/>
      <c r="N4" s="388"/>
      <c r="O4" s="388"/>
      <c r="P4" s="388"/>
      <c r="Q4" s="388"/>
      <c r="R4" s="388"/>
      <c r="S4" s="388"/>
      <c r="T4" s="389"/>
      <c r="U4" s="252"/>
      <c r="V4" s="252"/>
      <c r="W4" s="252"/>
      <c r="X4" s="363"/>
      <c r="Y4" s="363"/>
      <c r="Z4" s="363"/>
      <c r="AA4" s="363"/>
      <c r="AB4" s="363"/>
      <c r="AC4" s="363"/>
      <c r="AD4" s="363"/>
      <c r="AE4" s="363"/>
      <c r="AF4" s="363"/>
      <c r="AG4" s="363"/>
      <c r="AH4" s="363"/>
      <c r="AI4" s="363"/>
      <c r="AJ4" s="363"/>
      <c r="AK4" s="363"/>
      <c r="AL4" s="363"/>
      <c r="AM4" s="363"/>
      <c r="AN4" s="363"/>
      <c r="AO4" s="363"/>
      <c r="AP4" s="363"/>
      <c r="AQ4" s="363"/>
      <c r="AR4" s="363"/>
      <c r="AS4" s="200"/>
      <c r="AT4" s="200"/>
      <c r="AU4" s="200"/>
      <c r="AV4" s="200"/>
      <c r="AW4" s="200"/>
      <c r="AX4" s="200"/>
      <c r="AY4" s="200"/>
      <c r="AZ4" s="200"/>
      <c r="BA4" s="200"/>
      <c r="BB4" s="200"/>
      <c r="BC4" s="200"/>
      <c r="BD4" s="200"/>
      <c r="BE4" s="200"/>
      <c r="BF4" s="200"/>
      <c r="BG4" s="200"/>
      <c r="BH4" s="200"/>
      <c r="BI4" s="200"/>
      <c r="BJ4" s="200"/>
      <c r="BK4" s="200"/>
      <c r="BL4" s="200"/>
      <c r="BM4" s="200"/>
      <c r="BN4" s="200"/>
      <c r="BO4" s="200"/>
      <c r="BP4" s="200"/>
    </row>
    <row r="5" spans="1:276" ht="15.75" thickBot="1" x14ac:dyDescent="0.25">
      <c r="A5" s="202"/>
      <c r="B5" s="203"/>
      <c r="C5" s="202"/>
      <c r="D5" s="202"/>
      <c r="E5" s="202"/>
      <c r="F5" s="204"/>
      <c r="G5" s="204"/>
      <c r="H5" s="204"/>
      <c r="I5" s="204"/>
      <c r="J5" s="204"/>
      <c r="K5" s="204"/>
      <c r="L5" s="204"/>
      <c r="M5" s="204"/>
      <c r="N5" s="205"/>
      <c r="O5" s="204"/>
      <c r="P5" s="204"/>
      <c r="Q5" s="204"/>
      <c r="R5" s="204"/>
      <c r="S5" s="204"/>
      <c r="T5" s="204"/>
      <c r="U5" s="204"/>
      <c r="V5" s="204"/>
      <c r="W5" s="204"/>
      <c r="X5" s="204"/>
      <c r="Y5" s="204"/>
      <c r="Z5" s="204"/>
      <c r="AA5" s="204"/>
      <c r="AB5" s="204"/>
      <c r="AC5" s="204"/>
      <c r="AD5" s="204"/>
      <c r="AE5" s="204"/>
      <c r="AF5" s="204"/>
      <c r="AG5" s="204"/>
      <c r="AH5" s="204"/>
      <c r="AI5" s="204"/>
      <c r="AJ5" s="204"/>
      <c r="AK5" s="204"/>
      <c r="AL5" s="254"/>
      <c r="AM5" s="204"/>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row>
    <row r="6" spans="1:276" ht="27" customHeight="1" thickBot="1" x14ac:dyDescent="0.25">
      <c r="A6" s="364" t="s">
        <v>211</v>
      </c>
      <c r="B6" s="365"/>
      <c r="C6" s="371"/>
      <c r="D6" s="372"/>
      <c r="E6" s="372"/>
      <c r="F6" s="372"/>
      <c r="G6" s="372"/>
      <c r="H6" s="372"/>
      <c r="I6" s="372"/>
      <c r="J6" s="372"/>
      <c r="K6" s="372"/>
      <c r="L6" s="372"/>
      <c r="M6" s="372"/>
      <c r="N6" s="372"/>
      <c r="O6" s="372"/>
      <c r="P6" s="372"/>
      <c r="Q6" s="372"/>
      <c r="R6" s="372"/>
      <c r="S6" s="372"/>
      <c r="T6" s="373"/>
      <c r="U6" s="255"/>
      <c r="V6" s="255"/>
      <c r="W6" s="370"/>
      <c r="X6" s="370"/>
      <c r="Y6" s="370"/>
      <c r="Z6" s="361"/>
      <c r="AA6" s="361"/>
      <c r="AB6" s="361"/>
      <c r="AC6" s="361"/>
      <c r="AD6" s="361"/>
      <c r="AE6" s="361"/>
      <c r="AF6" s="361"/>
      <c r="AG6" s="361"/>
      <c r="AH6" s="361"/>
      <c r="AI6" s="361"/>
      <c r="AJ6" s="361"/>
      <c r="AK6" s="361"/>
      <c r="AL6" s="361"/>
      <c r="AM6" s="361"/>
      <c r="AN6" s="361"/>
      <c r="AO6" s="361"/>
      <c r="AP6" s="361"/>
      <c r="AQ6" s="361"/>
      <c r="AR6" s="361"/>
      <c r="AS6" s="204"/>
      <c r="AT6" s="204"/>
      <c r="AU6" s="204"/>
      <c r="AV6" s="204"/>
      <c r="AW6" s="204"/>
      <c r="AX6" s="204"/>
      <c r="AY6" s="204"/>
      <c r="AZ6" s="204"/>
      <c r="BA6" s="204"/>
      <c r="BB6" s="204"/>
      <c r="BC6" s="204"/>
      <c r="BD6" s="204"/>
      <c r="BE6" s="204"/>
      <c r="BF6" s="204"/>
      <c r="BG6" s="204"/>
      <c r="BH6" s="204"/>
      <c r="BI6" s="204"/>
      <c r="BJ6" s="204"/>
      <c r="BK6" s="204"/>
      <c r="BL6" s="204"/>
      <c r="BM6" s="204"/>
      <c r="BN6" s="204"/>
      <c r="BO6" s="204"/>
      <c r="BP6" s="204"/>
    </row>
    <row r="7" spans="1:276" ht="27" customHeight="1" thickBot="1" x14ac:dyDescent="0.3">
      <c r="A7" s="366" t="s">
        <v>212</v>
      </c>
      <c r="B7" s="367"/>
      <c r="C7" s="374"/>
      <c r="D7" s="375"/>
      <c r="E7" s="375"/>
      <c r="F7" s="375"/>
      <c r="G7" s="375"/>
      <c r="H7" s="375"/>
      <c r="I7" s="375"/>
      <c r="J7" s="375"/>
      <c r="K7" s="375"/>
      <c r="L7" s="375"/>
      <c r="M7" s="375"/>
      <c r="N7" s="375"/>
      <c r="O7" s="375"/>
      <c r="P7" s="375"/>
      <c r="Q7" s="375"/>
      <c r="R7" s="375"/>
      <c r="S7" s="375"/>
      <c r="T7" s="376"/>
      <c r="U7" s="256"/>
      <c r="V7" s="256"/>
      <c r="W7" s="257"/>
      <c r="X7" s="257"/>
      <c r="Y7" s="257"/>
      <c r="Z7" s="361"/>
      <c r="AA7" s="361"/>
      <c r="AB7" s="361"/>
      <c r="AC7" s="361"/>
      <c r="AD7" s="361"/>
      <c r="AE7" s="361"/>
      <c r="AF7" s="361"/>
      <c r="AG7" s="361"/>
      <c r="AH7" s="361"/>
      <c r="AI7" s="361"/>
      <c r="AJ7" s="361"/>
      <c r="AK7" s="361"/>
      <c r="AL7" s="361"/>
      <c r="AM7" s="361"/>
      <c r="AN7" s="361"/>
      <c r="AO7" s="361"/>
      <c r="AP7" s="361"/>
      <c r="AQ7" s="361"/>
      <c r="AR7" s="361"/>
      <c r="AS7" s="204"/>
      <c r="AT7" s="204"/>
      <c r="AU7" s="204"/>
      <c r="AV7" s="204"/>
      <c r="AW7" s="204"/>
      <c r="AX7" s="204"/>
      <c r="AY7" s="204"/>
      <c r="AZ7" s="204"/>
      <c r="BA7" s="204"/>
      <c r="BB7" s="204"/>
      <c r="BC7" s="204"/>
      <c r="BD7" s="204"/>
      <c r="BE7" s="204"/>
      <c r="BF7" s="204"/>
      <c r="BG7" s="204"/>
      <c r="BH7" s="204"/>
      <c r="BI7" s="204"/>
      <c r="BJ7" s="204"/>
      <c r="BK7" s="204"/>
      <c r="BL7" s="204"/>
      <c r="BM7" s="204"/>
      <c r="BN7" s="204"/>
      <c r="BO7" s="204"/>
      <c r="BP7" s="204"/>
    </row>
    <row r="8" spans="1:276" ht="27" customHeight="1" thickBot="1" x14ac:dyDescent="0.3">
      <c r="A8" s="368" t="s">
        <v>213</v>
      </c>
      <c r="B8" s="369"/>
      <c r="C8" s="374"/>
      <c r="D8" s="375"/>
      <c r="E8" s="375"/>
      <c r="F8" s="375"/>
      <c r="G8" s="375"/>
      <c r="H8" s="375"/>
      <c r="I8" s="375"/>
      <c r="J8" s="375"/>
      <c r="K8" s="375"/>
      <c r="L8" s="375"/>
      <c r="M8" s="375"/>
      <c r="N8" s="375"/>
      <c r="O8" s="375"/>
      <c r="P8" s="375"/>
      <c r="Q8" s="375"/>
      <c r="R8" s="375"/>
      <c r="S8" s="375"/>
      <c r="T8" s="376"/>
      <c r="U8" s="256"/>
      <c r="V8" s="256"/>
      <c r="W8" s="257"/>
      <c r="X8" s="257"/>
      <c r="Y8" s="257"/>
      <c r="Z8" s="361"/>
      <c r="AA8" s="361"/>
      <c r="AB8" s="361"/>
      <c r="AC8" s="361"/>
      <c r="AD8" s="361"/>
      <c r="AE8" s="361"/>
      <c r="AF8" s="361"/>
      <c r="AG8" s="361"/>
      <c r="AH8" s="361"/>
      <c r="AI8" s="361"/>
      <c r="AJ8" s="361"/>
      <c r="AK8" s="361"/>
      <c r="AL8" s="361"/>
      <c r="AM8" s="361"/>
      <c r="AN8" s="361"/>
      <c r="AO8" s="361"/>
      <c r="AP8" s="361"/>
      <c r="AQ8" s="361"/>
      <c r="AR8" s="361"/>
      <c r="AS8" s="204"/>
      <c r="AT8" s="204"/>
      <c r="AU8" s="204"/>
      <c r="AV8" s="204"/>
      <c r="AW8" s="204"/>
      <c r="AX8" s="204"/>
      <c r="AY8" s="204"/>
      <c r="AZ8" s="204"/>
      <c r="BA8" s="204"/>
      <c r="BB8" s="204"/>
      <c r="BC8" s="204"/>
      <c r="BD8" s="204"/>
      <c r="BE8" s="204"/>
      <c r="BF8" s="204"/>
      <c r="BG8" s="204"/>
      <c r="BH8" s="204"/>
      <c r="BI8" s="204"/>
      <c r="BJ8" s="204"/>
      <c r="BK8" s="204"/>
      <c r="BL8" s="204"/>
      <c r="BM8" s="204"/>
      <c r="BN8" s="204"/>
      <c r="BO8" s="204"/>
      <c r="BP8" s="204"/>
    </row>
    <row r="9" spans="1:276" ht="15.75" x14ac:dyDescent="0.25">
      <c r="A9" s="206"/>
      <c r="B9" s="206"/>
      <c r="C9" s="207"/>
      <c r="D9" s="207"/>
      <c r="E9" s="207"/>
      <c r="F9" s="207"/>
      <c r="G9" s="207"/>
      <c r="H9" s="207"/>
      <c r="I9" s="207"/>
      <c r="J9" s="207"/>
      <c r="K9" s="207"/>
      <c r="L9" s="207"/>
      <c r="M9" s="207"/>
      <c r="N9" s="207"/>
      <c r="O9" s="207"/>
      <c r="P9" s="207"/>
      <c r="Q9" s="207"/>
      <c r="R9" s="207"/>
      <c r="S9" s="207"/>
      <c r="T9" s="207"/>
      <c r="U9" s="207"/>
      <c r="V9" s="207"/>
      <c r="W9" s="208"/>
      <c r="X9" s="208"/>
      <c r="Y9" s="208"/>
      <c r="Z9" s="209"/>
      <c r="AA9" s="209"/>
      <c r="AB9" s="209"/>
      <c r="AC9" s="209"/>
      <c r="AD9" s="209"/>
      <c r="AE9" s="209"/>
      <c r="AF9" s="209"/>
      <c r="AG9" s="209"/>
      <c r="AH9" s="209"/>
      <c r="AI9" s="209"/>
      <c r="AJ9" s="209"/>
      <c r="AK9" s="209"/>
      <c r="AL9" s="209"/>
      <c r="AM9" s="209"/>
      <c r="AN9" s="209"/>
      <c r="AO9" s="209"/>
      <c r="AP9" s="209"/>
      <c r="AQ9" s="209"/>
      <c r="AR9" s="209"/>
    </row>
    <row r="10" spans="1:276" ht="39" customHeight="1" x14ac:dyDescent="0.2">
      <c r="A10" s="378" t="s">
        <v>214</v>
      </c>
      <c r="B10" s="379"/>
      <c r="C10" s="379"/>
      <c r="D10" s="379"/>
      <c r="E10" s="379"/>
      <c r="F10" s="379"/>
      <c r="G10" s="379"/>
      <c r="H10" s="379"/>
      <c r="I10" s="379"/>
      <c r="J10" s="380"/>
      <c r="K10" s="333" t="s">
        <v>215</v>
      </c>
      <c r="L10" s="334"/>
      <c r="M10" s="334"/>
      <c r="N10" s="334"/>
      <c r="O10" s="335"/>
      <c r="P10" s="553" t="s">
        <v>216</v>
      </c>
      <c r="Q10" s="554"/>
      <c r="R10" s="224"/>
      <c r="S10" s="224"/>
      <c r="T10" s="320" t="s">
        <v>217</v>
      </c>
      <c r="U10" s="320"/>
      <c r="V10" s="320"/>
      <c r="W10" s="320"/>
      <c r="X10" s="320"/>
      <c r="Y10" s="320"/>
      <c r="Z10" s="320"/>
      <c r="AA10" s="320" t="s">
        <v>218</v>
      </c>
      <c r="AB10" s="320"/>
      <c r="AC10" s="320"/>
      <c r="AD10" s="320"/>
      <c r="AE10" s="320"/>
      <c r="AF10" s="320"/>
      <c r="AG10" s="320"/>
      <c r="AH10" s="320"/>
      <c r="AI10" s="320"/>
      <c r="AJ10" s="326" t="s">
        <v>219</v>
      </c>
      <c r="AK10" s="327"/>
      <c r="AL10" s="327"/>
      <c r="AM10" s="327"/>
      <c r="AN10" s="328"/>
      <c r="AO10" s="326" t="s">
        <v>220</v>
      </c>
      <c r="AP10" s="327"/>
      <c r="AQ10" s="327"/>
      <c r="AR10" s="327"/>
      <c r="AS10" s="328"/>
      <c r="AT10" s="326" t="s">
        <v>221</v>
      </c>
      <c r="AU10" s="327"/>
      <c r="AV10" s="328"/>
      <c r="AW10" s="204"/>
      <c r="AX10" s="204"/>
      <c r="AY10" s="204"/>
      <c r="AZ10" s="204"/>
      <c r="BA10" s="204"/>
      <c r="BB10" s="204"/>
      <c r="BC10" s="204"/>
      <c r="BD10" s="204"/>
      <c r="BE10" s="204"/>
      <c r="BF10" s="204"/>
      <c r="BG10" s="204"/>
      <c r="BH10" s="204"/>
      <c r="BI10" s="204"/>
      <c r="BJ10" s="204"/>
      <c r="BK10" s="204"/>
      <c r="BL10" s="204"/>
      <c r="BM10" s="204"/>
      <c r="BN10" s="204"/>
      <c r="BO10" s="204"/>
      <c r="BP10" s="204"/>
      <c r="BQ10" s="204"/>
      <c r="BR10" s="204"/>
      <c r="BS10" s="204"/>
      <c r="BT10" s="204"/>
    </row>
    <row r="11" spans="1:276" ht="26.25" customHeight="1" x14ac:dyDescent="0.2">
      <c r="A11" s="347" t="s">
        <v>222</v>
      </c>
      <c r="B11" s="348" t="s">
        <v>15</v>
      </c>
      <c r="C11" s="349" t="s">
        <v>17</v>
      </c>
      <c r="D11" s="349" t="s">
        <v>19</v>
      </c>
      <c r="E11" s="348" t="s">
        <v>21</v>
      </c>
      <c r="F11" s="349" t="s">
        <v>23</v>
      </c>
      <c r="G11" s="550" t="s">
        <v>309</v>
      </c>
      <c r="H11" s="552" t="s">
        <v>310</v>
      </c>
      <c r="I11" s="552" t="s">
        <v>311</v>
      </c>
      <c r="J11" s="552" t="s">
        <v>312</v>
      </c>
      <c r="K11" s="351" t="s">
        <v>124</v>
      </c>
      <c r="L11" s="351" t="s">
        <v>280</v>
      </c>
      <c r="M11" s="351" t="s">
        <v>224</v>
      </c>
      <c r="N11" s="351" t="s">
        <v>225</v>
      </c>
      <c r="O11" s="351" t="s">
        <v>226</v>
      </c>
      <c r="P11" s="251"/>
      <c r="Q11" s="251"/>
      <c r="R11" s="315" t="s">
        <v>227</v>
      </c>
      <c r="S11" s="315" t="s">
        <v>228</v>
      </c>
      <c r="T11" s="340" t="s">
        <v>229</v>
      </c>
      <c r="U11" s="315" t="s">
        <v>230</v>
      </c>
      <c r="V11" s="315" t="s">
        <v>231</v>
      </c>
      <c r="W11" s="315" t="s">
        <v>232</v>
      </c>
      <c r="X11" s="340" t="s">
        <v>229</v>
      </c>
      <c r="Y11" s="315" t="s">
        <v>29</v>
      </c>
      <c r="Z11" s="345" t="s">
        <v>233</v>
      </c>
      <c r="AA11" s="315" t="s">
        <v>31</v>
      </c>
      <c r="AB11" s="315" t="s">
        <v>33</v>
      </c>
      <c r="AC11" s="315" t="s">
        <v>234</v>
      </c>
      <c r="AD11" s="315"/>
      <c r="AE11" s="315"/>
      <c r="AF11" s="315"/>
      <c r="AG11" s="315"/>
      <c r="AH11" s="315"/>
      <c r="AI11" s="345" t="s">
        <v>235</v>
      </c>
      <c r="AJ11" s="345" t="s">
        <v>236</v>
      </c>
      <c r="AK11" s="345" t="s">
        <v>229</v>
      </c>
      <c r="AL11" s="345" t="s">
        <v>237</v>
      </c>
      <c r="AM11" s="345" t="s">
        <v>229</v>
      </c>
      <c r="AN11" s="345" t="s">
        <v>238</v>
      </c>
      <c r="AO11" s="345" t="s">
        <v>49</v>
      </c>
      <c r="AP11" s="315" t="s">
        <v>239</v>
      </c>
      <c r="AQ11" s="315" t="s">
        <v>240</v>
      </c>
      <c r="AR11" s="315" t="s">
        <v>241</v>
      </c>
      <c r="AS11" s="315" t="s">
        <v>242</v>
      </c>
      <c r="AT11" s="315" t="s">
        <v>243</v>
      </c>
      <c r="AU11" s="315" t="s">
        <v>244</v>
      </c>
      <c r="AV11" s="315" t="s">
        <v>245</v>
      </c>
      <c r="AW11" s="204"/>
      <c r="AX11" s="204"/>
      <c r="AY11" s="204"/>
      <c r="AZ11" s="204"/>
      <c r="BA11" s="204"/>
      <c r="BB11" s="204"/>
      <c r="BC11" s="204"/>
      <c r="BD11" s="204"/>
      <c r="BE11" s="204"/>
      <c r="BF11" s="204"/>
      <c r="BG11" s="204"/>
      <c r="BH11" s="204"/>
      <c r="BI11" s="204"/>
      <c r="BJ11" s="204"/>
      <c r="BK11" s="204"/>
      <c r="BL11" s="204"/>
      <c r="BM11" s="204"/>
      <c r="BN11" s="204"/>
      <c r="BO11" s="204"/>
      <c r="BP11" s="204"/>
      <c r="BQ11" s="204"/>
      <c r="BR11" s="204"/>
      <c r="BS11" s="204"/>
    </row>
    <row r="12" spans="1:276" s="213" customFormat="1" ht="73.5" customHeight="1" x14ac:dyDescent="0.25">
      <c r="A12" s="347"/>
      <c r="B12" s="348"/>
      <c r="C12" s="349"/>
      <c r="D12" s="349"/>
      <c r="E12" s="348"/>
      <c r="F12" s="349"/>
      <c r="G12" s="551"/>
      <c r="H12" s="552"/>
      <c r="I12" s="552"/>
      <c r="J12" s="552"/>
      <c r="K12" s="352"/>
      <c r="L12" s="352"/>
      <c r="M12" s="352"/>
      <c r="N12" s="352"/>
      <c r="O12" s="352"/>
      <c r="P12" s="250" t="s">
        <v>425</v>
      </c>
      <c r="Q12" s="250" t="s">
        <v>246</v>
      </c>
      <c r="R12" s="315"/>
      <c r="S12" s="315"/>
      <c r="T12" s="340"/>
      <c r="U12" s="315"/>
      <c r="V12" s="315"/>
      <c r="W12" s="340"/>
      <c r="X12" s="340"/>
      <c r="Y12" s="315"/>
      <c r="Z12" s="345"/>
      <c r="AA12" s="315"/>
      <c r="AB12" s="315"/>
      <c r="AC12" s="210" t="s">
        <v>247</v>
      </c>
      <c r="AD12" s="210" t="s">
        <v>248</v>
      </c>
      <c r="AE12" s="210" t="s">
        <v>249</v>
      </c>
      <c r="AF12" s="210" t="s">
        <v>250</v>
      </c>
      <c r="AG12" s="210" t="s">
        <v>251</v>
      </c>
      <c r="AH12" s="210" t="s">
        <v>252</v>
      </c>
      <c r="AI12" s="345"/>
      <c r="AJ12" s="345"/>
      <c r="AK12" s="345"/>
      <c r="AL12" s="345"/>
      <c r="AM12" s="345"/>
      <c r="AN12" s="345"/>
      <c r="AO12" s="345"/>
      <c r="AP12" s="315"/>
      <c r="AQ12" s="315"/>
      <c r="AR12" s="315"/>
      <c r="AS12" s="315"/>
      <c r="AT12" s="315"/>
      <c r="AU12" s="315"/>
      <c r="AV12" s="315"/>
      <c r="AW12" s="211"/>
      <c r="AX12" s="211"/>
      <c r="AY12" s="211"/>
      <c r="AZ12" s="211"/>
      <c r="BA12" s="211"/>
      <c r="BB12" s="211"/>
      <c r="BC12" s="211"/>
      <c r="BD12" s="211"/>
      <c r="BE12" s="211"/>
      <c r="BF12" s="211"/>
      <c r="BG12" s="211"/>
      <c r="BH12" s="211"/>
      <c r="BI12" s="211"/>
      <c r="BJ12" s="211"/>
      <c r="BK12" s="211"/>
      <c r="BL12" s="211"/>
      <c r="BM12" s="211"/>
      <c r="BN12" s="211"/>
      <c r="BO12" s="211"/>
      <c r="BP12" s="211"/>
      <c r="BQ12" s="211"/>
      <c r="BR12" s="211"/>
      <c r="BS12" s="211"/>
      <c r="BT12" s="212"/>
      <c r="BU12" s="212"/>
      <c r="BV12" s="212"/>
      <c r="BW12" s="212"/>
      <c r="BX12" s="212"/>
      <c r="BY12" s="212"/>
      <c r="BZ12" s="212"/>
      <c r="CA12" s="212"/>
      <c r="CB12" s="212"/>
      <c r="CC12" s="212"/>
      <c r="CD12" s="212"/>
      <c r="CE12" s="212"/>
      <c r="CF12" s="212"/>
      <c r="CG12" s="212"/>
      <c r="CH12" s="212"/>
      <c r="CI12" s="212"/>
      <c r="CJ12" s="212"/>
      <c r="CK12" s="212"/>
      <c r="CL12" s="212"/>
      <c r="CM12" s="212"/>
      <c r="CN12" s="212"/>
      <c r="CO12" s="212"/>
      <c r="CP12" s="212"/>
      <c r="CQ12" s="212"/>
      <c r="CR12" s="212"/>
      <c r="CS12" s="212"/>
      <c r="CT12" s="212"/>
      <c r="CU12" s="212"/>
      <c r="CV12" s="212"/>
      <c r="CW12" s="212"/>
      <c r="CX12" s="212"/>
      <c r="CY12" s="212"/>
      <c r="CZ12" s="212"/>
      <c r="DA12" s="212"/>
      <c r="DB12" s="212"/>
      <c r="DC12" s="212"/>
      <c r="DD12" s="212"/>
      <c r="DE12" s="212"/>
      <c r="DF12" s="212"/>
      <c r="DG12" s="212"/>
      <c r="DH12" s="212"/>
      <c r="DI12" s="212"/>
      <c r="DJ12" s="212"/>
      <c r="DK12" s="212"/>
      <c r="DL12" s="212"/>
      <c r="DM12" s="212"/>
      <c r="DN12" s="212"/>
      <c r="DO12" s="212"/>
      <c r="DP12" s="212"/>
      <c r="DQ12" s="212"/>
      <c r="DR12" s="212"/>
      <c r="DS12" s="212"/>
      <c r="DT12" s="212"/>
      <c r="DU12" s="212"/>
      <c r="DV12" s="212"/>
      <c r="DW12" s="212"/>
      <c r="DX12" s="212"/>
      <c r="DY12" s="212"/>
      <c r="DZ12" s="212"/>
      <c r="EA12" s="212"/>
      <c r="EB12" s="212"/>
      <c r="EC12" s="212"/>
      <c r="ED12" s="212"/>
      <c r="EE12" s="212"/>
      <c r="EF12" s="212"/>
      <c r="EG12" s="212"/>
      <c r="EH12" s="212"/>
      <c r="EI12" s="212"/>
      <c r="EJ12" s="212"/>
      <c r="EK12" s="212"/>
      <c r="EL12" s="212"/>
      <c r="EM12" s="212"/>
      <c r="EN12" s="212"/>
      <c r="EO12" s="212"/>
      <c r="EP12" s="212"/>
      <c r="EQ12" s="212"/>
      <c r="ER12" s="212"/>
      <c r="ES12" s="212"/>
      <c r="ET12" s="212"/>
      <c r="EU12" s="212"/>
      <c r="EV12" s="212"/>
      <c r="EW12" s="212"/>
      <c r="EX12" s="212"/>
      <c r="EY12" s="212"/>
      <c r="EZ12" s="212"/>
      <c r="FA12" s="212"/>
      <c r="FB12" s="212"/>
      <c r="FC12" s="212"/>
      <c r="FD12" s="212"/>
      <c r="FE12" s="212"/>
      <c r="FF12" s="212"/>
      <c r="FG12" s="212"/>
      <c r="FH12" s="212"/>
      <c r="FI12" s="212"/>
      <c r="FJ12" s="212"/>
      <c r="FK12" s="212"/>
      <c r="FL12" s="212"/>
      <c r="FM12" s="212"/>
      <c r="FN12" s="212"/>
      <c r="FO12" s="212"/>
      <c r="FP12" s="212"/>
      <c r="FQ12" s="212"/>
      <c r="FR12" s="212"/>
      <c r="FS12" s="212"/>
      <c r="FT12" s="212"/>
      <c r="FU12" s="212"/>
      <c r="FV12" s="212"/>
      <c r="FW12" s="212"/>
      <c r="FX12" s="212"/>
      <c r="FY12" s="212"/>
      <c r="FZ12" s="212"/>
      <c r="GA12" s="212"/>
      <c r="GB12" s="212"/>
      <c r="GC12" s="212"/>
      <c r="GD12" s="212"/>
      <c r="GE12" s="212"/>
      <c r="GF12" s="212"/>
      <c r="GG12" s="212"/>
      <c r="GH12" s="212"/>
      <c r="GI12" s="212"/>
      <c r="GJ12" s="212"/>
      <c r="GK12" s="212"/>
      <c r="GL12" s="212"/>
      <c r="GM12" s="212"/>
      <c r="GN12" s="212"/>
      <c r="GO12" s="212"/>
      <c r="GP12" s="212"/>
      <c r="GQ12" s="212"/>
      <c r="GR12" s="212"/>
      <c r="GS12" s="212"/>
      <c r="GT12" s="212"/>
      <c r="GU12" s="212"/>
      <c r="GV12" s="212"/>
      <c r="GW12" s="212"/>
      <c r="GX12" s="212"/>
      <c r="GY12" s="212"/>
      <c r="GZ12" s="212"/>
      <c r="HA12" s="212"/>
      <c r="HB12" s="212"/>
      <c r="HC12" s="212"/>
      <c r="HD12" s="212"/>
      <c r="HE12" s="212"/>
      <c r="HF12" s="212"/>
      <c r="HG12" s="212"/>
      <c r="HH12" s="212"/>
      <c r="HI12" s="212"/>
      <c r="HJ12" s="212"/>
      <c r="HK12" s="212"/>
      <c r="HL12" s="212"/>
      <c r="HM12" s="212"/>
      <c r="HN12" s="212"/>
      <c r="HO12" s="212"/>
      <c r="HP12" s="212"/>
      <c r="HQ12" s="212"/>
      <c r="HR12" s="212"/>
      <c r="HS12" s="212"/>
      <c r="HT12" s="212"/>
      <c r="HU12" s="212"/>
      <c r="HV12" s="212"/>
      <c r="HW12" s="212"/>
      <c r="HX12" s="212"/>
      <c r="HY12" s="212"/>
      <c r="HZ12" s="212"/>
      <c r="IA12" s="212"/>
      <c r="IB12" s="212"/>
      <c r="IC12" s="212"/>
      <c r="ID12" s="212"/>
      <c r="IE12" s="212"/>
      <c r="IF12" s="212"/>
      <c r="IG12" s="212"/>
      <c r="IH12" s="212"/>
      <c r="II12" s="212"/>
      <c r="IJ12" s="212"/>
      <c r="IK12" s="212"/>
      <c r="IL12" s="212"/>
      <c r="IM12" s="212"/>
      <c r="IN12" s="212"/>
      <c r="IO12" s="212"/>
      <c r="IP12" s="212"/>
      <c r="IQ12" s="212"/>
      <c r="IR12" s="212"/>
      <c r="IS12" s="212"/>
      <c r="IT12" s="212"/>
      <c r="IU12" s="212"/>
      <c r="IV12" s="212"/>
      <c r="IW12" s="212"/>
      <c r="IX12" s="212"/>
      <c r="IY12" s="212"/>
      <c r="IZ12" s="212"/>
      <c r="JA12" s="212"/>
      <c r="JB12" s="212"/>
      <c r="JC12" s="212"/>
      <c r="JD12" s="212"/>
      <c r="JE12" s="212"/>
      <c r="JF12" s="212"/>
      <c r="JG12" s="212"/>
      <c r="JH12" s="212"/>
      <c r="JI12" s="212"/>
      <c r="JJ12" s="212"/>
      <c r="JK12" s="212"/>
      <c r="JL12" s="212"/>
      <c r="JM12" s="212"/>
      <c r="JN12" s="212"/>
      <c r="JO12" s="212"/>
      <c r="JP12" s="212"/>
    </row>
    <row r="13" spans="1:276" s="215" customFormat="1" ht="103.5" customHeight="1" x14ac:dyDescent="0.25">
      <c r="A13" s="346">
        <v>1</v>
      </c>
      <c r="B13" s="336"/>
      <c r="C13" s="336"/>
      <c r="D13" s="336"/>
      <c r="E13" s="350"/>
      <c r="F13" s="336"/>
      <c r="G13" s="329"/>
      <c r="H13" s="329"/>
      <c r="I13" s="329"/>
      <c r="J13" s="329"/>
      <c r="K13" s="329"/>
      <c r="L13" s="329"/>
      <c r="M13" s="329"/>
      <c r="N13" s="329"/>
      <c r="O13" s="329"/>
      <c r="P13" s="329"/>
      <c r="Q13" s="329"/>
      <c r="R13" s="323"/>
      <c r="S13" s="322" t="str">
        <f>IF(R13&lt;=0,"",IF(R13&lt;=2,"Muy Baja",IF(R13&lt;=24,"Baja",IF(R13&lt;=500,"Media",IF(R13&lt;=5000,"Alta","Muy Alta")))))</f>
        <v/>
      </c>
      <c r="T13" s="321" t="str">
        <f>IF(S13="","",IF(S13="Muy Baja",0.2,IF(S13="Baja",0.4,IF(S13="Media",0.6,IF(S13="Alta",0.8,IF(S13="Muy Alta",1,))))))</f>
        <v/>
      </c>
      <c r="U13" s="319"/>
      <c r="V13" s="321">
        <f>IF(NOT(ISERROR(MATCH(U13,'Tabla Impacto'!$B$222:$B$224,0))),'Tabla Impacto'!$F$224&amp;"Por favor no seleccionar los criterios de impacto(Afectación Económica o presupuestal y Pérdida Reputacional)",U13)</f>
        <v>0</v>
      </c>
      <c r="W13" s="322" t="str">
        <f>IF(OR(V13='Tabla Impacto'!$C$12,V13='Tabla Impacto'!$D$12),"Leve",IF(OR(V13='Tabla Impacto'!$C$13,V13='Tabla Impacto'!$D$13),"Menor",IF(OR(V13='Tabla Impacto'!$C$14,V13='Tabla Impacto'!$D$14),"Moderado",IF(OR(V13='Tabla Impacto'!$C$15,V13='Tabla Impacto'!$D$15),"Mayor",IF(OR(V13='Tabla Impacto'!$C$16,V13='Tabla Impacto'!$D$16),"Catastrófico","")))))</f>
        <v/>
      </c>
      <c r="X13" s="321" t="str">
        <f>IF(W13="","",IF(W13="Leve",0.2,IF(W13="Menor",0.4,IF(W13="Moderado",0.6,IF(W13="Mayor",0.8,IF(W13="Catastrófico",1,))))))</f>
        <v/>
      </c>
      <c r="Y13" s="332" t="str">
        <f>IF(OR(AND(S13="Muy Baja",W13="Leve"),AND(S13="Muy Baja",W13="Menor"),AND(S13="Baja",W13="Leve")),"Bajo",IF(OR(AND(S13="Muy baja",W13="Moderado"),AND(S13="Baja",W13="Menor"),AND(S13="Baja",W13="Moderado"),AND(S13="Media",W13="Leve"),AND(S13="Media",W13="Menor"),AND(S13="Media",W13="Moderado"),AND(S13="Alta",W13="Leve"),AND(S13="Alta",W13="Menor")),"Moderado",IF(OR(AND(S13="Muy Baja",W13="Mayor"),AND(S13="Baja",W13="Mayor"),AND(S13="Media",W13="Mayor"),AND(S13="Alta",W13="Moderado"),AND(S13="Alta",W13="Mayor"),AND(S13="Muy Alta",W13="Leve"),AND(S13="Muy Alta",W13="Menor"),AND(S13="Muy Alta",W13="Moderado"),AND(S13="Muy Alta",W13="Mayor")),"Alto",IF(OR(AND(S13="Muy Baja",W13="Catastrófico"),AND(S13="Baja",W13="Catastrófico"),AND(S13="Media",W13="Catastrófico"),AND(S13="Alta",W13="Catastrófico"),AND(S13="Muy Alta",W13="Catastrófico")),"Extremo",""))))</f>
        <v/>
      </c>
      <c r="Z13" s="214">
        <v>1</v>
      </c>
      <c r="AA13" s="240"/>
      <c r="AB13" s="189" t="str">
        <f t="shared" ref="AB13:AB18" si="0">IF(OR(AC13="Preventivo",AC13="Detectivo"),"Probabilidad",IF(AC13="Correctivo","Impacto",""))</f>
        <v/>
      </c>
      <c r="AC13" s="190"/>
      <c r="AD13" s="190"/>
      <c r="AE13" s="191" t="str">
        <f>IF(AND(AC13="Preventivo",AD13="Automático"),"50%",IF(AND(AC13="Preventivo",AD13="Manual"),"40%",IF(AND(AC13="Detectivo",AD13="Automático"),"40%",IF(AND(AC13="Detectivo",AD13="Manual"),"30%",IF(AND(AC13="Correctivo",AD13="Automático"),"35%",IF(AND(AC13="Correctivo",AD13="Manual"),"25%",""))))))</f>
        <v/>
      </c>
      <c r="AF13" s="190"/>
      <c r="AG13" s="190"/>
      <c r="AH13" s="190"/>
      <c r="AI13" s="192" t="str">
        <f>IFERROR(IF(AB13="Probabilidad",(T13-(+T13*AE13)),IF(AB13="Impacto",T13,"")),"")</f>
        <v/>
      </c>
      <c r="AJ13" s="193" t="str">
        <f>IFERROR(IF(AI13="","",IF(AI13&lt;=0.2,"Muy Baja",IF(AI13&lt;=0.4,"Baja",IF(AI13&lt;=0.6,"Media",IF(AI13&lt;=0.8,"Alta","Muy Alta"))))),"")</f>
        <v/>
      </c>
      <c r="AK13" s="191" t="str">
        <f>+AI13</f>
        <v/>
      </c>
      <c r="AL13" s="193" t="str">
        <f>IFERROR(IF(AM13="","",IF(AM13&lt;=0.2,"Leve",IF(AM13&lt;=0.4,"Menor",IF(AM13&lt;=0.6,"Moderado",IF(AM13&lt;=0.8,"Mayor","Catastrófico"))))),"")</f>
        <v/>
      </c>
      <c r="AM13" s="191" t="str">
        <f>IFERROR(IF(AB13="Impacto",(X13-(+X13*AE13)),IF(AB13="Probabilidad",X13,"")),"")</f>
        <v/>
      </c>
      <c r="AN13" s="194" t="str">
        <f>IFERROR(IF(OR(AND(AJ13="Muy Baja",AL13="Leve"),AND(AJ13="Muy Baja",AL13="Menor"),AND(AJ13="Baja",AL13="Leve")),"Bajo",IF(OR(AND(AJ13="Muy baja",AL13="Moderado"),AND(AJ13="Baja",AL13="Menor"),AND(AJ13="Baja",AL13="Moderado"),AND(AJ13="Media",AL13="Leve"),AND(AJ13="Media",AL13="Menor"),AND(AJ13="Media",AL13="Moderado"),AND(AJ13="Alta",AL13="Leve"),AND(AJ13="Alta",AL13="Menor")),"Moderado",IF(OR(AND(AJ13="Muy Baja",AL13="Mayor"),AND(AJ13="Baja",AL13="Mayor"),AND(AJ13="Media",AL13="Mayor"),AND(AJ13="Alta",AL13="Moderado"),AND(AJ13="Alta",AL13="Mayor"),AND(AJ13="Muy Alta",AL13="Leve"),AND(AJ13="Muy Alta",AL13="Menor"),AND(AJ13="Muy Alta",AL13="Moderado"),AND(AJ13="Muy Alta",AL13="Mayor")),"Alto",IF(OR(AND(AJ13="Muy Baja",AL13="Catastrófico"),AND(AJ13="Baja",AL13="Catastrófico"),AND(AJ13="Media",AL13="Catastrófico"),AND(AJ13="Alta",AL13="Catastrófico"),AND(AJ13="Muy Alta",AL13="Catastrófico")),"Extremo","")))),"")</f>
        <v/>
      </c>
      <c r="AO13" s="195"/>
      <c r="AP13" s="186"/>
      <c r="AQ13" s="196"/>
      <c r="AR13" s="196"/>
      <c r="AS13" s="197"/>
      <c r="AT13" s="336"/>
      <c r="AU13" s="336"/>
      <c r="AV13" s="336"/>
    </row>
    <row r="14" spans="1:276" ht="94.5" customHeight="1" x14ac:dyDescent="0.2">
      <c r="A14" s="346"/>
      <c r="B14" s="336"/>
      <c r="C14" s="336"/>
      <c r="D14" s="336"/>
      <c r="E14" s="350"/>
      <c r="F14" s="336"/>
      <c r="G14" s="330"/>
      <c r="H14" s="330"/>
      <c r="I14" s="330"/>
      <c r="J14" s="330"/>
      <c r="K14" s="330"/>
      <c r="L14" s="330"/>
      <c r="M14" s="330"/>
      <c r="N14" s="330"/>
      <c r="O14" s="330"/>
      <c r="P14" s="330"/>
      <c r="Q14" s="330"/>
      <c r="R14" s="323"/>
      <c r="S14" s="322"/>
      <c r="T14" s="321"/>
      <c r="U14" s="319"/>
      <c r="V14" s="321">
        <f>IF(NOT(ISERROR(MATCH(U14,_xlfn.ANCHORARRAY(E25),0))),T27&amp;"Por favor no seleccionar los criterios de impacto",U14)</f>
        <v>0</v>
      </c>
      <c r="W14" s="322"/>
      <c r="X14" s="321"/>
      <c r="Y14" s="332"/>
      <c r="Z14" s="214">
        <v>2</v>
      </c>
      <c r="AA14" s="240"/>
      <c r="AB14" s="189" t="str">
        <f t="shared" si="0"/>
        <v/>
      </c>
      <c r="AC14" s="190"/>
      <c r="AD14" s="190"/>
      <c r="AE14" s="191" t="str">
        <f t="shared" ref="AE14:AE18" si="1">IF(AND(AC14="Preventivo",AD14="Automático"),"50%",IF(AND(AC14="Preventivo",AD14="Manual"),"40%",IF(AND(AC14="Detectivo",AD14="Automático"),"40%",IF(AND(AC14="Detectivo",AD14="Manual"),"30%",IF(AND(AC14="Correctivo",AD14="Automático"),"35%",IF(AND(AC14="Correctivo",AD14="Manual"),"25%",""))))))</f>
        <v/>
      </c>
      <c r="AF14" s="190"/>
      <c r="AG14" s="190"/>
      <c r="AH14" s="190"/>
      <c r="AI14" s="192" t="str">
        <f>IFERROR(IF(AND(AB13="Probabilidad",AB14="Probabilidad"),(AK13-(+AK13*AE14)),IF(AB14="Probabilidad",(T13-(+T13*AE14)),IF(AB14="Impacto",AK13,""))),"")</f>
        <v/>
      </c>
      <c r="AJ14" s="193" t="str">
        <f t="shared" ref="AJ14:AJ72" si="2">IFERROR(IF(AI14="","",IF(AI14&lt;=0.2,"Muy Baja",IF(AI14&lt;=0.4,"Baja",IF(AI14&lt;=0.6,"Media",IF(AI14&lt;=0.8,"Alta","Muy Alta"))))),"")</f>
        <v/>
      </c>
      <c r="AK14" s="191" t="str">
        <f t="shared" ref="AK14:AK18" si="3">+AI14</f>
        <v/>
      </c>
      <c r="AL14" s="193" t="str">
        <f t="shared" ref="AL14:AL72" si="4">IFERROR(IF(AM14="","",IF(AM14&lt;=0.2,"Leve",IF(AM14&lt;=0.4,"Menor",IF(AM14&lt;=0.6,"Moderado",IF(AM14&lt;=0.8,"Mayor","Catastrófico"))))),"")</f>
        <v/>
      </c>
      <c r="AM14" s="191" t="str">
        <f>IFERROR(IF(AND(AB13="Impacto",AB14="Impacto"),(AM13-(+AM13*AE14)),IF(AB14="Impacto",($X$13-(+$X$13*AE14)),IF(AB14="Probabilidad",AM13,""))),"")</f>
        <v/>
      </c>
      <c r="AN14" s="194" t="str">
        <f t="shared" ref="AN14:AN18" si="5">IFERROR(IF(OR(AND(AJ14="Muy Baja",AL14="Leve"),AND(AJ14="Muy Baja",AL14="Menor"),AND(AJ14="Baja",AL14="Leve")),"Bajo",IF(OR(AND(AJ14="Muy baja",AL14="Moderado"),AND(AJ14="Baja",AL14="Menor"),AND(AJ14="Baja",AL14="Moderado"),AND(AJ14="Media",AL14="Leve"),AND(AJ14="Media",AL14="Menor"),AND(AJ14="Media",AL14="Moderado"),AND(AJ14="Alta",AL14="Leve"),AND(AJ14="Alta",AL14="Menor")),"Moderado",IF(OR(AND(AJ14="Muy Baja",AL14="Mayor"),AND(AJ14="Baja",AL14="Mayor"),AND(AJ14="Media",AL14="Mayor"),AND(AJ14="Alta",AL14="Moderado"),AND(AJ14="Alta",AL14="Mayor"),AND(AJ14="Muy Alta",AL14="Leve"),AND(AJ14="Muy Alta",AL14="Menor"),AND(AJ14="Muy Alta",AL14="Moderado"),AND(AJ14="Muy Alta",AL14="Mayor")),"Alto",IF(OR(AND(AJ14="Muy Baja",AL14="Catastrófico"),AND(AJ14="Baja",AL14="Catastrófico"),AND(AJ14="Media",AL14="Catastrófico"),AND(AJ14="Alta",AL14="Catastrófico"),AND(AJ14="Muy Alta",AL14="Catastrófico")),"Extremo","")))),"")</f>
        <v/>
      </c>
      <c r="AO14" s="195"/>
      <c r="AP14" s="186"/>
      <c r="AQ14" s="196"/>
      <c r="AR14" s="186"/>
      <c r="AS14" s="197"/>
      <c r="AT14" s="336"/>
      <c r="AU14" s="336"/>
      <c r="AV14" s="336"/>
    </row>
    <row r="15" spans="1:276" ht="37.5" customHeight="1" x14ac:dyDescent="0.2">
      <c r="A15" s="346"/>
      <c r="B15" s="336"/>
      <c r="C15" s="336"/>
      <c r="D15" s="336"/>
      <c r="E15" s="350"/>
      <c r="F15" s="336"/>
      <c r="G15" s="330"/>
      <c r="H15" s="330"/>
      <c r="I15" s="330"/>
      <c r="J15" s="330"/>
      <c r="K15" s="330"/>
      <c r="L15" s="330"/>
      <c r="M15" s="330"/>
      <c r="N15" s="330"/>
      <c r="O15" s="330"/>
      <c r="P15" s="330"/>
      <c r="Q15" s="330"/>
      <c r="R15" s="323"/>
      <c r="S15" s="322"/>
      <c r="T15" s="321"/>
      <c r="U15" s="319"/>
      <c r="V15" s="321">
        <f>IF(NOT(ISERROR(MATCH(U15,_xlfn.ANCHORARRAY(E26),0))),T28&amp;"Por favor no seleccionar los criterios de impacto",U15)</f>
        <v>0</v>
      </c>
      <c r="W15" s="322"/>
      <c r="X15" s="321"/>
      <c r="Y15" s="332"/>
      <c r="Z15" s="214">
        <v>3</v>
      </c>
      <c r="AA15" s="188"/>
      <c r="AB15" s="189" t="str">
        <f t="shared" si="0"/>
        <v/>
      </c>
      <c r="AC15" s="190"/>
      <c r="AD15" s="190"/>
      <c r="AE15" s="191" t="str">
        <f t="shared" si="1"/>
        <v/>
      </c>
      <c r="AF15" s="190"/>
      <c r="AG15" s="190"/>
      <c r="AH15" s="190"/>
      <c r="AI15" s="192" t="str">
        <f>IFERROR(IF(AND(AB14="Probabilidad",AB15="Probabilidad"),(AK14-(+AK14*AE15)),IF(AND(AB14="Impacto",AB15="Probabilidad"),(AK13-(+AK13*AE15)),IF(AB15="Impacto",AK14,""))),"")</f>
        <v/>
      </c>
      <c r="AJ15" s="193" t="str">
        <f t="shared" si="2"/>
        <v/>
      </c>
      <c r="AK15" s="191" t="str">
        <f t="shared" si="3"/>
        <v/>
      </c>
      <c r="AL15" s="193" t="str">
        <f t="shared" si="4"/>
        <v/>
      </c>
      <c r="AM15" s="191" t="str">
        <f>IFERROR(IF(AND(AB14="Impacto",AB15="Impacto"),(AM14-(+AM14*AE15)),IF(AND(AB14="Probabilidad",AB15="Impacto"),(AM13-(+AM13*AE15)),IF(AB15="Probabilidad",AM14,""))),"")</f>
        <v/>
      </c>
      <c r="AN15" s="194" t="str">
        <f t="shared" si="5"/>
        <v/>
      </c>
      <c r="AO15" s="195"/>
      <c r="AP15" s="186"/>
      <c r="AQ15" s="196"/>
      <c r="AR15" s="196"/>
      <c r="AS15" s="197"/>
      <c r="AT15" s="336"/>
      <c r="AU15" s="336"/>
      <c r="AV15" s="336"/>
    </row>
    <row r="16" spans="1:276" ht="37.5" customHeight="1" x14ac:dyDescent="0.2">
      <c r="A16" s="346"/>
      <c r="B16" s="336"/>
      <c r="C16" s="336"/>
      <c r="D16" s="336"/>
      <c r="E16" s="350"/>
      <c r="F16" s="336"/>
      <c r="G16" s="330"/>
      <c r="H16" s="330"/>
      <c r="I16" s="330"/>
      <c r="J16" s="330"/>
      <c r="K16" s="330"/>
      <c r="L16" s="330"/>
      <c r="M16" s="330"/>
      <c r="N16" s="330"/>
      <c r="O16" s="330"/>
      <c r="P16" s="330"/>
      <c r="Q16" s="330"/>
      <c r="R16" s="323"/>
      <c r="S16" s="322"/>
      <c r="T16" s="321"/>
      <c r="U16" s="319"/>
      <c r="V16" s="321">
        <f>IF(NOT(ISERROR(MATCH(U16,_xlfn.ANCHORARRAY(E27),0))),T29&amp;"Por favor no seleccionar los criterios de impacto",U16)</f>
        <v>0</v>
      </c>
      <c r="W16" s="322"/>
      <c r="X16" s="321"/>
      <c r="Y16" s="332"/>
      <c r="Z16" s="214">
        <v>4</v>
      </c>
      <c r="AA16" s="187"/>
      <c r="AB16" s="189" t="str">
        <f t="shared" si="0"/>
        <v/>
      </c>
      <c r="AC16" s="190"/>
      <c r="AD16" s="190"/>
      <c r="AE16" s="191" t="str">
        <f t="shared" si="1"/>
        <v/>
      </c>
      <c r="AF16" s="190"/>
      <c r="AG16" s="190"/>
      <c r="AH16" s="190"/>
      <c r="AI16" s="192" t="str">
        <f t="shared" ref="AI16:AI18" si="6">IFERROR(IF(AND(AB15="Probabilidad",AB16="Probabilidad"),(AK15-(+AK15*AE16)),IF(AND(AB15="Impacto",AB16="Probabilidad"),(AK14-(+AK14*AE16)),IF(AB16="Impacto",AK15,""))),"")</f>
        <v/>
      </c>
      <c r="AJ16" s="193" t="str">
        <f t="shared" si="2"/>
        <v/>
      </c>
      <c r="AK16" s="191" t="str">
        <f t="shared" si="3"/>
        <v/>
      </c>
      <c r="AL16" s="193" t="str">
        <f t="shared" si="4"/>
        <v/>
      </c>
      <c r="AM16" s="191" t="str">
        <f t="shared" ref="AM16:AM18" si="7">IFERROR(IF(AND(AB15="Impacto",AB16="Impacto"),(AM15-(+AM15*AE16)),IF(AND(AB15="Probabilidad",AB16="Impacto"),(AM14-(+AM14*AE16)),IF(AB16="Probabilidad",AM15,""))),"")</f>
        <v/>
      </c>
      <c r="AN16" s="194" t="str">
        <f>IFERROR(IF(OR(AND(AJ16="Muy Baja",AL16="Leve"),AND(AJ16="Muy Baja",AL16="Menor"),AND(AJ16="Baja",AL16="Leve")),"Bajo",IF(OR(AND(AJ16="Muy baja",AL16="Moderado"),AND(AJ16="Baja",AL16="Menor"),AND(AJ16="Baja",AL16="Moderado"),AND(AJ16="Media",AL16="Leve"),AND(AJ16="Media",AL16="Menor"),AND(AJ16="Media",AL16="Moderado"),AND(AJ16="Alta",AL16="Leve"),AND(AJ16="Alta",AL16="Menor")),"Moderado",IF(OR(AND(AJ16="Muy Baja",AL16="Mayor"),AND(AJ16="Baja",AL16="Mayor"),AND(AJ16="Media",AL16="Mayor"),AND(AJ16="Alta",AL16="Moderado"),AND(AJ16="Alta",AL16="Mayor"),AND(AJ16="Muy Alta",AL16="Leve"),AND(AJ16="Muy Alta",AL16="Menor"),AND(AJ16="Muy Alta",AL16="Moderado"),AND(AJ16="Muy Alta",AL16="Mayor")),"Alto",IF(OR(AND(AJ16="Muy Baja",AL16="Catastrófico"),AND(AJ16="Baja",AL16="Catastrófico"),AND(AJ16="Media",AL16="Catastrófico"),AND(AJ16="Alta",AL16="Catastrófico"),AND(AJ16="Muy Alta",AL16="Catastrófico")),"Extremo","")))),"")</f>
        <v/>
      </c>
      <c r="AO16" s="195"/>
      <c r="AP16" s="186"/>
      <c r="AQ16" s="196"/>
      <c r="AR16" s="196"/>
      <c r="AS16" s="197"/>
      <c r="AT16" s="336"/>
      <c r="AU16" s="336"/>
      <c r="AV16" s="336"/>
    </row>
    <row r="17" spans="1:48" ht="37.5" customHeight="1" x14ac:dyDescent="0.2">
      <c r="A17" s="346"/>
      <c r="B17" s="336"/>
      <c r="C17" s="336"/>
      <c r="D17" s="336"/>
      <c r="E17" s="350"/>
      <c r="F17" s="336"/>
      <c r="G17" s="330"/>
      <c r="H17" s="330"/>
      <c r="I17" s="330"/>
      <c r="J17" s="330"/>
      <c r="K17" s="330"/>
      <c r="L17" s="330"/>
      <c r="M17" s="330"/>
      <c r="N17" s="330"/>
      <c r="O17" s="330"/>
      <c r="P17" s="330"/>
      <c r="Q17" s="330"/>
      <c r="R17" s="323"/>
      <c r="S17" s="322"/>
      <c r="T17" s="321"/>
      <c r="U17" s="319"/>
      <c r="V17" s="321">
        <f>IF(NOT(ISERROR(MATCH(U17,_xlfn.ANCHORARRAY(E28),0))),T30&amp;"Por favor no seleccionar los criterios de impacto",U17)</f>
        <v>0</v>
      </c>
      <c r="W17" s="322"/>
      <c r="X17" s="321"/>
      <c r="Y17" s="332"/>
      <c r="Z17" s="214">
        <v>5</v>
      </c>
      <c r="AA17" s="187"/>
      <c r="AB17" s="189" t="str">
        <f t="shared" si="0"/>
        <v/>
      </c>
      <c r="AC17" s="190"/>
      <c r="AD17" s="190"/>
      <c r="AE17" s="191" t="str">
        <f t="shared" si="1"/>
        <v/>
      </c>
      <c r="AF17" s="190"/>
      <c r="AG17" s="190"/>
      <c r="AH17" s="190"/>
      <c r="AI17" s="192" t="str">
        <f t="shared" si="6"/>
        <v/>
      </c>
      <c r="AJ17" s="193" t="str">
        <f t="shared" si="2"/>
        <v/>
      </c>
      <c r="AK17" s="191" t="str">
        <f t="shared" si="3"/>
        <v/>
      </c>
      <c r="AL17" s="193" t="str">
        <f t="shared" si="4"/>
        <v/>
      </c>
      <c r="AM17" s="191" t="str">
        <f t="shared" si="7"/>
        <v/>
      </c>
      <c r="AN17" s="194" t="str">
        <f t="shared" si="5"/>
        <v/>
      </c>
      <c r="AO17" s="195"/>
      <c r="AP17" s="186"/>
      <c r="AQ17" s="196"/>
      <c r="AR17" s="196"/>
      <c r="AS17" s="197"/>
      <c r="AT17" s="336"/>
      <c r="AU17" s="336"/>
      <c r="AV17" s="336"/>
    </row>
    <row r="18" spans="1:48" ht="37.5" customHeight="1" x14ac:dyDescent="0.2">
      <c r="A18" s="346"/>
      <c r="B18" s="336"/>
      <c r="C18" s="336"/>
      <c r="D18" s="336"/>
      <c r="E18" s="350"/>
      <c r="F18" s="336"/>
      <c r="G18" s="331"/>
      <c r="H18" s="331"/>
      <c r="I18" s="331"/>
      <c r="J18" s="331"/>
      <c r="K18" s="331"/>
      <c r="L18" s="331"/>
      <c r="M18" s="331"/>
      <c r="N18" s="331"/>
      <c r="O18" s="331"/>
      <c r="P18" s="331"/>
      <c r="Q18" s="331"/>
      <c r="R18" s="323"/>
      <c r="S18" s="322"/>
      <c r="T18" s="321"/>
      <c r="U18" s="319"/>
      <c r="V18" s="321">
        <f>IF(NOT(ISERROR(MATCH(U18,_xlfn.ANCHORARRAY(E29),0))),T31&amp;"Por favor no seleccionar los criterios de impacto",U18)</f>
        <v>0</v>
      </c>
      <c r="W18" s="322"/>
      <c r="X18" s="321"/>
      <c r="Y18" s="332"/>
      <c r="Z18" s="214">
        <v>6</v>
      </c>
      <c r="AA18" s="187"/>
      <c r="AB18" s="189" t="str">
        <f t="shared" si="0"/>
        <v/>
      </c>
      <c r="AC18" s="190"/>
      <c r="AD18" s="190"/>
      <c r="AE18" s="191" t="str">
        <f t="shared" si="1"/>
        <v/>
      </c>
      <c r="AF18" s="190"/>
      <c r="AG18" s="190"/>
      <c r="AH18" s="190"/>
      <c r="AI18" s="192" t="str">
        <f t="shared" si="6"/>
        <v/>
      </c>
      <c r="AJ18" s="193" t="str">
        <f t="shared" si="2"/>
        <v/>
      </c>
      <c r="AK18" s="191" t="str">
        <f t="shared" si="3"/>
        <v/>
      </c>
      <c r="AL18" s="193" t="str">
        <f t="shared" si="4"/>
        <v/>
      </c>
      <c r="AM18" s="191" t="str">
        <f t="shared" si="7"/>
        <v/>
      </c>
      <c r="AN18" s="194" t="str">
        <f t="shared" si="5"/>
        <v/>
      </c>
      <c r="AO18" s="195"/>
      <c r="AP18" s="186"/>
      <c r="AQ18" s="196"/>
      <c r="AR18" s="196"/>
      <c r="AS18" s="197"/>
      <c r="AT18" s="336"/>
      <c r="AU18" s="336"/>
      <c r="AV18" s="336"/>
    </row>
    <row r="19" spans="1:48" ht="37.5" customHeight="1" x14ac:dyDescent="0.2">
      <c r="A19" s="346">
        <v>2</v>
      </c>
      <c r="B19" s="336"/>
      <c r="C19" s="336"/>
      <c r="D19" s="336"/>
      <c r="E19" s="350"/>
      <c r="F19" s="336"/>
      <c r="G19" s="329"/>
      <c r="H19" s="329"/>
      <c r="I19" s="329"/>
      <c r="J19" s="329"/>
      <c r="K19" s="329"/>
      <c r="L19" s="329"/>
      <c r="M19" s="329"/>
      <c r="N19" s="329"/>
      <c r="O19" s="329"/>
      <c r="P19" s="329"/>
      <c r="Q19" s="329"/>
      <c r="R19" s="323"/>
      <c r="S19" s="322" t="str">
        <f>IF(R19&lt;=0,"",IF(R19&lt;=2,"Muy Baja",IF(R19&lt;=24,"Baja",IF(R19&lt;=500,"Media",IF(R19&lt;=5000,"Alta","Muy Alta")))))</f>
        <v/>
      </c>
      <c r="T19" s="321" t="str">
        <f>IF(S19="","",IF(S19="Muy Baja",0.2,IF(S19="Baja",0.4,IF(S19="Media",0.6,IF(S19="Alta",0.8,IF(S19="Muy Alta",1,))))))</f>
        <v/>
      </c>
      <c r="U19" s="319"/>
      <c r="V19" s="321">
        <f>IF(NOT(ISERROR(MATCH(U19,'Tabla Impacto'!$B$222:$B$224,0))),'Tabla Impacto'!$F$224&amp;"Por favor no seleccionar los criterios de impacto(Afectación Económica o presupuestal y Pérdida Reputacional)",U19)</f>
        <v>0</v>
      </c>
      <c r="W19" s="322" t="str">
        <f>IF(OR(V19='Tabla Impacto'!$C$12,V19='Tabla Impacto'!$D$12),"Leve",IF(OR(V19='Tabla Impacto'!$C$13,V19='Tabla Impacto'!$D$13),"Menor",IF(OR(V19='Tabla Impacto'!$C$14,V19='Tabla Impacto'!$D$14),"Moderado",IF(OR(V19='Tabla Impacto'!$C$15,V19='Tabla Impacto'!$D$15),"Mayor",IF(OR(V19='Tabla Impacto'!$C$16,V19='Tabla Impacto'!$D$16),"Catastrófico","")))))</f>
        <v/>
      </c>
      <c r="X19" s="321" t="str">
        <f>IF(W19="","",IF(W19="Leve",0.2,IF(W19="Menor",0.4,IF(W19="Moderado",0.6,IF(W19="Mayor",0.8,IF(W19="Catastrófico",1,))))))</f>
        <v/>
      </c>
      <c r="Y19" s="332" t="str">
        <f>IF(OR(AND(S19="Muy Baja",W19="Leve"),AND(S19="Muy Baja",W19="Menor"),AND(S19="Baja",W19="Leve")),"Bajo",IF(OR(AND(S19="Muy baja",W19="Moderado"),AND(S19="Baja",W19="Menor"),AND(S19="Baja",W19="Moderado"),AND(S19="Media",W19="Leve"),AND(S19="Media",W19="Menor"),AND(S19="Media",W19="Moderado"),AND(S19="Alta",W19="Leve"),AND(S19="Alta",W19="Menor")),"Moderado",IF(OR(AND(S19="Muy Baja",W19="Mayor"),AND(S19="Baja",W19="Mayor"),AND(S19="Media",W19="Mayor"),AND(S19="Alta",W19="Moderado"),AND(S19="Alta",W19="Mayor"),AND(S19="Muy Alta",W19="Leve"),AND(S19="Muy Alta",W19="Menor"),AND(S19="Muy Alta",W19="Moderado"),AND(S19="Muy Alta",W19="Mayor")),"Alto",IF(OR(AND(S19="Muy Baja",W19="Catastrófico"),AND(S19="Baja",W19="Catastrófico"),AND(S19="Media",W19="Catastrófico"),AND(S19="Alta",W19="Catastrófico"),AND(S19="Muy Alta",W19="Catastrófico")),"Extremo",""))))</f>
        <v/>
      </c>
      <c r="Z19" s="214">
        <v>1</v>
      </c>
      <c r="AA19" s="187"/>
      <c r="AB19" s="189" t="str">
        <f>IF(OR(AC19="Preventivo",AC19="Detectivo"),"Probabilidad",IF(AC19="Correctivo","Impacto",""))</f>
        <v/>
      </c>
      <c r="AC19" s="190"/>
      <c r="AD19" s="190"/>
      <c r="AE19" s="191" t="str">
        <f>IF(AND(AC19="Preventivo",AD19="Automático"),"50%",IF(AND(AC19="Preventivo",AD19="Manual"),"40%",IF(AND(AC19="Detectivo",AD19="Automático"),"40%",IF(AND(AC19="Detectivo",AD19="Manual"),"30%",IF(AND(AC19="Correctivo",AD19="Automático"),"35%",IF(AND(AC19="Correctivo",AD19="Manual"),"25%",""))))))</f>
        <v/>
      </c>
      <c r="AF19" s="190"/>
      <c r="AG19" s="190"/>
      <c r="AH19" s="190"/>
      <c r="AI19" s="192" t="str">
        <f>IFERROR(IF(AB19="Probabilidad",(T19-(+T19*AE19)),IF(AB19="Impacto",T19,"")),"")</f>
        <v/>
      </c>
      <c r="AJ19" s="193" t="str">
        <f>IFERROR(IF(AI19="","",IF(AI19&lt;=0.2,"Muy Baja",IF(AI19&lt;=0.4,"Baja",IF(AI19&lt;=0.6,"Media",IF(AI19&lt;=0.8,"Alta","Muy Alta"))))),"")</f>
        <v/>
      </c>
      <c r="AK19" s="191" t="str">
        <f>+AI19</f>
        <v/>
      </c>
      <c r="AL19" s="193" t="str">
        <f>IFERROR(IF(AM19="","",IF(AM19&lt;=0.2,"Leve",IF(AM19&lt;=0.4,"Menor",IF(AM19&lt;=0.6,"Moderado",IF(AM19&lt;=0.8,"Mayor","Catastrófico"))))),"")</f>
        <v/>
      </c>
      <c r="AM19" s="191" t="str">
        <f t="shared" ref="AM19" si="8">IFERROR(IF(AB19="Impacto",(X19-(+X19*AE19)),IF(AB19="Probabilidad",X19,"")),"")</f>
        <v/>
      </c>
      <c r="AN19" s="194" t="str">
        <f>IFERROR(IF(OR(AND(AJ19="Muy Baja",AL19="Leve"),AND(AJ19="Muy Baja",AL19="Menor"),AND(AJ19="Baja",AL19="Leve")),"Bajo",IF(OR(AND(AJ19="Muy baja",AL19="Moderado"),AND(AJ19="Baja",AL19="Menor"),AND(AJ19="Baja",AL19="Moderado"),AND(AJ19="Media",AL19="Leve"),AND(AJ19="Media",AL19="Menor"),AND(AJ19="Media",AL19="Moderado"),AND(AJ19="Alta",AL19="Leve"),AND(AJ19="Alta",AL19="Menor")),"Moderado",IF(OR(AND(AJ19="Muy Baja",AL19="Mayor"),AND(AJ19="Baja",AL19="Mayor"),AND(AJ19="Media",AL19="Mayor"),AND(AJ19="Alta",AL19="Moderado"),AND(AJ19="Alta",AL19="Mayor"),AND(AJ19="Muy Alta",AL19="Leve"),AND(AJ19="Muy Alta",AL19="Menor"),AND(AJ19="Muy Alta",AL19="Moderado"),AND(AJ19="Muy Alta",AL19="Mayor")),"Alto",IF(OR(AND(AJ19="Muy Baja",AL19="Catastrófico"),AND(AJ19="Baja",AL19="Catastrófico"),AND(AJ19="Media",AL19="Catastrófico"),AND(AJ19="Alta",AL19="Catastrófico"),AND(AJ19="Muy Alta",AL19="Catastrófico")),"Extremo","")))),"")</f>
        <v/>
      </c>
      <c r="AO19" s="195"/>
      <c r="AP19" s="186"/>
      <c r="AQ19" s="196"/>
      <c r="AR19" s="196"/>
      <c r="AS19" s="197"/>
      <c r="AT19" s="323"/>
      <c r="AU19" s="323"/>
      <c r="AV19" s="323"/>
    </row>
    <row r="20" spans="1:48" ht="37.5" customHeight="1" x14ac:dyDescent="0.2">
      <c r="A20" s="346"/>
      <c r="B20" s="336"/>
      <c r="C20" s="336"/>
      <c r="D20" s="336"/>
      <c r="E20" s="350"/>
      <c r="F20" s="336"/>
      <c r="G20" s="330"/>
      <c r="H20" s="330"/>
      <c r="I20" s="330"/>
      <c r="J20" s="330"/>
      <c r="K20" s="330"/>
      <c r="L20" s="330"/>
      <c r="M20" s="330"/>
      <c r="N20" s="330"/>
      <c r="O20" s="330"/>
      <c r="P20" s="330"/>
      <c r="Q20" s="330"/>
      <c r="R20" s="323"/>
      <c r="S20" s="322"/>
      <c r="T20" s="321"/>
      <c r="U20" s="319"/>
      <c r="V20" s="321">
        <f>IF(NOT(ISERROR(MATCH(U20,_xlfn.ANCHORARRAY(E31),0))),T33&amp;"Por favor no seleccionar los criterios de impacto",U20)</f>
        <v>0</v>
      </c>
      <c r="W20" s="322"/>
      <c r="X20" s="321"/>
      <c r="Y20" s="332"/>
      <c r="Z20" s="214">
        <v>2</v>
      </c>
      <c r="AA20" s="187"/>
      <c r="AB20" s="189" t="str">
        <f>IF(OR(AC20="Preventivo",AC20="Detectivo"),"Probabilidad",IF(AC20="Correctivo","Impacto",""))</f>
        <v/>
      </c>
      <c r="AC20" s="190"/>
      <c r="AD20" s="190"/>
      <c r="AE20" s="191" t="str">
        <f t="shared" ref="AE20:AE24" si="9">IF(AND(AC20="Preventivo",AD20="Automático"),"50%",IF(AND(AC20="Preventivo",AD20="Manual"),"40%",IF(AND(AC20="Detectivo",AD20="Automático"),"40%",IF(AND(AC20="Detectivo",AD20="Manual"),"30%",IF(AND(AC20="Correctivo",AD20="Automático"),"35%",IF(AND(AC20="Correctivo",AD20="Manual"),"25%",""))))))</f>
        <v/>
      </c>
      <c r="AF20" s="190"/>
      <c r="AG20" s="190"/>
      <c r="AH20" s="190"/>
      <c r="AI20" s="192" t="str">
        <f>IFERROR(IF(AND(AB19="Probabilidad",AB20="Probabilidad"),(AK19-(+AK19*AE20)),IF(AB20="Probabilidad",(T19-(+T19*AE20)),IF(AB20="Impacto",AK19,""))),"")</f>
        <v/>
      </c>
      <c r="AJ20" s="193" t="str">
        <f t="shared" si="2"/>
        <v/>
      </c>
      <c r="AK20" s="191" t="str">
        <f t="shared" ref="AK20:AK24" si="10">+AI20</f>
        <v/>
      </c>
      <c r="AL20" s="193" t="str">
        <f t="shared" si="4"/>
        <v/>
      </c>
      <c r="AM20" s="191" t="str">
        <f t="shared" ref="AM20" si="11">IFERROR(IF(AND(AB19="Impacto",AB20="Impacto"),(AM19-(+AM19*AE20)),IF(AB20="Impacto",($X$13-(+$X$13*AE20)),IF(AB20="Probabilidad",AM19,""))),"")</f>
        <v/>
      </c>
      <c r="AN20" s="194" t="str">
        <f t="shared" ref="AN20:AN21" si="12">IFERROR(IF(OR(AND(AJ20="Muy Baja",AL20="Leve"),AND(AJ20="Muy Baja",AL20="Menor"),AND(AJ20="Baja",AL20="Leve")),"Bajo",IF(OR(AND(AJ20="Muy baja",AL20="Moderado"),AND(AJ20="Baja",AL20="Menor"),AND(AJ20="Baja",AL20="Moderado"),AND(AJ20="Media",AL20="Leve"),AND(AJ20="Media",AL20="Menor"),AND(AJ20="Media",AL20="Moderado"),AND(AJ20="Alta",AL20="Leve"),AND(AJ20="Alta",AL20="Menor")),"Moderado",IF(OR(AND(AJ20="Muy Baja",AL20="Mayor"),AND(AJ20="Baja",AL20="Mayor"),AND(AJ20="Media",AL20="Mayor"),AND(AJ20="Alta",AL20="Moderado"),AND(AJ20="Alta",AL20="Mayor"),AND(AJ20="Muy Alta",AL20="Leve"),AND(AJ20="Muy Alta",AL20="Menor"),AND(AJ20="Muy Alta",AL20="Moderado"),AND(AJ20="Muy Alta",AL20="Mayor")),"Alto",IF(OR(AND(AJ20="Muy Baja",AL20="Catastrófico"),AND(AJ20="Baja",AL20="Catastrófico"),AND(AJ20="Media",AL20="Catastrófico"),AND(AJ20="Alta",AL20="Catastrófico"),AND(AJ20="Muy Alta",AL20="Catastrófico")),"Extremo","")))),"")</f>
        <v/>
      </c>
      <c r="AO20" s="195"/>
      <c r="AP20" s="186"/>
      <c r="AQ20" s="196"/>
      <c r="AR20" s="186"/>
      <c r="AS20" s="197"/>
      <c r="AT20" s="323"/>
      <c r="AU20" s="323"/>
      <c r="AV20" s="323"/>
    </row>
    <row r="21" spans="1:48" ht="37.5" customHeight="1" x14ac:dyDescent="0.2">
      <c r="A21" s="346"/>
      <c r="B21" s="336"/>
      <c r="C21" s="336"/>
      <c r="D21" s="336"/>
      <c r="E21" s="350"/>
      <c r="F21" s="336"/>
      <c r="G21" s="330"/>
      <c r="H21" s="330"/>
      <c r="I21" s="330"/>
      <c r="J21" s="330"/>
      <c r="K21" s="330"/>
      <c r="L21" s="330"/>
      <c r="M21" s="330"/>
      <c r="N21" s="330"/>
      <c r="O21" s="330"/>
      <c r="P21" s="330"/>
      <c r="Q21" s="330"/>
      <c r="R21" s="323"/>
      <c r="S21" s="322"/>
      <c r="T21" s="321"/>
      <c r="U21" s="319"/>
      <c r="V21" s="321">
        <f>IF(NOT(ISERROR(MATCH(U21,_xlfn.ANCHORARRAY(E32),0))),T34&amp;"Por favor no seleccionar los criterios de impacto",U21)</f>
        <v>0</v>
      </c>
      <c r="W21" s="322"/>
      <c r="X21" s="321"/>
      <c r="Y21" s="332"/>
      <c r="Z21" s="214">
        <v>3</v>
      </c>
      <c r="AA21" s="188"/>
      <c r="AB21" s="189" t="str">
        <f>IF(OR(AC21="Preventivo",AC21="Detectivo"),"Probabilidad",IF(AC21="Correctivo","Impacto",""))</f>
        <v/>
      </c>
      <c r="AC21" s="190"/>
      <c r="AD21" s="190"/>
      <c r="AE21" s="191" t="str">
        <f t="shared" si="9"/>
        <v/>
      </c>
      <c r="AF21" s="190"/>
      <c r="AG21" s="190"/>
      <c r="AH21" s="190"/>
      <c r="AI21" s="192" t="str">
        <f>IFERROR(IF(AND(AB20="Probabilidad",AB21="Probabilidad"),(AK20-(+AK20*AE21)),IF(AND(AB20="Impacto",AB21="Probabilidad"),(AK19-(+AK19*AE21)),IF(AB21="Impacto",AK20,""))),"")</f>
        <v/>
      </c>
      <c r="AJ21" s="193" t="str">
        <f t="shared" si="2"/>
        <v/>
      </c>
      <c r="AK21" s="191" t="str">
        <f t="shared" si="10"/>
        <v/>
      </c>
      <c r="AL21" s="193" t="str">
        <f t="shared" si="4"/>
        <v/>
      </c>
      <c r="AM21" s="191" t="str">
        <f t="shared" ref="AM21:AM72" si="13">IFERROR(IF(AND(AB20="Impacto",AB21="Impacto"),(AM20-(+AM20*AE21)),IF(AND(AB20="Probabilidad",AB21="Impacto"),(AM19-(+AM19*AE21)),IF(AB21="Probabilidad",AM20,""))),"")</f>
        <v/>
      </c>
      <c r="AN21" s="194" t="str">
        <f t="shared" si="12"/>
        <v/>
      </c>
      <c r="AO21" s="195"/>
      <c r="AP21" s="186"/>
      <c r="AQ21" s="196"/>
      <c r="AR21" s="196"/>
      <c r="AS21" s="197"/>
      <c r="AT21" s="323"/>
      <c r="AU21" s="323"/>
      <c r="AV21" s="323"/>
    </row>
    <row r="22" spans="1:48" ht="37.5" customHeight="1" x14ac:dyDescent="0.2">
      <c r="A22" s="346"/>
      <c r="B22" s="336"/>
      <c r="C22" s="336"/>
      <c r="D22" s="336"/>
      <c r="E22" s="350"/>
      <c r="F22" s="336"/>
      <c r="G22" s="330"/>
      <c r="H22" s="330"/>
      <c r="I22" s="330"/>
      <c r="J22" s="330"/>
      <c r="K22" s="330"/>
      <c r="L22" s="330"/>
      <c r="M22" s="330"/>
      <c r="N22" s="330"/>
      <c r="O22" s="330"/>
      <c r="P22" s="330"/>
      <c r="Q22" s="330"/>
      <c r="R22" s="323"/>
      <c r="S22" s="322"/>
      <c r="T22" s="321"/>
      <c r="U22" s="319"/>
      <c r="V22" s="321">
        <f>IF(NOT(ISERROR(MATCH(U22,_xlfn.ANCHORARRAY(E33),0))),T35&amp;"Por favor no seleccionar los criterios de impacto",U22)</f>
        <v>0</v>
      </c>
      <c r="W22" s="322"/>
      <c r="X22" s="321"/>
      <c r="Y22" s="332"/>
      <c r="Z22" s="214">
        <v>4</v>
      </c>
      <c r="AA22" s="187"/>
      <c r="AB22" s="189" t="str">
        <f t="shared" ref="AB22:AB24" si="14">IF(OR(AC22="Preventivo",AC22="Detectivo"),"Probabilidad",IF(AC22="Correctivo","Impacto",""))</f>
        <v/>
      </c>
      <c r="AC22" s="190"/>
      <c r="AD22" s="190"/>
      <c r="AE22" s="191" t="str">
        <f t="shared" si="9"/>
        <v/>
      </c>
      <c r="AF22" s="190"/>
      <c r="AG22" s="190"/>
      <c r="AH22" s="190"/>
      <c r="AI22" s="192" t="str">
        <f t="shared" ref="AI22:AI24" si="15">IFERROR(IF(AND(AB21="Probabilidad",AB22="Probabilidad"),(AK21-(+AK21*AE22)),IF(AND(AB21="Impacto",AB22="Probabilidad"),(AK20-(+AK20*AE22)),IF(AB22="Impacto",AK21,""))),"")</f>
        <v/>
      </c>
      <c r="AJ22" s="193" t="str">
        <f t="shared" si="2"/>
        <v/>
      </c>
      <c r="AK22" s="191" t="str">
        <f t="shared" si="10"/>
        <v/>
      </c>
      <c r="AL22" s="193" t="str">
        <f t="shared" si="4"/>
        <v/>
      </c>
      <c r="AM22" s="191" t="str">
        <f t="shared" si="13"/>
        <v/>
      </c>
      <c r="AN22" s="194" t="str">
        <f>IFERROR(IF(OR(AND(AJ22="Muy Baja",AL22="Leve"),AND(AJ22="Muy Baja",AL22="Menor"),AND(AJ22="Baja",AL22="Leve")),"Bajo",IF(OR(AND(AJ22="Muy baja",AL22="Moderado"),AND(AJ22="Baja",AL22="Menor"),AND(AJ22="Baja",AL22="Moderado"),AND(AJ22="Media",AL22="Leve"),AND(AJ22="Media",AL22="Menor"),AND(AJ22="Media",AL22="Moderado"),AND(AJ22="Alta",AL22="Leve"),AND(AJ22="Alta",AL22="Menor")),"Moderado",IF(OR(AND(AJ22="Muy Baja",AL22="Mayor"),AND(AJ22="Baja",AL22="Mayor"),AND(AJ22="Media",AL22="Mayor"),AND(AJ22="Alta",AL22="Moderado"),AND(AJ22="Alta",AL22="Mayor"),AND(AJ22="Muy Alta",AL22="Leve"),AND(AJ22="Muy Alta",AL22="Menor"),AND(AJ22="Muy Alta",AL22="Moderado"),AND(AJ22="Muy Alta",AL22="Mayor")),"Alto",IF(OR(AND(AJ22="Muy Baja",AL22="Catastrófico"),AND(AJ22="Baja",AL22="Catastrófico"),AND(AJ22="Media",AL22="Catastrófico"),AND(AJ22="Alta",AL22="Catastrófico"),AND(AJ22="Muy Alta",AL22="Catastrófico")),"Extremo","")))),"")</f>
        <v/>
      </c>
      <c r="AO22" s="195"/>
      <c r="AP22" s="186"/>
      <c r="AQ22" s="196"/>
      <c r="AR22" s="196"/>
      <c r="AS22" s="197"/>
      <c r="AT22" s="323"/>
      <c r="AU22" s="323"/>
      <c r="AV22" s="323"/>
    </row>
    <row r="23" spans="1:48" ht="37.5" customHeight="1" x14ac:dyDescent="0.2">
      <c r="A23" s="346"/>
      <c r="B23" s="336"/>
      <c r="C23" s="336"/>
      <c r="D23" s="336"/>
      <c r="E23" s="350"/>
      <c r="F23" s="336"/>
      <c r="G23" s="330"/>
      <c r="H23" s="330"/>
      <c r="I23" s="330"/>
      <c r="J23" s="330"/>
      <c r="K23" s="330"/>
      <c r="L23" s="330"/>
      <c r="M23" s="330"/>
      <c r="N23" s="330"/>
      <c r="O23" s="330"/>
      <c r="P23" s="330"/>
      <c r="Q23" s="330"/>
      <c r="R23" s="323"/>
      <c r="S23" s="322"/>
      <c r="T23" s="321"/>
      <c r="U23" s="319"/>
      <c r="V23" s="321">
        <f>IF(NOT(ISERROR(MATCH(U23,_xlfn.ANCHORARRAY(E34),0))),T36&amp;"Por favor no seleccionar los criterios de impacto",U23)</f>
        <v>0</v>
      </c>
      <c r="W23" s="322"/>
      <c r="X23" s="321"/>
      <c r="Y23" s="332"/>
      <c r="Z23" s="214">
        <v>5</v>
      </c>
      <c r="AA23" s="187"/>
      <c r="AB23" s="189" t="str">
        <f t="shared" si="14"/>
        <v/>
      </c>
      <c r="AC23" s="190"/>
      <c r="AD23" s="190"/>
      <c r="AE23" s="191" t="str">
        <f t="shared" si="9"/>
        <v/>
      </c>
      <c r="AF23" s="190"/>
      <c r="AG23" s="190"/>
      <c r="AH23" s="190"/>
      <c r="AI23" s="192" t="str">
        <f t="shared" si="15"/>
        <v/>
      </c>
      <c r="AJ23" s="193" t="str">
        <f t="shared" si="2"/>
        <v/>
      </c>
      <c r="AK23" s="191" t="str">
        <f t="shared" si="10"/>
        <v/>
      </c>
      <c r="AL23" s="193" t="str">
        <f t="shared" si="4"/>
        <v/>
      </c>
      <c r="AM23" s="191" t="str">
        <f t="shared" si="13"/>
        <v/>
      </c>
      <c r="AN23" s="194" t="str">
        <f t="shared" ref="AN23:AN24" si="16">IFERROR(IF(OR(AND(AJ23="Muy Baja",AL23="Leve"),AND(AJ23="Muy Baja",AL23="Menor"),AND(AJ23="Baja",AL23="Leve")),"Bajo",IF(OR(AND(AJ23="Muy baja",AL23="Moderado"),AND(AJ23="Baja",AL23="Menor"),AND(AJ23="Baja",AL23="Moderado"),AND(AJ23="Media",AL23="Leve"),AND(AJ23="Media",AL23="Menor"),AND(AJ23="Media",AL23="Moderado"),AND(AJ23="Alta",AL23="Leve"),AND(AJ23="Alta",AL23="Menor")),"Moderado",IF(OR(AND(AJ23="Muy Baja",AL23="Mayor"),AND(AJ23="Baja",AL23="Mayor"),AND(AJ23="Media",AL23="Mayor"),AND(AJ23="Alta",AL23="Moderado"),AND(AJ23="Alta",AL23="Mayor"),AND(AJ23="Muy Alta",AL23="Leve"),AND(AJ23="Muy Alta",AL23="Menor"),AND(AJ23="Muy Alta",AL23="Moderado"),AND(AJ23="Muy Alta",AL23="Mayor")),"Alto",IF(OR(AND(AJ23="Muy Baja",AL23="Catastrófico"),AND(AJ23="Baja",AL23="Catastrófico"),AND(AJ23="Media",AL23="Catastrófico"),AND(AJ23="Alta",AL23="Catastrófico"),AND(AJ23="Muy Alta",AL23="Catastrófico")),"Extremo","")))),"")</f>
        <v/>
      </c>
      <c r="AO23" s="195"/>
      <c r="AP23" s="186"/>
      <c r="AQ23" s="196"/>
      <c r="AR23" s="196"/>
      <c r="AS23" s="197"/>
      <c r="AT23" s="323"/>
      <c r="AU23" s="323"/>
      <c r="AV23" s="323"/>
    </row>
    <row r="24" spans="1:48" ht="37.5" customHeight="1" x14ac:dyDescent="0.2">
      <c r="A24" s="346"/>
      <c r="B24" s="336"/>
      <c r="C24" s="336"/>
      <c r="D24" s="336"/>
      <c r="E24" s="350"/>
      <c r="F24" s="336"/>
      <c r="G24" s="331"/>
      <c r="H24" s="331"/>
      <c r="I24" s="331"/>
      <c r="J24" s="331"/>
      <c r="K24" s="331"/>
      <c r="L24" s="331"/>
      <c r="M24" s="331"/>
      <c r="N24" s="331"/>
      <c r="O24" s="331"/>
      <c r="P24" s="331"/>
      <c r="Q24" s="331"/>
      <c r="R24" s="323"/>
      <c r="S24" s="322"/>
      <c r="T24" s="321"/>
      <c r="U24" s="319"/>
      <c r="V24" s="321">
        <f>IF(NOT(ISERROR(MATCH(U24,_xlfn.ANCHORARRAY(E35),0))),T37&amp;"Por favor no seleccionar los criterios de impacto",U24)</f>
        <v>0</v>
      </c>
      <c r="W24" s="322"/>
      <c r="X24" s="321"/>
      <c r="Y24" s="332"/>
      <c r="Z24" s="214">
        <v>6</v>
      </c>
      <c r="AA24" s="187"/>
      <c r="AB24" s="189" t="str">
        <f t="shared" si="14"/>
        <v/>
      </c>
      <c r="AC24" s="190"/>
      <c r="AD24" s="190"/>
      <c r="AE24" s="191" t="str">
        <f t="shared" si="9"/>
        <v/>
      </c>
      <c r="AF24" s="190"/>
      <c r="AG24" s="190"/>
      <c r="AH24" s="190"/>
      <c r="AI24" s="192" t="str">
        <f t="shared" si="15"/>
        <v/>
      </c>
      <c r="AJ24" s="193" t="str">
        <f t="shared" si="2"/>
        <v/>
      </c>
      <c r="AK24" s="191" t="str">
        <f t="shared" si="10"/>
        <v/>
      </c>
      <c r="AL24" s="193" t="str">
        <f t="shared" si="4"/>
        <v/>
      </c>
      <c r="AM24" s="191" t="str">
        <f t="shared" si="13"/>
        <v/>
      </c>
      <c r="AN24" s="194" t="str">
        <f t="shared" si="16"/>
        <v/>
      </c>
      <c r="AO24" s="195"/>
      <c r="AP24" s="186"/>
      <c r="AQ24" s="196"/>
      <c r="AR24" s="196"/>
      <c r="AS24" s="197"/>
      <c r="AT24" s="323"/>
      <c r="AU24" s="323"/>
      <c r="AV24" s="323"/>
    </row>
    <row r="25" spans="1:48" ht="37.5" customHeight="1" x14ac:dyDescent="0.2">
      <c r="A25" s="346">
        <v>3</v>
      </c>
      <c r="B25" s="336"/>
      <c r="C25" s="336"/>
      <c r="D25" s="336"/>
      <c r="E25" s="350"/>
      <c r="F25" s="336"/>
      <c r="G25" s="329"/>
      <c r="H25" s="329"/>
      <c r="I25" s="329"/>
      <c r="J25" s="329"/>
      <c r="K25" s="329"/>
      <c r="L25" s="329"/>
      <c r="M25" s="329"/>
      <c r="N25" s="329"/>
      <c r="O25" s="329"/>
      <c r="P25" s="329"/>
      <c r="Q25" s="329"/>
      <c r="R25" s="323"/>
      <c r="S25" s="322" t="str">
        <f>IF(R25&lt;=0,"",IF(R25&lt;=2,"Muy Baja",IF(R25&lt;=24,"Baja",IF(R25&lt;=500,"Media",IF(R25&lt;=5000,"Alta","Muy Alta")))))</f>
        <v/>
      </c>
      <c r="T25" s="321" t="str">
        <f>IF(S25="","",IF(S25="Muy Baja",0.2,IF(S25="Baja",0.4,IF(S25="Media",0.6,IF(S25="Alta",0.8,IF(S25="Muy Alta",1,))))))</f>
        <v/>
      </c>
      <c r="U25" s="319"/>
      <c r="V25" s="321">
        <f>IF(NOT(ISERROR(MATCH(U25,'Tabla Impacto'!$B$222:$B$224,0))),'Tabla Impacto'!$F$224&amp;"Por favor no seleccionar los criterios de impacto(Afectación Económica o presupuestal y Pérdida Reputacional)",U25)</f>
        <v>0</v>
      </c>
      <c r="W25" s="322" t="str">
        <f>IF(OR(V25='Tabla Impacto'!$C$12,V25='Tabla Impacto'!$D$12),"Leve",IF(OR(V25='Tabla Impacto'!$C$13,V25='Tabla Impacto'!$D$13),"Menor",IF(OR(V25='Tabla Impacto'!$C$14,V25='Tabla Impacto'!$D$14),"Moderado",IF(OR(V25='Tabla Impacto'!$C$15,V25='Tabla Impacto'!$D$15),"Mayor",IF(OR(V25='Tabla Impacto'!$C$16,V25='Tabla Impacto'!$D$16),"Catastrófico","")))))</f>
        <v/>
      </c>
      <c r="X25" s="321" t="str">
        <f>IF(W25="","",IF(W25="Leve",0.2,IF(W25="Menor",0.4,IF(W25="Moderado",0.6,IF(W25="Mayor",0.8,IF(W25="Catastrófico",1,))))))</f>
        <v/>
      </c>
      <c r="Y25" s="332" t="str">
        <f>IF(OR(AND(S25="Muy Baja",W25="Leve"),AND(S25="Muy Baja",W25="Menor"),AND(S25="Baja",W25="Leve")),"Bajo",IF(OR(AND(S25="Muy baja",W25="Moderado"),AND(S25="Baja",W25="Menor"),AND(S25="Baja",W25="Moderado"),AND(S25="Media",W25="Leve"),AND(S25="Media",W25="Menor"),AND(S25="Media",W25="Moderado"),AND(S25="Alta",W25="Leve"),AND(S25="Alta",W25="Menor")),"Moderado",IF(OR(AND(S25="Muy Baja",W25="Mayor"),AND(S25="Baja",W25="Mayor"),AND(S25="Media",W25="Mayor"),AND(S25="Alta",W25="Moderado"),AND(S25="Alta",W25="Mayor"),AND(S25="Muy Alta",W25="Leve"),AND(S25="Muy Alta",W25="Menor"),AND(S25="Muy Alta",W25="Moderado"),AND(S25="Muy Alta",W25="Mayor")),"Alto",IF(OR(AND(S25="Muy Baja",W25="Catastrófico"),AND(S25="Baja",W25="Catastrófico"),AND(S25="Media",W25="Catastrófico"),AND(S25="Alta",W25="Catastrófico"),AND(S25="Muy Alta",W25="Catastrófico")),"Extremo",""))))</f>
        <v/>
      </c>
      <c r="Z25" s="214">
        <v>1</v>
      </c>
      <c r="AA25" s="187"/>
      <c r="AB25" s="189" t="str">
        <f>IF(OR(AC25="Preventivo",AC25="Detectivo"),"Probabilidad",IF(AC25="Correctivo","Impacto",""))</f>
        <v/>
      </c>
      <c r="AC25" s="190"/>
      <c r="AD25" s="190"/>
      <c r="AE25" s="191" t="str">
        <f>IF(AND(AC25="Preventivo",AD25="Automático"),"50%",IF(AND(AC25="Preventivo",AD25="Manual"),"40%",IF(AND(AC25="Detectivo",AD25="Automático"),"40%",IF(AND(AC25="Detectivo",AD25="Manual"),"30%",IF(AND(AC25="Correctivo",AD25="Automático"),"35%",IF(AND(AC25="Correctivo",AD25="Manual"),"25%",""))))))</f>
        <v/>
      </c>
      <c r="AF25" s="190"/>
      <c r="AG25" s="190"/>
      <c r="AH25" s="190"/>
      <c r="AI25" s="192" t="str">
        <f>IFERROR(IF(AB25="Probabilidad",(T25-(+T25*AE25)),IF(AB25="Impacto",T25,"")),"")</f>
        <v/>
      </c>
      <c r="AJ25" s="193" t="str">
        <f>IFERROR(IF(AI25="","",IF(AI25&lt;=0.2,"Muy Baja",IF(AI25&lt;=0.4,"Baja",IF(AI25&lt;=0.6,"Media",IF(AI25&lt;=0.8,"Alta","Muy Alta"))))),"")</f>
        <v/>
      </c>
      <c r="AK25" s="191" t="str">
        <f>+AI25</f>
        <v/>
      </c>
      <c r="AL25" s="193" t="str">
        <f>IFERROR(IF(AM25="","",IF(AM25&lt;=0.2,"Leve",IF(AM25&lt;=0.4,"Menor",IF(AM25&lt;=0.6,"Moderado",IF(AM25&lt;=0.8,"Mayor","Catastrófico"))))),"")</f>
        <v/>
      </c>
      <c r="AM25" s="191" t="str">
        <f t="shared" ref="AM25" si="17">IFERROR(IF(AB25="Impacto",(X25-(+X25*AE25)),IF(AB25="Probabilidad",X25,"")),"")</f>
        <v/>
      </c>
      <c r="AN25" s="194" t="str">
        <f>IFERROR(IF(OR(AND(AJ25="Muy Baja",AL25="Leve"),AND(AJ25="Muy Baja",AL25="Menor"),AND(AJ25="Baja",AL25="Leve")),"Bajo",IF(OR(AND(AJ25="Muy baja",AL25="Moderado"),AND(AJ25="Baja",AL25="Menor"),AND(AJ25="Baja",AL25="Moderado"),AND(AJ25="Media",AL25="Leve"),AND(AJ25="Media",AL25="Menor"),AND(AJ25="Media",AL25="Moderado"),AND(AJ25="Alta",AL25="Leve"),AND(AJ25="Alta",AL25="Menor")),"Moderado",IF(OR(AND(AJ25="Muy Baja",AL25="Mayor"),AND(AJ25="Baja",AL25="Mayor"),AND(AJ25="Media",AL25="Mayor"),AND(AJ25="Alta",AL25="Moderado"),AND(AJ25="Alta",AL25="Mayor"),AND(AJ25="Muy Alta",AL25="Leve"),AND(AJ25="Muy Alta",AL25="Menor"),AND(AJ25="Muy Alta",AL25="Moderado"),AND(AJ25="Muy Alta",AL25="Mayor")),"Alto",IF(OR(AND(AJ25="Muy Baja",AL25="Catastrófico"),AND(AJ25="Baja",AL25="Catastrófico"),AND(AJ25="Media",AL25="Catastrófico"),AND(AJ25="Alta",AL25="Catastrófico"),AND(AJ25="Muy Alta",AL25="Catastrófico")),"Extremo","")))),"")</f>
        <v/>
      </c>
      <c r="AO25" s="195"/>
      <c r="AP25" s="186"/>
      <c r="AQ25" s="196"/>
      <c r="AR25" s="196"/>
      <c r="AS25" s="197"/>
      <c r="AT25" s="323"/>
      <c r="AU25" s="323"/>
      <c r="AV25" s="323"/>
    </row>
    <row r="26" spans="1:48" ht="37.5" customHeight="1" x14ac:dyDescent="0.2">
      <c r="A26" s="346"/>
      <c r="B26" s="336"/>
      <c r="C26" s="336"/>
      <c r="D26" s="336"/>
      <c r="E26" s="350"/>
      <c r="F26" s="336"/>
      <c r="G26" s="330"/>
      <c r="H26" s="330"/>
      <c r="I26" s="330"/>
      <c r="J26" s="330"/>
      <c r="K26" s="330"/>
      <c r="L26" s="330"/>
      <c r="M26" s="330"/>
      <c r="N26" s="330"/>
      <c r="O26" s="330"/>
      <c r="P26" s="330"/>
      <c r="Q26" s="330"/>
      <c r="R26" s="323"/>
      <c r="S26" s="322"/>
      <c r="T26" s="321"/>
      <c r="U26" s="319"/>
      <c r="V26" s="321">
        <f>IF(NOT(ISERROR(MATCH(U26,_xlfn.ANCHORARRAY(E37),0))),T39&amp;"Por favor no seleccionar los criterios de impacto",U26)</f>
        <v>0</v>
      </c>
      <c r="W26" s="322"/>
      <c r="X26" s="321"/>
      <c r="Y26" s="332"/>
      <c r="Z26" s="214">
        <v>2</v>
      </c>
      <c r="AA26" s="187"/>
      <c r="AB26" s="189" t="str">
        <f>IF(OR(AC26="Preventivo",AC26="Detectivo"),"Probabilidad",IF(AC26="Correctivo","Impacto",""))</f>
        <v/>
      </c>
      <c r="AC26" s="190"/>
      <c r="AD26" s="190"/>
      <c r="AE26" s="191" t="str">
        <f t="shared" ref="AE26:AE30" si="18">IF(AND(AC26="Preventivo",AD26="Automático"),"50%",IF(AND(AC26="Preventivo",AD26="Manual"),"40%",IF(AND(AC26="Detectivo",AD26="Automático"),"40%",IF(AND(AC26="Detectivo",AD26="Manual"),"30%",IF(AND(AC26="Correctivo",AD26="Automático"),"35%",IF(AND(AC26="Correctivo",AD26="Manual"),"25%",""))))))</f>
        <v/>
      </c>
      <c r="AF26" s="190"/>
      <c r="AG26" s="190"/>
      <c r="AH26" s="190"/>
      <c r="AI26" s="192" t="str">
        <f>IFERROR(IF(AND(AB25="Probabilidad",AB26="Probabilidad"),(AK25-(+AK25*AE26)),IF(AB26="Probabilidad",(T25-(+T25*AE26)),IF(AB26="Impacto",AK25,""))),"")</f>
        <v/>
      </c>
      <c r="AJ26" s="193" t="str">
        <f t="shared" si="2"/>
        <v/>
      </c>
      <c r="AK26" s="191" t="str">
        <f t="shared" ref="AK26:AK30" si="19">+AI26</f>
        <v/>
      </c>
      <c r="AL26" s="193" t="str">
        <f t="shared" si="4"/>
        <v/>
      </c>
      <c r="AM26" s="191" t="str">
        <f t="shared" ref="AM26" si="20">IFERROR(IF(AND(AB25="Impacto",AB26="Impacto"),(AM25-(+AM25*AE26)),IF(AB26="Impacto",($X$13-(+$X$13*AE26)),IF(AB26="Probabilidad",AM25,""))),"")</f>
        <v/>
      </c>
      <c r="AN26" s="194" t="str">
        <f t="shared" ref="AN26:AN27" si="21">IFERROR(IF(OR(AND(AJ26="Muy Baja",AL26="Leve"),AND(AJ26="Muy Baja",AL26="Menor"),AND(AJ26="Baja",AL26="Leve")),"Bajo",IF(OR(AND(AJ26="Muy baja",AL26="Moderado"),AND(AJ26="Baja",AL26="Menor"),AND(AJ26="Baja",AL26="Moderado"),AND(AJ26="Media",AL26="Leve"),AND(AJ26="Media",AL26="Menor"),AND(AJ26="Media",AL26="Moderado"),AND(AJ26="Alta",AL26="Leve"),AND(AJ26="Alta",AL26="Menor")),"Moderado",IF(OR(AND(AJ26="Muy Baja",AL26="Mayor"),AND(AJ26="Baja",AL26="Mayor"),AND(AJ26="Media",AL26="Mayor"),AND(AJ26="Alta",AL26="Moderado"),AND(AJ26="Alta",AL26="Mayor"),AND(AJ26="Muy Alta",AL26="Leve"),AND(AJ26="Muy Alta",AL26="Menor"),AND(AJ26="Muy Alta",AL26="Moderado"),AND(AJ26="Muy Alta",AL26="Mayor")),"Alto",IF(OR(AND(AJ26="Muy Baja",AL26="Catastrófico"),AND(AJ26="Baja",AL26="Catastrófico"),AND(AJ26="Media",AL26="Catastrófico"),AND(AJ26="Alta",AL26="Catastrófico"),AND(AJ26="Muy Alta",AL26="Catastrófico")),"Extremo","")))),"")</f>
        <v/>
      </c>
      <c r="AO26" s="195"/>
      <c r="AP26" s="186"/>
      <c r="AQ26" s="196"/>
      <c r="AR26" s="196"/>
      <c r="AS26" s="197"/>
      <c r="AT26" s="323"/>
      <c r="AU26" s="323"/>
      <c r="AV26" s="323"/>
    </row>
    <row r="27" spans="1:48" ht="37.5" customHeight="1" x14ac:dyDescent="0.2">
      <c r="A27" s="346"/>
      <c r="B27" s="336"/>
      <c r="C27" s="336"/>
      <c r="D27" s="336"/>
      <c r="E27" s="350"/>
      <c r="F27" s="336"/>
      <c r="G27" s="330"/>
      <c r="H27" s="330"/>
      <c r="I27" s="330"/>
      <c r="J27" s="330"/>
      <c r="K27" s="330"/>
      <c r="L27" s="330"/>
      <c r="M27" s="330"/>
      <c r="N27" s="330"/>
      <c r="O27" s="330"/>
      <c r="P27" s="330"/>
      <c r="Q27" s="330"/>
      <c r="R27" s="323"/>
      <c r="S27" s="322"/>
      <c r="T27" s="321"/>
      <c r="U27" s="319"/>
      <c r="V27" s="321">
        <f>IF(NOT(ISERROR(MATCH(U27,_xlfn.ANCHORARRAY(E38),0))),T40&amp;"Por favor no seleccionar los criterios de impacto",U27)</f>
        <v>0</v>
      </c>
      <c r="W27" s="322"/>
      <c r="X27" s="321"/>
      <c r="Y27" s="332"/>
      <c r="Z27" s="214">
        <v>3</v>
      </c>
      <c r="AA27" s="187"/>
      <c r="AB27" s="189" t="str">
        <f>IF(OR(AC27="Preventivo",AC27="Detectivo"),"Probabilidad",IF(AC27="Correctivo","Impacto",""))</f>
        <v/>
      </c>
      <c r="AC27" s="190"/>
      <c r="AD27" s="190"/>
      <c r="AE27" s="191" t="str">
        <f t="shared" si="18"/>
        <v/>
      </c>
      <c r="AF27" s="190"/>
      <c r="AG27" s="190"/>
      <c r="AH27" s="190"/>
      <c r="AI27" s="192" t="str">
        <f>IFERROR(IF(AND(AB26="Probabilidad",AB27="Probabilidad"),(AK26-(+AK26*AE27)),IF(AND(AB26="Impacto",AB27="Probabilidad"),(AK25-(+AK25*AE27)),IF(AB27="Impacto",AK26,""))),"")</f>
        <v/>
      </c>
      <c r="AJ27" s="193" t="str">
        <f t="shared" si="2"/>
        <v/>
      </c>
      <c r="AK27" s="191" t="str">
        <f t="shared" si="19"/>
        <v/>
      </c>
      <c r="AL27" s="193" t="str">
        <f t="shared" si="4"/>
        <v/>
      </c>
      <c r="AM27" s="191" t="str">
        <f t="shared" ref="AM27" si="22">IFERROR(IF(AND(AB26="Impacto",AB27="Impacto"),(AM26-(+AM26*AE27)),IF(AND(AB26="Probabilidad",AB27="Impacto"),(AM25-(+AM25*AE27)),IF(AB27="Probabilidad",AM26,""))),"")</f>
        <v/>
      </c>
      <c r="AN27" s="194" t="str">
        <f t="shared" si="21"/>
        <v/>
      </c>
      <c r="AO27" s="195"/>
      <c r="AP27" s="186"/>
      <c r="AQ27" s="196"/>
      <c r="AR27" s="196"/>
      <c r="AS27" s="197"/>
      <c r="AT27" s="323"/>
      <c r="AU27" s="323"/>
      <c r="AV27" s="323"/>
    </row>
    <row r="28" spans="1:48" ht="37.5" customHeight="1" x14ac:dyDescent="0.2">
      <c r="A28" s="346"/>
      <c r="B28" s="336"/>
      <c r="C28" s="336"/>
      <c r="D28" s="336"/>
      <c r="E28" s="350"/>
      <c r="F28" s="336"/>
      <c r="G28" s="330"/>
      <c r="H28" s="330"/>
      <c r="I28" s="330"/>
      <c r="J28" s="330"/>
      <c r="K28" s="330"/>
      <c r="L28" s="330"/>
      <c r="M28" s="330"/>
      <c r="N28" s="330"/>
      <c r="O28" s="330"/>
      <c r="P28" s="330"/>
      <c r="Q28" s="330"/>
      <c r="R28" s="323"/>
      <c r="S28" s="322"/>
      <c r="T28" s="321"/>
      <c r="U28" s="319"/>
      <c r="V28" s="321">
        <f>IF(NOT(ISERROR(MATCH(U28,_xlfn.ANCHORARRAY(E39),0))),T41&amp;"Por favor no seleccionar los criterios de impacto",U28)</f>
        <v>0</v>
      </c>
      <c r="W28" s="322"/>
      <c r="X28" s="321"/>
      <c r="Y28" s="332"/>
      <c r="Z28" s="214">
        <v>4</v>
      </c>
      <c r="AA28" s="187"/>
      <c r="AB28" s="189" t="str">
        <f t="shared" ref="AB28:AB30" si="23">IF(OR(AC28="Preventivo",AC28="Detectivo"),"Probabilidad",IF(AC28="Correctivo","Impacto",""))</f>
        <v/>
      </c>
      <c r="AC28" s="190"/>
      <c r="AD28" s="190"/>
      <c r="AE28" s="191" t="str">
        <f t="shared" si="18"/>
        <v/>
      </c>
      <c r="AF28" s="190"/>
      <c r="AG28" s="190"/>
      <c r="AH28" s="190"/>
      <c r="AI28" s="192" t="str">
        <f t="shared" ref="AI28:AI30" si="24">IFERROR(IF(AND(AB27="Probabilidad",AB28="Probabilidad"),(AK27-(+AK27*AE28)),IF(AND(AB27="Impacto",AB28="Probabilidad"),(AK26-(+AK26*AE28)),IF(AB28="Impacto",AK27,""))),"")</f>
        <v/>
      </c>
      <c r="AJ28" s="193" t="str">
        <f t="shared" si="2"/>
        <v/>
      </c>
      <c r="AK28" s="191" t="str">
        <f t="shared" si="19"/>
        <v/>
      </c>
      <c r="AL28" s="193" t="str">
        <f t="shared" si="4"/>
        <v/>
      </c>
      <c r="AM28" s="191" t="str">
        <f t="shared" si="13"/>
        <v/>
      </c>
      <c r="AN28" s="194" t="str">
        <f>IFERROR(IF(OR(AND(AJ28="Muy Baja",AL28="Leve"),AND(AJ28="Muy Baja",AL28="Menor"),AND(AJ28="Baja",AL28="Leve")),"Bajo",IF(OR(AND(AJ28="Muy baja",AL28="Moderado"),AND(AJ28="Baja",AL28="Menor"),AND(AJ28="Baja",AL28="Moderado"),AND(AJ28="Media",AL28="Leve"),AND(AJ28="Media",AL28="Menor"),AND(AJ28="Media",AL28="Moderado"),AND(AJ28="Alta",AL28="Leve"),AND(AJ28="Alta",AL28="Menor")),"Moderado",IF(OR(AND(AJ28="Muy Baja",AL28="Mayor"),AND(AJ28="Baja",AL28="Mayor"),AND(AJ28="Media",AL28="Mayor"),AND(AJ28="Alta",AL28="Moderado"),AND(AJ28="Alta",AL28="Mayor"),AND(AJ28="Muy Alta",AL28="Leve"),AND(AJ28="Muy Alta",AL28="Menor"),AND(AJ28="Muy Alta",AL28="Moderado"),AND(AJ28="Muy Alta",AL28="Mayor")),"Alto",IF(OR(AND(AJ28="Muy Baja",AL28="Catastrófico"),AND(AJ28="Baja",AL28="Catastrófico"),AND(AJ28="Media",AL28="Catastrófico"),AND(AJ28="Alta",AL28="Catastrófico"),AND(AJ28="Muy Alta",AL28="Catastrófico")),"Extremo","")))),"")</f>
        <v/>
      </c>
      <c r="AO28" s="195"/>
      <c r="AP28" s="186"/>
      <c r="AQ28" s="196"/>
      <c r="AR28" s="196"/>
      <c r="AS28" s="197"/>
      <c r="AT28" s="323"/>
      <c r="AU28" s="323"/>
      <c r="AV28" s="323"/>
    </row>
    <row r="29" spans="1:48" ht="37.5" customHeight="1" x14ac:dyDescent="0.2">
      <c r="A29" s="346"/>
      <c r="B29" s="336"/>
      <c r="C29" s="336"/>
      <c r="D29" s="336"/>
      <c r="E29" s="350"/>
      <c r="F29" s="336"/>
      <c r="G29" s="330"/>
      <c r="H29" s="330"/>
      <c r="I29" s="330"/>
      <c r="J29" s="330"/>
      <c r="K29" s="330"/>
      <c r="L29" s="330"/>
      <c r="M29" s="330"/>
      <c r="N29" s="330"/>
      <c r="O29" s="330"/>
      <c r="P29" s="330"/>
      <c r="Q29" s="330"/>
      <c r="R29" s="323"/>
      <c r="S29" s="322"/>
      <c r="T29" s="321"/>
      <c r="U29" s="319"/>
      <c r="V29" s="321">
        <f>IF(NOT(ISERROR(MATCH(U29,_xlfn.ANCHORARRAY(E40),0))),T42&amp;"Por favor no seleccionar los criterios de impacto",U29)</f>
        <v>0</v>
      </c>
      <c r="W29" s="322"/>
      <c r="X29" s="321"/>
      <c r="Y29" s="332"/>
      <c r="Z29" s="214">
        <v>5</v>
      </c>
      <c r="AA29" s="187"/>
      <c r="AB29" s="189" t="str">
        <f t="shared" si="23"/>
        <v/>
      </c>
      <c r="AC29" s="190"/>
      <c r="AD29" s="190"/>
      <c r="AE29" s="191" t="str">
        <f t="shared" si="18"/>
        <v/>
      </c>
      <c r="AF29" s="190"/>
      <c r="AG29" s="190"/>
      <c r="AH29" s="190"/>
      <c r="AI29" s="192" t="str">
        <f t="shared" si="24"/>
        <v/>
      </c>
      <c r="AJ29" s="193" t="str">
        <f t="shared" si="2"/>
        <v/>
      </c>
      <c r="AK29" s="191" t="str">
        <f t="shared" si="19"/>
        <v/>
      </c>
      <c r="AL29" s="193" t="str">
        <f t="shared" si="4"/>
        <v/>
      </c>
      <c r="AM29" s="191" t="str">
        <f t="shared" si="13"/>
        <v/>
      </c>
      <c r="AN29" s="194" t="str">
        <f t="shared" ref="AN29:AN30" si="25">IFERROR(IF(OR(AND(AJ29="Muy Baja",AL29="Leve"),AND(AJ29="Muy Baja",AL29="Menor"),AND(AJ29="Baja",AL29="Leve")),"Bajo",IF(OR(AND(AJ29="Muy baja",AL29="Moderado"),AND(AJ29="Baja",AL29="Menor"),AND(AJ29="Baja",AL29="Moderado"),AND(AJ29="Media",AL29="Leve"),AND(AJ29="Media",AL29="Menor"),AND(AJ29="Media",AL29="Moderado"),AND(AJ29="Alta",AL29="Leve"),AND(AJ29="Alta",AL29="Menor")),"Moderado",IF(OR(AND(AJ29="Muy Baja",AL29="Mayor"),AND(AJ29="Baja",AL29="Mayor"),AND(AJ29="Media",AL29="Mayor"),AND(AJ29="Alta",AL29="Moderado"),AND(AJ29="Alta",AL29="Mayor"),AND(AJ29="Muy Alta",AL29="Leve"),AND(AJ29="Muy Alta",AL29="Menor"),AND(AJ29="Muy Alta",AL29="Moderado"),AND(AJ29="Muy Alta",AL29="Mayor")),"Alto",IF(OR(AND(AJ29="Muy Baja",AL29="Catastrófico"),AND(AJ29="Baja",AL29="Catastrófico"),AND(AJ29="Media",AL29="Catastrófico"),AND(AJ29="Alta",AL29="Catastrófico"),AND(AJ29="Muy Alta",AL29="Catastrófico")),"Extremo","")))),"")</f>
        <v/>
      </c>
      <c r="AO29" s="195"/>
      <c r="AP29" s="186"/>
      <c r="AQ29" s="196"/>
      <c r="AR29" s="196"/>
      <c r="AS29" s="197"/>
      <c r="AT29" s="323"/>
      <c r="AU29" s="323"/>
      <c r="AV29" s="323"/>
    </row>
    <row r="30" spans="1:48" ht="37.5" customHeight="1" x14ac:dyDescent="0.2">
      <c r="A30" s="346"/>
      <c r="B30" s="336"/>
      <c r="C30" s="336"/>
      <c r="D30" s="336"/>
      <c r="E30" s="350"/>
      <c r="F30" s="336"/>
      <c r="G30" s="331"/>
      <c r="H30" s="331"/>
      <c r="I30" s="331"/>
      <c r="J30" s="331"/>
      <c r="K30" s="331"/>
      <c r="L30" s="331"/>
      <c r="M30" s="331"/>
      <c r="N30" s="331"/>
      <c r="O30" s="331"/>
      <c r="P30" s="331"/>
      <c r="Q30" s="331"/>
      <c r="R30" s="323"/>
      <c r="S30" s="322"/>
      <c r="T30" s="321"/>
      <c r="U30" s="319"/>
      <c r="V30" s="321">
        <f>IF(NOT(ISERROR(MATCH(U30,_xlfn.ANCHORARRAY(E41),0))),T43&amp;"Por favor no seleccionar los criterios de impacto",U30)</f>
        <v>0</v>
      </c>
      <c r="W30" s="322"/>
      <c r="X30" s="321"/>
      <c r="Y30" s="332"/>
      <c r="Z30" s="214">
        <v>6</v>
      </c>
      <c r="AA30" s="187"/>
      <c r="AB30" s="189" t="str">
        <f t="shared" si="23"/>
        <v/>
      </c>
      <c r="AC30" s="190"/>
      <c r="AD30" s="190"/>
      <c r="AE30" s="191" t="str">
        <f t="shared" si="18"/>
        <v/>
      </c>
      <c r="AF30" s="190"/>
      <c r="AG30" s="190"/>
      <c r="AH30" s="190"/>
      <c r="AI30" s="192" t="str">
        <f t="shared" si="24"/>
        <v/>
      </c>
      <c r="AJ30" s="193" t="str">
        <f t="shared" si="2"/>
        <v/>
      </c>
      <c r="AK30" s="191" t="str">
        <f t="shared" si="19"/>
        <v/>
      </c>
      <c r="AL30" s="193" t="str">
        <f t="shared" si="4"/>
        <v/>
      </c>
      <c r="AM30" s="191" t="str">
        <f t="shared" si="13"/>
        <v/>
      </c>
      <c r="AN30" s="194" t="str">
        <f t="shared" si="25"/>
        <v/>
      </c>
      <c r="AO30" s="195"/>
      <c r="AP30" s="186"/>
      <c r="AQ30" s="196"/>
      <c r="AR30" s="196"/>
      <c r="AS30" s="197"/>
      <c r="AT30" s="323"/>
      <c r="AU30" s="323"/>
      <c r="AV30" s="323"/>
    </row>
    <row r="31" spans="1:48" ht="37.5" customHeight="1" x14ac:dyDescent="0.2">
      <c r="A31" s="346">
        <v>4</v>
      </c>
      <c r="B31" s="336"/>
      <c r="C31" s="336"/>
      <c r="D31" s="336"/>
      <c r="E31" s="336"/>
      <c r="F31" s="336"/>
      <c r="G31" s="329"/>
      <c r="H31" s="329"/>
      <c r="I31" s="329"/>
      <c r="J31" s="329"/>
      <c r="K31" s="329"/>
      <c r="L31" s="329"/>
      <c r="M31" s="329"/>
      <c r="N31" s="329"/>
      <c r="O31" s="329"/>
      <c r="P31" s="329"/>
      <c r="Q31" s="329"/>
      <c r="R31" s="323"/>
      <c r="S31" s="322" t="str">
        <f>IF(R31&lt;=0,"",IF(R31&lt;=2,"Muy Baja",IF(R31&lt;=24,"Baja",IF(R31&lt;=500,"Media",IF(R31&lt;=5000,"Alta","Muy Alta")))))</f>
        <v/>
      </c>
      <c r="T31" s="321" t="str">
        <f>IF(S31="","",IF(S31="Muy Baja",0.2,IF(S31="Baja",0.4,IF(S31="Media",0.6,IF(S31="Alta",0.8,IF(S31="Muy Alta",1,))))))</f>
        <v/>
      </c>
      <c r="U31" s="319"/>
      <c r="V31" s="321">
        <f>IF(NOT(ISERROR(MATCH(U31,'Tabla Impacto'!$B$222:$B$224,0))),'Tabla Impacto'!$F$224&amp;"Por favor no seleccionar los criterios de impacto(Afectación Económica o presupuestal y Pérdida Reputacional)",U31)</f>
        <v>0</v>
      </c>
      <c r="W31" s="322" t="str">
        <f>IF(OR(V31='Tabla Impacto'!$C$12,V31='Tabla Impacto'!$D$12),"Leve",IF(OR(V31='Tabla Impacto'!$C$13,V31='Tabla Impacto'!$D$13),"Menor",IF(OR(V31='Tabla Impacto'!$C$14,V31='Tabla Impacto'!$D$14),"Moderado",IF(OR(V31='Tabla Impacto'!$C$15,V31='Tabla Impacto'!$D$15),"Mayor",IF(OR(V31='Tabla Impacto'!$C$16,V31='Tabla Impacto'!$D$16),"Catastrófico","")))))</f>
        <v/>
      </c>
      <c r="X31" s="321" t="str">
        <f>IF(W31="","",IF(W31="Leve",0.2,IF(W31="Menor",0.4,IF(W31="Moderado",0.6,IF(W31="Mayor",0.8,IF(W31="Catastrófico",1,))))))</f>
        <v/>
      </c>
      <c r="Y31" s="332" t="str">
        <f>IF(OR(AND(S31="Muy Baja",W31="Leve"),AND(S31="Muy Baja",W31="Menor"),AND(S31="Baja",W31="Leve")),"Bajo",IF(OR(AND(S31="Muy baja",W31="Moderado"),AND(S31="Baja",W31="Menor"),AND(S31="Baja",W31="Moderado"),AND(S31="Media",W31="Leve"),AND(S31="Media",W31="Menor"),AND(S31="Media",W31="Moderado"),AND(S31="Alta",W31="Leve"),AND(S31="Alta",W31="Menor")),"Moderado",IF(OR(AND(S31="Muy Baja",W31="Mayor"),AND(S31="Baja",W31="Mayor"),AND(S31="Media",W31="Mayor"),AND(S31="Alta",W31="Moderado"),AND(S31="Alta",W31="Mayor"),AND(S31="Muy Alta",W31="Leve"),AND(S31="Muy Alta",W31="Menor"),AND(S31="Muy Alta",W31="Moderado"),AND(S31="Muy Alta",W31="Mayor")),"Alto",IF(OR(AND(S31="Muy Baja",W31="Catastrófico"),AND(S31="Baja",W31="Catastrófico"),AND(S31="Media",W31="Catastrófico"),AND(S31="Alta",W31="Catastrófico"),AND(S31="Muy Alta",W31="Catastrófico")),"Extremo",""))))</f>
        <v/>
      </c>
      <c r="Z31" s="214">
        <v>1</v>
      </c>
      <c r="AA31" s="187"/>
      <c r="AB31" s="189" t="str">
        <f>IF(OR(AC31="Preventivo",AC31="Detectivo"),"Probabilidad",IF(AC31="Correctivo","Impacto",""))</f>
        <v/>
      </c>
      <c r="AC31" s="190"/>
      <c r="AD31" s="190"/>
      <c r="AE31" s="191" t="str">
        <f>IF(AND(AC31="Preventivo",AD31="Automático"),"50%",IF(AND(AC31="Preventivo",AD31="Manual"),"40%",IF(AND(AC31="Detectivo",AD31="Automático"),"40%",IF(AND(AC31="Detectivo",AD31="Manual"),"30%",IF(AND(AC31="Correctivo",AD31="Automático"),"35%",IF(AND(AC31="Correctivo",AD31="Manual"),"25%",""))))))</f>
        <v/>
      </c>
      <c r="AF31" s="190"/>
      <c r="AG31" s="190"/>
      <c r="AH31" s="190"/>
      <c r="AI31" s="192" t="str">
        <f>IFERROR(IF(AB31="Probabilidad",(T31-(+T31*AE31)),IF(AB31="Impacto",T31,"")),"")</f>
        <v/>
      </c>
      <c r="AJ31" s="193" t="str">
        <f>IFERROR(IF(AI31="","",IF(AI31&lt;=0.2,"Muy Baja",IF(AI31&lt;=0.4,"Baja",IF(AI31&lt;=0.6,"Media",IF(AI31&lt;=0.8,"Alta","Muy Alta"))))),"")</f>
        <v/>
      </c>
      <c r="AK31" s="191" t="str">
        <f>+AI31</f>
        <v/>
      </c>
      <c r="AL31" s="193" t="str">
        <f>IFERROR(IF(AM31="","",IF(AM31&lt;=0.2,"Leve",IF(AM31&lt;=0.4,"Menor",IF(AM31&lt;=0.6,"Moderado",IF(AM31&lt;=0.8,"Mayor","Catastrófico"))))),"")</f>
        <v/>
      </c>
      <c r="AM31" s="191" t="str">
        <f t="shared" ref="AM31" si="26">IFERROR(IF(AB31="Impacto",(X31-(+X31*AE31)),IF(AB31="Probabilidad",X31,"")),"")</f>
        <v/>
      </c>
      <c r="AN31" s="194" t="str">
        <f>IFERROR(IF(OR(AND(AJ31="Muy Baja",AL31="Leve"),AND(AJ31="Muy Baja",AL31="Menor"),AND(AJ31="Baja",AL31="Leve")),"Bajo",IF(OR(AND(AJ31="Muy baja",AL31="Moderado"),AND(AJ31="Baja",AL31="Menor"),AND(AJ31="Baja",AL31="Moderado"),AND(AJ31="Media",AL31="Leve"),AND(AJ31="Media",AL31="Menor"),AND(AJ31="Media",AL31="Moderado"),AND(AJ31="Alta",AL31="Leve"),AND(AJ31="Alta",AL31="Menor")),"Moderado",IF(OR(AND(AJ31="Muy Baja",AL31="Mayor"),AND(AJ31="Baja",AL31="Mayor"),AND(AJ31="Media",AL31="Mayor"),AND(AJ31="Alta",AL31="Moderado"),AND(AJ31="Alta",AL31="Mayor"),AND(AJ31="Muy Alta",AL31="Leve"),AND(AJ31="Muy Alta",AL31="Menor"),AND(AJ31="Muy Alta",AL31="Moderado"),AND(AJ31="Muy Alta",AL31="Mayor")),"Alto",IF(OR(AND(AJ31="Muy Baja",AL31="Catastrófico"),AND(AJ31="Baja",AL31="Catastrófico"),AND(AJ31="Media",AL31="Catastrófico"),AND(AJ31="Alta",AL31="Catastrófico"),AND(AJ31="Muy Alta",AL31="Catastrófico")),"Extremo","")))),"")</f>
        <v/>
      </c>
      <c r="AO31" s="195"/>
      <c r="AP31" s="186"/>
      <c r="AQ31" s="196"/>
      <c r="AR31" s="196"/>
      <c r="AS31" s="197"/>
      <c r="AT31" s="323"/>
      <c r="AU31" s="323"/>
      <c r="AV31" s="323"/>
    </row>
    <row r="32" spans="1:48" ht="37.5" customHeight="1" x14ac:dyDescent="0.2">
      <c r="A32" s="346"/>
      <c r="B32" s="336"/>
      <c r="C32" s="336"/>
      <c r="D32" s="336"/>
      <c r="E32" s="336"/>
      <c r="F32" s="336"/>
      <c r="G32" s="330"/>
      <c r="H32" s="330"/>
      <c r="I32" s="330"/>
      <c r="J32" s="330"/>
      <c r="K32" s="330"/>
      <c r="L32" s="330"/>
      <c r="M32" s="330"/>
      <c r="N32" s="330"/>
      <c r="O32" s="330"/>
      <c r="P32" s="330"/>
      <c r="Q32" s="330"/>
      <c r="R32" s="323"/>
      <c r="S32" s="322"/>
      <c r="T32" s="321"/>
      <c r="U32" s="319"/>
      <c r="V32" s="321">
        <f>IF(NOT(ISERROR(MATCH(U32,_xlfn.ANCHORARRAY(E43),0))),T45&amp;"Por favor no seleccionar los criterios de impacto",U32)</f>
        <v>0</v>
      </c>
      <c r="W32" s="322"/>
      <c r="X32" s="321"/>
      <c r="Y32" s="332"/>
      <c r="Z32" s="214">
        <v>2</v>
      </c>
      <c r="AA32" s="187"/>
      <c r="AB32" s="189" t="str">
        <f>IF(OR(AC32="Preventivo",AC32="Detectivo"),"Probabilidad",IF(AC32="Correctivo","Impacto",""))</f>
        <v/>
      </c>
      <c r="AC32" s="190"/>
      <c r="AD32" s="190"/>
      <c r="AE32" s="191" t="str">
        <f t="shared" ref="AE32:AE36" si="27">IF(AND(AC32="Preventivo",AD32="Automático"),"50%",IF(AND(AC32="Preventivo",AD32="Manual"),"40%",IF(AND(AC32="Detectivo",AD32="Automático"),"40%",IF(AND(AC32="Detectivo",AD32="Manual"),"30%",IF(AND(AC32="Correctivo",AD32="Automático"),"35%",IF(AND(AC32="Correctivo",AD32="Manual"),"25%",""))))))</f>
        <v/>
      </c>
      <c r="AF32" s="190"/>
      <c r="AG32" s="190"/>
      <c r="AH32" s="190"/>
      <c r="AI32" s="192" t="str">
        <f>IFERROR(IF(AND(AB31="Probabilidad",AB32="Probabilidad"),(AK31-(+AK31*AE32)),IF(AB32="Probabilidad",(T31-(+T31*AE32)),IF(AB32="Impacto",AK31,""))),"")</f>
        <v/>
      </c>
      <c r="AJ32" s="193" t="str">
        <f t="shared" si="2"/>
        <v/>
      </c>
      <c r="AK32" s="191" t="str">
        <f t="shared" ref="AK32:AK36" si="28">+AI32</f>
        <v/>
      </c>
      <c r="AL32" s="193" t="str">
        <f t="shared" si="4"/>
        <v/>
      </c>
      <c r="AM32" s="191" t="str">
        <f t="shared" ref="AM32" si="29">IFERROR(IF(AND(AB31="Impacto",AB32="Impacto"),(AM31-(+AM31*AE32)),IF(AB32="Impacto",($X$13-(+$X$13*AE32)),IF(AB32="Probabilidad",AM31,""))),"")</f>
        <v/>
      </c>
      <c r="AN32" s="194" t="str">
        <f t="shared" ref="AN32:AN33" si="30">IFERROR(IF(OR(AND(AJ32="Muy Baja",AL32="Leve"),AND(AJ32="Muy Baja",AL32="Menor"),AND(AJ32="Baja",AL32="Leve")),"Bajo",IF(OR(AND(AJ32="Muy baja",AL32="Moderado"),AND(AJ32="Baja",AL32="Menor"),AND(AJ32="Baja",AL32="Moderado"),AND(AJ32="Media",AL32="Leve"),AND(AJ32="Media",AL32="Menor"),AND(AJ32="Media",AL32="Moderado"),AND(AJ32="Alta",AL32="Leve"),AND(AJ32="Alta",AL32="Menor")),"Moderado",IF(OR(AND(AJ32="Muy Baja",AL32="Mayor"),AND(AJ32="Baja",AL32="Mayor"),AND(AJ32="Media",AL32="Mayor"),AND(AJ32="Alta",AL32="Moderado"),AND(AJ32="Alta",AL32="Mayor"),AND(AJ32="Muy Alta",AL32="Leve"),AND(AJ32="Muy Alta",AL32="Menor"),AND(AJ32="Muy Alta",AL32="Moderado"),AND(AJ32="Muy Alta",AL32="Mayor")),"Alto",IF(OR(AND(AJ32="Muy Baja",AL32="Catastrófico"),AND(AJ32="Baja",AL32="Catastrófico"),AND(AJ32="Media",AL32="Catastrófico"),AND(AJ32="Alta",AL32="Catastrófico"),AND(AJ32="Muy Alta",AL32="Catastrófico")),"Extremo","")))),"")</f>
        <v/>
      </c>
      <c r="AO32" s="195"/>
      <c r="AP32" s="186"/>
      <c r="AQ32" s="196"/>
      <c r="AR32" s="196"/>
      <c r="AS32" s="197"/>
      <c r="AT32" s="323"/>
      <c r="AU32" s="323"/>
      <c r="AV32" s="323"/>
    </row>
    <row r="33" spans="1:48" ht="37.5" customHeight="1" x14ac:dyDescent="0.2">
      <c r="A33" s="346"/>
      <c r="B33" s="336"/>
      <c r="C33" s="336"/>
      <c r="D33" s="336"/>
      <c r="E33" s="336"/>
      <c r="F33" s="336"/>
      <c r="G33" s="330"/>
      <c r="H33" s="330"/>
      <c r="I33" s="330"/>
      <c r="J33" s="330"/>
      <c r="K33" s="330"/>
      <c r="L33" s="330"/>
      <c r="M33" s="330"/>
      <c r="N33" s="330"/>
      <c r="O33" s="330"/>
      <c r="P33" s="330"/>
      <c r="Q33" s="330"/>
      <c r="R33" s="323"/>
      <c r="S33" s="322"/>
      <c r="T33" s="321"/>
      <c r="U33" s="319"/>
      <c r="V33" s="321">
        <f>IF(NOT(ISERROR(MATCH(U33,_xlfn.ANCHORARRAY(E44),0))),T46&amp;"Por favor no seleccionar los criterios de impacto",U33)</f>
        <v>0</v>
      </c>
      <c r="W33" s="322"/>
      <c r="X33" s="321"/>
      <c r="Y33" s="332"/>
      <c r="Z33" s="214">
        <v>3</v>
      </c>
      <c r="AA33" s="188"/>
      <c r="AB33" s="189" t="str">
        <f>IF(OR(AC33="Preventivo",AC33="Detectivo"),"Probabilidad",IF(AC33="Correctivo","Impacto",""))</f>
        <v/>
      </c>
      <c r="AC33" s="190"/>
      <c r="AD33" s="190"/>
      <c r="AE33" s="191" t="str">
        <f t="shared" si="27"/>
        <v/>
      </c>
      <c r="AF33" s="190"/>
      <c r="AG33" s="190"/>
      <c r="AH33" s="190"/>
      <c r="AI33" s="192" t="str">
        <f>IFERROR(IF(AND(AB32="Probabilidad",AB33="Probabilidad"),(AK32-(+AK32*AE33)),IF(AND(AB32="Impacto",AB33="Probabilidad"),(AK31-(+AK31*AE33)),IF(AB33="Impacto",AK32,""))),"")</f>
        <v/>
      </c>
      <c r="AJ33" s="193" t="str">
        <f t="shared" si="2"/>
        <v/>
      </c>
      <c r="AK33" s="191" t="str">
        <f t="shared" si="28"/>
        <v/>
      </c>
      <c r="AL33" s="193" t="str">
        <f t="shared" si="4"/>
        <v/>
      </c>
      <c r="AM33" s="191" t="str">
        <f t="shared" ref="AM33" si="31">IFERROR(IF(AND(AB32="Impacto",AB33="Impacto"),(AM32-(+AM32*AE33)),IF(AND(AB32="Probabilidad",AB33="Impacto"),(AM31-(+AM31*AE33)),IF(AB33="Probabilidad",AM32,""))),"")</f>
        <v/>
      </c>
      <c r="AN33" s="194" t="str">
        <f t="shared" si="30"/>
        <v/>
      </c>
      <c r="AO33" s="195"/>
      <c r="AP33" s="186"/>
      <c r="AQ33" s="196"/>
      <c r="AR33" s="196"/>
      <c r="AS33" s="197"/>
      <c r="AT33" s="323"/>
      <c r="AU33" s="323"/>
      <c r="AV33" s="323"/>
    </row>
    <row r="34" spans="1:48" ht="37.5" customHeight="1" x14ac:dyDescent="0.2">
      <c r="A34" s="346"/>
      <c r="B34" s="336"/>
      <c r="C34" s="336"/>
      <c r="D34" s="336"/>
      <c r="E34" s="336"/>
      <c r="F34" s="336"/>
      <c r="G34" s="330"/>
      <c r="H34" s="330"/>
      <c r="I34" s="330"/>
      <c r="J34" s="330"/>
      <c r="K34" s="330"/>
      <c r="L34" s="330"/>
      <c r="M34" s="330"/>
      <c r="N34" s="330"/>
      <c r="O34" s="330"/>
      <c r="P34" s="330"/>
      <c r="Q34" s="330"/>
      <c r="R34" s="323"/>
      <c r="S34" s="322"/>
      <c r="T34" s="321"/>
      <c r="U34" s="319"/>
      <c r="V34" s="321">
        <f>IF(NOT(ISERROR(MATCH(U34,_xlfn.ANCHORARRAY(E45),0))),T47&amp;"Por favor no seleccionar los criterios de impacto",U34)</f>
        <v>0</v>
      </c>
      <c r="W34" s="322"/>
      <c r="X34" s="321"/>
      <c r="Y34" s="332"/>
      <c r="Z34" s="214">
        <v>4</v>
      </c>
      <c r="AA34" s="187"/>
      <c r="AB34" s="189" t="str">
        <f t="shared" ref="AB34:AB36" si="32">IF(OR(AC34="Preventivo",AC34="Detectivo"),"Probabilidad",IF(AC34="Correctivo","Impacto",""))</f>
        <v/>
      </c>
      <c r="AC34" s="190"/>
      <c r="AD34" s="190"/>
      <c r="AE34" s="191" t="str">
        <f t="shared" si="27"/>
        <v/>
      </c>
      <c r="AF34" s="190"/>
      <c r="AG34" s="190"/>
      <c r="AH34" s="190"/>
      <c r="AI34" s="192" t="str">
        <f t="shared" ref="AI34:AI36" si="33">IFERROR(IF(AND(AB33="Probabilidad",AB34="Probabilidad"),(AK33-(+AK33*AE34)),IF(AND(AB33="Impacto",AB34="Probabilidad"),(AK32-(+AK32*AE34)),IF(AB34="Impacto",AK33,""))),"")</f>
        <v/>
      </c>
      <c r="AJ34" s="193" t="str">
        <f t="shared" si="2"/>
        <v/>
      </c>
      <c r="AK34" s="191" t="str">
        <f t="shared" si="28"/>
        <v/>
      </c>
      <c r="AL34" s="193" t="str">
        <f t="shared" si="4"/>
        <v/>
      </c>
      <c r="AM34" s="191" t="str">
        <f t="shared" si="13"/>
        <v/>
      </c>
      <c r="AN34" s="194" t="str">
        <f>IFERROR(IF(OR(AND(AJ34="Muy Baja",AL34="Leve"),AND(AJ34="Muy Baja",AL34="Menor"),AND(AJ34="Baja",AL34="Leve")),"Bajo",IF(OR(AND(AJ34="Muy baja",AL34="Moderado"),AND(AJ34="Baja",AL34="Menor"),AND(AJ34="Baja",AL34="Moderado"),AND(AJ34="Media",AL34="Leve"),AND(AJ34="Media",AL34="Menor"),AND(AJ34="Media",AL34="Moderado"),AND(AJ34="Alta",AL34="Leve"),AND(AJ34="Alta",AL34="Menor")),"Moderado",IF(OR(AND(AJ34="Muy Baja",AL34="Mayor"),AND(AJ34="Baja",AL34="Mayor"),AND(AJ34="Media",AL34="Mayor"),AND(AJ34="Alta",AL34="Moderado"),AND(AJ34="Alta",AL34="Mayor"),AND(AJ34="Muy Alta",AL34="Leve"),AND(AJ34="Muy Alta",AL34="Menor"),AND(AJ34="Muy Alta",AL34="Moderado"),AND(AJ34="Muy Alta",AL34="Mayor")),"Alto",IF(OR(AND(AJ34="Muy Baja",AL34="Catastrófico"),AND(AJ34="Baja",AL34="Catastrófico"),AND(AJ34="Media",AL34="Catastrófico"),AND(AJ34="Alta",AL34="Catastrófico"),AND(AJ34="Muy Alta",AL34="Catastrófico")),"Extremo","")))),"")</f>
        <v/>
      </c>
      <c r="AO34" s="195"/>
      <c r="AP34" s="186"/>
      <c r="AQ34" s="196"/>
      <c r="AR34" s="196"/>
      <c r="AS34" s="197"/>
      <c r="AT34" s="323"/>
      <c r="AU34" s="323"/>
      <c r="AV34" s="323"/>
    </row>
    <row r="35" spans="1:48" ht="37.5" customHeight="1" x14ac:dyDescent="0.2">
      <c r="A35" s="346"/>
      <c r="B35" s="336"/>
      <c r="C35" s="336"/>
      <c r="D35" s="336"/>
      <c r="E35" s="336"/>
      <c r="F35" s="336"/>
      <c r="G35" s="330"/>
      <c r="H35" s="330"/>
      <c r="I35" s="330"/>
      <c r="J35" s="330"/>
      <c r="K35" s="330"/>
      <c r="L35" s="330"/>
      <c r="M35" s="330"/>
      <c r="N35" s="330"/>
      <c r="O35" s="330"/>
      <c r="P35" s="330"/>
      <c r="Q35" s="330"/>
      <c r="R35" s="323"/>
      <c r="S35" s="322"/>
      <c r="T35" s="321"/>
      <c r="U35" s="319"/>
      <c r="V35" s="321">
        <f>IF(NOT(ISERROR(MATCH(U35,_xlfn.ANCHORARRAY(E46),0))),T48&amp;"Por favor no seleccionar los criterios de impacto",U35)</f>
        <v>0</v>
      </c>
      <c r="W35" s="322"/>
      <c r="X35" s="321"/>
      <c r="Y35" s="332"/>
      <c r="Z35" s="214">
        <v>5</v>
      </c>
      <c r="AA35" s="187"/>
      <c r="AB35" s="189" t="str">
        <f t="shared" si="32"/>
        <v/>
      </c>
      <c r="AC35" s="190"/>
      <c r="AD35" s="190"/>
      <c r="AE35" s="191" t="str">
        <f t="shared" si="27"/>
        <v/>
      </c>
      <c r="AF35" s="190"/>
      <c r="AG35" s="190"/>
      <c r="AH35" s="190"/>
      <c r="AI35" s="192" t="str">
        <f t="shared" si="33"/>
        <v/>
      </c>
      <c r="AJ35" s="193" t="str">
        <f>IFERROR(IF(AI35="","",IF(AI35&lt;=0.2,"Muy Baja",IF(AI35&lt;=0.4,"Baja",IF(AI35&lt;=0.6,"Media",IF(AI35&lt;=0.8,"Alta","Muy Alta"))))),"")</f>
        <v/>
      </c>
      <c r="AK35" s="191" t="str">
        <f t="shared" si="28"/>
        <v/>
      </c>
      <c r="AL35" s="193" t="str">
        <f t="shared" si="4"/>
        <v/>
      </c>
      <c r="AM35" s="191" t="str">
        <f t="shared" si="13"/>
        <v/>
      </c>
      <c r="AN35" s="194" t="str">
        <f t="shared" ref="AN35:AN36" si="34">IFERROR(IF(OR(AND(AJ35="Muy Baja",AL35="Leve"),AND(AJ35="Muy Baja",AL35="Menor"),AND(AJ35="Baja",AL35="Leve")),"Bajo",IF(OR(AND(AJ35="Muy baja",AL35="Moderado"),AND(AJ35="Baja",AL35="Menor"),AND(AJ35="Baja",AL35="Moderado"),AND(AJ35="Media",AL35="Leve"),AND(AJ35="Media",AL35="Menor"),AND(AJ35="Media",AL35="Moderado"),AND(AJ35="Alta",AL35="Leve"),AND(AJ35="Alta",AL35="Menor")),"Moderado",IF(OR(AND(AJ35="Muy Baja",AL35="Mayor"),AND(AJ35="Baja",AL35="Mayor"),AND(AJ35="Media",AL35="Mayor"),AND(AJ35="Alta",AL35="Moderado"),AND(AJ35="Alta",AL35="Mayor"),AND(AJ35="Muy Alta",AL35="Leve"),AND(AJ35="Muy Alta",AL35="Menor"),AND(AJ35="Muy Alta",AL35="Moderado"),AND(AJ35="Muy Alta",AL35="Mayor")),"Alto",IF(OR(AND(AJ35="Muy Baja",AL35="Catastrófico"),AND(AJ35="Baja",AL35="Catastrófico"),AND(AJ35="Media",AL35="Catastrófico"),AND(AJ35="Alta",AL35="Catastrófico"),AND(AJ35="Muy Alta",AL35="Catastrófico")),"Extremo","")))),"")</f>
        <v/>
      </c>
      <c r="AO35" s="195"/>
      <c r="AP35" s="186"/>
      <c r="AQ35" s="196"/>
      <c r="AR35" s="196"/>
      <c r="AS35" s="197"/>
      <c r="AT35" s="323"/>
      <c r="AU35" s="323"/>
      <c r="AV35" s="323"/>
    </row>
    <row r="36" spans="1:48" ht="37.5" customHeight="1" x14ac:dyDescent="0.2">
      <c r="A36" s="346"/>
      <c r="B36" s="336"/>
      <c r="C36" s="336"/>
      <c r="D36" s="336"/>
      <c r="E36" s="336"/>
      <c r="F36" s="336"/>
      <c r="G36" s="331"/>
      <c r="H36" s="331"/>
      <c r="I36" s="331"/>
      <c r="J36" s="331"/>
      <c r="K36" s="331"/>
      <c r="L36" s="331"/>
      <c r="M36" s="331"/>
      <c r="N36" s="331"/>
      <c r="O36" s="331"/>
      <c r="P36" s="331"/>
      <c r="Q36" s="331"/>
      <c r="R36" s="323"/>
      <c r="S36" s="322"/>
      <c r="T36" s="321"/>
      <c r="U36" s="319"/>
      <c r="V36" s="321">
        <f>IF(NOT(ISERROR(MATCH(U36,_xlfn.ANCHORARRAY(E47),0))),T49&amp;"Por favor no seleccionar los criterios de impacto",U36)</f>
        <v>0</v>
      </c>
      <c r="W36" s="322"/>
      <c r="X36" s="321"/>
      <c r="Y36" s="332"/>
      <c r="Z36" s="214">
        <v>6</v>
      </c>
      <c r="AA36" s="187"/>
      <c r="AB36" s="189" t="str">
        <f t="shared" si="32"/>
        <v/>
      </c>
      <c r="AC36" s="190"/>
      <c r="AD36" s="190"/>
      <c r="AE36" s="191" t="str">
        <f t="shared" si="27"/>
        <v/>
      </c>
      <c r="AF36" s="190"/>
      <c r="AG36" s="190"/>
      <c r="AH36" s="190"/>
      <c r="AI36" s="192" t="str">
        <f t="shared" si="33"/>
        <v/>
      </c>
      <c r="AJ36" s="193" t="str">
        <f t="shared" si="2"/>
        <v/>
      </c>
      <c r="AK36" s="191" t="str">
        <f t="shared" si="28"/>
        <v/>
      </c>
      <c r="AL36" s="193" t="str">
        <f t="shared" si="4"/>
        <v/>
      </c>
      <c r="AM36" s="191" t="str">
        <f t="shared" si="13"/>
        <v/>
      </c>
      <c r="AN36" s="194" t="str">
        <f t="shared" si="34"/>
        <v/>
      </c>
      <c r="AO36" s="195"/>
      <c r="AP36" s="186"/>
      <c r="AQ36" s="196"/>
      <c r="AR36" s="196"/>
      <c r="AS36" s="197"/>
      <c r="AT36" s="323"/>
      <c r="AU36" s="323"/>
      <c r="AV36" s="323"/>
    </row>
    <row r="37" spans="1:48" ht="37.5" customHeight="1" x14ac:dyDescent="0.2">
      <c r="A37" s="346">
        <v>5</v>
      </c>
      <c r="B37" s="336"/>
      <c r="C37" s="336"/>
      <c r="D37" s="336"/>
      <c r="E37" s="336"/>
      <c r="F37" s="336"/>
      <c r="G37" s="329"/>
      <c r="H37" s="329"/>
      <c r="I37" s="329"/>
      <c r="J37" s="329"/>
      <c r="K37" s="329"/>
      <c r="L37" s="329"/>
      <c r="M37" s="329"/>
      <c r="N37" s="329"/>
      <c r="O37" s="329"/>
      <c r="P37" s="329"/>
      <c r="Q37" s="329"/>
      <c r="R37" s="323"/>
      <c r="S37" s="322" t="str">
        <f>IF(R37&lt;=0,"",IF(R37&lt;=2,"Muy Baja",IF(R37&lt;=24,"Baja",IF(R37&lt;=500,"Media",IF(R37&lt;=5000,"Alta","Muy Alta")))))</f>
        <v/>
      </c>
      <c r="T37" s="321" t="str">
        <f>IF(S37="","",IF(S37="Muy Baja",0.2,IF(S37="Baja",0.4,IF(S37="Media",0.6,IF(S37="Alta",0.8,IF(S37="Muy Alta",1,))))))</f>
        <v/>
      </c>
      <c r="U37" s="319"/>
      <c r="V37" s="321">
        <f>IF(NOT(ISERROR(MATCH(U37,'Tabla Impacto'!$B$222:$B$224,0))),'Tabla Impacto'!$F$224&amp;"Por favor no seleccionar los criterios de impacto(Afectación Económica o presupuestal y Pérdida Reputacional)",U37)</f>
        <v>0</v>
      </c>
      <c r="W37" s="322" t="str">
        <f>IF(OR(V37='Tabla Impacto'!$C$12,V37='Tabla Impacto'!$D$12),"Leve",IF(OR(V37='Tabla Impacto'!$C$13,V37='Tabla Impacto'!$D$13),"Menor",IF(OR(V37='Tabla Impacto'!$C$14,V37='Tabla Impacto'!$D$14),"Moderado",IF(OR(V37='Tabla Impacto'!$C$15,V37='Tabla Impacto'!$D$15),"Mayor",IF(OR(V37='Tabla Impacto'!$C$16,V37='Tabla Impacto'!$D$16),"Catastrófico","")))))</f>
        <v/>
      </c>
      <c r="X37" s="321" t="str">
        <f>IF(W37="","",IF(W37="Leve",0.2,IF(W37="Menor",0.4,IF(W37="Moderado",0.6,IF(W37="Mayor",0.8,IF(W37="Catastrófico",1,))))))</f>
        <v/>
      </c>
      <c r="Y37" s="332" t="str">
        <f>IF(OR(AND(S37="Muy Baja",W37="Leve"),AND(S37="Muy Baja",W37="Menor"),AND(S37="Baja",W37="Leve")),"Bajo",IF(OR(AND(S37="Muy baja",W37="Moderado"),AND(S37="Baja",W37="Menor"),AND(S37="Baja",W37="Moderado"),AND(S37="Media",W37="Leve"),AND(S37="Media",W37="Menor"),AND(S37="Media",W37="Moderado"),AND(S37="Alta",W37="Leve"),AND(S37="Alta",W37="Menor")),"Moderado",IF(OR(AND(S37="Muy Baja",W37="Mayor"),AND(S37="Baja",W37="Mayor"),AND(S37="Media",W37="Mayor"),AND(S37="Alta",W37="Moderado"),AND(S37="Alta",W37="Mayor"),AND(S37="Muy Alta",W37="Leve"),AND(S37="Muy Alta",W37="Menor"),AND(S37="Muy Alta",W37="Moderado"),AND(S37="Muy Alta",W37="Mayor")),"Alto",IF(OR(AND(S37="Muy Baja",W37="Catastrófico"),AND(S37="Baja",W37="Catastrófico"),AND(S37="Media",W37="Catastrófico"),AND(S37="Alta",W37="Catastrófico"),AND(S37="Muy Alta",W37="Catastrófico")),"Extremo",""))))</f>
        <v/>
      </c>
      <c r="Z37" s="214">
        <v>1</v>
      </c>
      <c r="AA37" s="187"/>
      <c r="AB37" s="189" t="str">
        <f>IF(OR(AC37="Preventivo",AC37="Detectivo"),"Probabilidad",IF(AC37="Correctivo","Impacto",""))</f>
        <v/>
      </c>
      <c r="AC37" s="190"/>
      <c r="AD37" s="190"/>
      <c r="AE37" s="191" t="str">
        <f>IF(AND(AC37="Preventivo",AD37="Automático"),"50%",IF(AND(AC37="Preventivo",AD37="Manual"),"40%",IF(AND(AC37="Detectivo",AD37="Automático"),"40%",IF(AND(AC37="Detectivo",AD37="Manual"),"30%",IF(AND(AC37="Correctivo",AD37="Automático"),"35%",IF(AND(AC37="Correctivo",AD37="Manual"),"25%",""))))))</f>
        <v/>
      </c>
      <c r="AF37" s="190"/>
      <c r="AG37" s="190"/>
      <c r="AH37" s="190"/>
      <c r="AI37" s="192" t="str">
        <f>IFERROR(IF(AB37="Probabilidad",(T37-(+T37*AE37)),IF(AB37="Impacto",T37,"")),"")</f>
        <v/>
      </c>
      <c r="AJ37" s="193" t="str">
        <f>IFERROR(IF(AI37="","",IF(AI37&lt;=0.2,"Muy Baja",IF(AI37&lt;=0.4,"Baja",IF(AI37&lt;=0.6,"Media",IF(AI37&lt;=0.8,"Alta","Muy Alta"))))),"")</f>
        <v/>
      </c>
      <c r="AK37" s="191" t="str">
        <f>+AI37</f>
        <v/>
      </c>
      <c r="AL37" s="193" t="str">
        <f>IFERROR(IF(AM37="","",IF(AM37&lt;=0.2,"Leve",IF(AM37&lt;=0.4,"Menor",IF(AM37&lt;=0.6,"Moderado",IF(AM37&lt;=0.8,"Mayor","Catastrófico"))))),"")</f>
        <v/>
      </c>
      <c r="AM37" s="191" t="str">
        <f t="shared" ref="AM37" si="35">IFERROR(IF(AB37="Impacto",(X37-(+X37*AE37)),IF(AB37="Probabilidad",X37,"")),"")</f>
        <v/>
      </c>
      <c r="AN37" s="194" t="str">
        <f>IFERROR(IF(OR(AND(AJ37="Muy Baja",AL37="Leve"),AND(AJ37="Muy Baja",AL37="Menor"),AND(AJ37="Baja",AL37="Leve")),"Bajo",IF(OR(AND(AJ37="Muy baja",AL37="Moderado"),AND(AJ37="Baja",AL37="Menor"),AND(AJ37="Baja",AL37="Moderado"),AND(AJ37="Media",AL37="Leve"),AND(AJ37="Media",AL37="Menor"),AND(AJ37="Media",AL37="Moderado"),AND(AJ37="Alta",AL37="Leve"),AND(AJ37="Alta",AL37="Menor")),"Moderado",IF(OR(AND(AJ37="Muy Baja",AL37="Mayor"),AND(AJ37="Baja",AL37="Mayor"),AND(AJ37="Media",AL37="Mayor"),AND(AJ37="Alta",AL37="Moderado"),AND(AJ37="Alta",AL37="Mayor"),AND(AJ37="Muy Alta",AL37="Leve"),AND(AJ37="Muy Alta",AL37="Menor"),AND(AJ37="Muy Alta",AL37="Moderado"),AND(AJ37="Muy Alta",AL37="Mayor")),"Alto",IF(OR(AND(AJ37="Muy Baja",AL37="Catastrófico"),AND(AJ37="Baja",AL37="Catastrófico"),AND(AJ37="Media",AL37="Catastrófico"),AND(AJ37="Alta",AL37="Catastrófico"),AND(AJ37="Muy Alta",AL37="Catastrófico")),"Extremo","")))),"")</f>
        <v/>
      </c>
      <c r="AO37" s="195"/>
      <c r="AP37" s="186"/>
      <c r="AQ37" s="196"/>
      <c r="AR37" s="196"/>
      <c r="AS37" s="197"/>
      <c r="AT37" s="323"/>
      <c r="AU37" s="323"/>
      <c r="AV37" s="323"/>
    </row>
    <row r="38" spans="1:48" ht="37.5" customHeight="1" x14ac:dyDescent="0.2">
      <c r="A38" s="346"/>
      <c r="B38" s="336"/>
      <c r="C38" s="336"/>
      <c r="D38" s="336"/>
      <c r="E38" s="336"/>
      <c r="F38" s="336"/>
      <c r="G38" s="330"/>
      <c r="H38" s="330"/>
      <c r="I38" s="330"/>
      <c r="J38" s="330"/>
      <c r="K38" s="330"/>
      <c r="L38" s="330"/>
      <c r="M38" s="330"/>
      <c r="N38" s="330"/>
      <c r="O38" s="330"/>
      <c r="P38" s="330"/>
      <c r="Q38" s="330"/>
      <c r="R38" s="323"/>
      <c r="S38" s="322"/>
      <c r="T38" s="321"/>
      <c r="U38" s="319"/>
      <c r="V38" s="321">
        <f>IF(NOT(ISERROR(MATCH(U38,_xlfn.ANCHORARRAY(E49),0))),T51&amp;"Por favor no seleccionar los criterios de impacto",U38)</f>
        <v>0</v>
      </c>
      <c r="W38" s="322"/>
      <c r="X38" s="321"/>
      <c r="Y38" s="332"/>
      <c r="Z38" s="214">
        <v>2</v>
      </c>
      <c r="AA38" s="187"/>
      <c r="AB38" s="189" t="str">
        <f>IF(OR(AC38="Preventivo",AC38="Detectivo"),"Probabilidad",IF(AC38="Correctivo","Impacto",""))</f>
        <v/>
      </c>
      <c r="AC38" s="190"/>
      <c r="AD38" s="190"/>
      <c r="AE38" s="191" t="str">
        <f t="shared" ref="AE38:AE42" si="36">IF(AND(AC38="Preventivo",AD38="Automático"),"50%",IF(AND(AC38="Preventivo",AD38="Manual"),"40%",IF(AND(AC38="Detectivo",AD38="Automático"),"40%",IF(AND(AC38="Detectivo",AD38="Manual"),"30%",IF(AND(AC38="Correctivo",AD38="Automático"),"35%",IF(AND(AC38="Correctivo",AD38="Manual"),"25%",""))))))</f>
        <v/>
      </c>
      <c r="AF38" s="190"/>
      <c r="AG38" s="190"/>
      <c r="AH38" s="190"/>
      <c r="AI38" s="192" t="str">
        <f>IFERROR(IF(AND(AB37="Probabilidad",AB38="Probabilidad"),(AK37-(+AK37*AE38)),IF(AB38="Probabilidad",(T37-(+T37*AE38)),IF(AB38="Impacto",AK37,""))),"")</f>
        <v/>
      </c>
      <c r="AJ38" s="193" t="str">
        <f t="shared" si="2"/>
        <v/>
      </c>
      <c r="AK38" s="191" t="str">
        <f t="shared" ref="AK38:AK42" si="37">+AI38</f>
        <v/>
      </c>
      <c r="AL38" s="193" t="str">
        <f t="shared" si="4"/>
        <v/>
      </c>
      <c r="AM38" s="191" t="str">
        <f t="shared" ref="AM38" si="38">IFERROR(IF(AND(AB37="Impacto",AB38="Impacto"),(AM37-(+AM37*AE38)),IF(AB38="Impacto",($X$13-(+$X$13*AE38)),IF(AB38="Probabilidad",AM37,""))),"")</f>
        <v/>
      </c>
      <c r="AN38" s="194" t="str">
        <f t="shared" ref="AN38:AN39" si="39">IFERROR(IF(OR(AND(AJ38="Muy Baja",AL38="Leve"),AND(AJ38="Muy Baja",AL38="Menor"),AND(AJ38="Baja",AL38="Leve")),"Bajo",IF(OR(AND(AJ38="Muy baja",AL38="Moderado"),AND(AJ38="Baja",AL38="Menor"),AND(AJ38="Baja",AL38="Moderado"),AND(AJ38="Media",AL38="Leve"),AND(AJ38="Media",AL38="Menor"),AND(AJ38="Media",AL38="Moderado"),AND(AJ38="Alta",AL38="Leve"),AND(AJ38="Alta",AL38="Menor")),"Moderado",IF(OR(AND(AJ38="Muy Baja",AL38="Mayor"),AND(AJ38="Baja",AL38="Mayor"),AND(AJ38="Media",AL38="Mayor"),AND(AJ38="Alta",AL38="Moderado"),AND(AJ38="Alta",AL38="Mayor"),AND(AJ38="Muy Alta",AL38="Leve"),AND(AJ38="Muy Alta",AL38="Menor"),AND(AJ38="Muy Alta",AL38="Moderado"),AND(AJ38="Muy Alta",AL38="Mayor")),"Alto",IF(OR(AND(AJ38="Muy Baja",AL38="Catastrófico"),AND(AJ38="Baja",AL38="Catastrófico"),AND(AJ38="Media",AL38="Catastrófico"),AND(AJ38="Alta",AL38="Catastrófico"),AND(AJ38="Muy Alta",AL38="Catastrófico")),"Extremo","")))),"")</f>
        <v/>
      </c>
      <c r="AO38" s="195"/>
      <c r="AP38" s="186"/>
      <c r="AQ38" s="196"/>
      <c r="AR38" s="196"/>
      <c r="AS38" s="197"/>
      <c r="AT38" s="323"/>
      <c r="AU38" s="323"/>
      <c r="AV38" s="323"/>
    </row>
    <row r="39" spans="1:48" ht="37.5" customHeight="1" x14ac:dyDescent="0.2">
      <c r="A39" s="346"/>
      <c r="B39" s="336"/>
      <c r="C39" s="336"/>
      <c r="D39" s="336"/>
      <c r="E39" s="336"/>
      <c r="F39" s="336"/>
      <c r="G39" s="330"/>
      <c r="H39" s="330"/>
      <c r="I39" s="330"/>
      <c r="J39" s="330"/>
      <c r="K39" s="330"/>
      <c r="L39" s="330"/>
      <c r="M39" s="330"/>
      <c r="N39" s="330"/>
      <c r="O39" s="330"/>
      <c r="P39" s="330"/>
      <c r="Q39" s="330"/>
      <c r="R39" s="323"/>
      <c r="S39" s="322"/>
      <c r="T39" s="321"/>
      <c r="U39" s="319"/>
      <c r="V39" s="321">
        <f>IF(NOT(ISERROR(MATCH(U39,_xlfn.ANCHORARRAY(E50),0))),T52&amp;"Por favor no seleccionar los criterios de impacto",U39)</f>
        <v>0</v>
      </c>
      <c r="W39" s="322"/>
      <c r="X39" s="321"/>
      <c r="Y39" s="332"/>
      <c r="Z39" s="214">
        <v>3</v>
      </c>
      <c r="AA39" s="188"/>
      <c r="AB39" s="189" t="str">
        <f>IF(OR(AC39="Preventivo",AC39="Detectivo"),"Probabilidad",IF(AC39="Correctivo","Impacto",""))</f>
        <v/>
      </c>
      <c r="AC39" s="190"/>
      <c r="AD39" s="190"/>
      <c r="AE39" s="191" t="str">
        <f t="shared" si="36"/>
        <v/>
      </c>
      <c r="AF39" s="190"/>
      <c r="AG39" s="190"/>
      <c r="AH39" s="190"/>
      <c r="AI39" s="192" t="str">
        <f>IFERROR(IF(AND(AB38="Probabilidad",AB39="Probabilidad"),(AK38-(+AK38*AE39)),IF(AND(AB38="Impacto",AB39="Probabilidad"),(AK37-(+AK37*AE39)),IF(AB39="Impacto",AK38,""))),"")</f>
        <v/>
      </c>
      <c r="AJ39" s="193" t="str">
        <f t="shared" si="2"/>
        <v/>
      </c>
      <c r="AK39" s="191" t="str">
        <f t="shared" si="37"/>
        <v/>
      </c>
      <c r="AL39" s="193" t="str">
        <f t="shared" si="4"/>
        <v/>
      </c>
      <c r="AM39" s="191" t="str">
        <f t="shared" ref="AM39" si="40">IFERROR(IF(AND(AB38="Impacto",AB39="Impacto"),(AM38-(+AM38*AE39)),IF(AND(AB38="Probabilidad",AB39="Impacto"),(AM37-(+AM37*AE39)),IF(AB39="Probabilidad",AM38,""))),"")</f>
        <v/>
      </c>
      <c r="AN39" s="194" t="str">
        <f t="shared" si="39"/>
        <v/>
      </c>
      <c r="AO39" s="195"/>
      <c r="AP39" s="186"/>
      <c r="AQ39" s="196"/>
      <c r="AR39" s="196"/>
      <c r="AS39" s="197"/>
      <c r="AT39" s="323"/>
      <c r="AU39" s="323"/>
      <c r="AV39" s="323"/>
    </row>
    <row r="40" spans="1:48" ht="37.5" customHeight="1" x14ac:dyDescent="0.2">
      <c r="A40" s="346"/>
      <c r="B40" s="336"/>
      <c r="C40" s="336"/>
      <c r="D40" s="336"/>
      <c r="E40" s="336"/>
      <c r="F40" s="336"/>
      <c r="G40" s="330"/>
      <c r="H40" s="330"/>
      <c r="I40" s="330"/>
      <c r="J40" s="330"/>
      <c r="K40" s="330"/>
      <c r="L40" s="330"/>
      <c r="M40" s="330"/>
      <c r="N40" s="330"/>
      <c r="O40" s="330"/>
      <c r="P40" s="330"/>
      <c r="Q40" s="330"/>
      <c r="R40" s="323"/>
      <c r="S40" s="322"/>
      <c r="T40" s="321"/>
      <c r="U40" s="319"/>
      <c r="V40" s="321">
        <f>IF(NOT(ISERROR(MATCH(U40,_xlfn.ANCHORARRAY(E51),0))),T53&amp;"Por favor no seleccionar los criterios de impacto",U40)</f>
        <v>0</v>
      </c>
      <c r="W40" s="322"/>
      <c r="X40" s="321"/>
      <c r="Y40" s="332"/>
      <c r="Z40" s="214">
        <v>4</v>
      </c>
      <c r="AA40" s="187"/>
      <c r="AB40" s="189" t="str">
        <f t="shared" ref="AB40:AB42" si="41">IF(OR(AC40="Preventivo",AC40="Detectivo"),"Probabilidad",IF(AC40="Correctivo","Impacto",""))</f>
        <v/>
      </c>
      <c r="AC40" s="190"/>
      <c r="AD40" s="190"/>
      <c r="AE40" s="191" t="str">
        <f t="shared" si="36"/>
        <v/>
      </c>
      <c r="AF40" s="190"/>
      <c r="AG40" s="190"/>
      <c r="AH40" s="190"/>
      <c r="AI40" s="192" t="str">
        <f t="shared" ref="AI40:AI42" si="42">IFERROR(IF(AND(AB39="Probabilidad",AB40="Probabilidad"),(AK39-(+AK39*AE40)),IF(AND(AB39="Impacto",AB40="Probabilidad"),(AK38-(+AK38*AE40)),IF(AB40="Impacto",AK39,""))),"")</f>
        <v/>
      </c>
      <c r="AJ40" s="193" t="str">
        <f t="shared" si="2"/>
        <v/>
      </c>
      <c r="AK40" s="191" t="str">
        <f t="shared" si="37"/>
        <v/>
      </c>
      <c r="AL40" s="193" t="str">
        <f t="shared" si="4"/>
        <v/>
      </c>
      <c r="AM40" s="191" t="str">
        <f t="shared" si="13"/>
        <v/>
      </c>
      <c r="AN40" s="194" t="str">
        <f>IFERROR(IF(OR(AND(AJ40="Muy Baja",AL40="Leve"),AND(AJ40="Muy Baja",AL40="Menor"),AND(AJ40="Baja",AL40="Leve")),"Bajo",IF(OR(AND(AJ40="Muy baja",AL40="Moderado"),AND(AJ40="Baja",AL40="Menor"),AND(AJ40="Baja",AL40="Moderado"),AND(AJ40="Media",AL40="Leve"),AND(AJ40="Media",AL40="Menor"),AND(AJ40="Media",AL40="Moderado"),AND(AJ40="Alta",AL40="Leve"),AND(AJ40="Alta",AL40="Menor")),"Moderado",IF(OR(AND(AJ40="Muy Baja",AL40="Mayor"),AND(AJ40="Baja",AL40="Mayor"),AND(AJ40="Media",AL40="Mayor"),AND(AJ40="Alta",AL40="Moderado"),AND(AJ40="Alta",AL40="Mayor"),AND(AJ40="Muy Alta",AL40="Leve"),AND(AJ40="Muy Alta",AL40="Menor"),AND(AJ40="Muy Alta",AL40="Moderado"),AND(AJ40="Muy Alta",AL40="Mayor")),"Alto",IF(OR(AND(AJ40="Muy Baja",AL40="Catastrófico"),AND(AJ40="Baja",AL40="Catastrófico"),AND(AJ40="Media",AL40="Catastrófico"),AND(AJ40="Alta",AL40="Catastrófico"),AND(AJ40="Muy Alta",AL40="Catastrófico")),"Extremo","")))),"")</f>
        <v/>
      </c>
      <c r="AO40" s="195"/>
      <c r="AP40" s="186"/>
      <c r="AQ40" s="196"/>
      <c r="AR40" s="196"/>
      <c r="AS40" s="197"/>
      <c r="AT40" s="323"/>
      <c r="AU40" s="323"/>
      <c r="AV40" s="323"/>
    </row>
    <row r="41" spans="1:48" ht="37.5" customHeight="1" x14ac:dyDescent="0.2">
      <c r="A41" s="346"/>
      <c r="B41" s="336"/>
      <c r="C41" s="336"/>
      <c r="D41" s="336"/>
      <c r="E41" s="336"/>
      <c r="F41" s="336"/>
      <c r="G41" s="330"/>
      <c r="H41" s="330"/>
      <c r="I41" s="330"/>
      <c r="J41" s="330"/>
      <c r="K41" s="330"/>
      <c r="L41" s="330"/>
      <c r="M41" s="330"/>
      <c r="N41" s="330"/>
      <c r="O41" s="330"/>
      <c r="P41" s="330"/>
      <c r="Q41" s="330"/>
      <c r="R41" s="323"/>
      <c r="S41" s="322"/>
      <c r="T41" s="321"/>
      <c r="U41" s="319"/>
      <c r="V41" s="321">
        <f>IF(NOT(ISERROR(MATCH(U41,_xlfn.ANCHORARRAY(E52),0))),T54&amp;"Por favor no seleccionar los criterios de impacto",U41)</f>
        <v>0</v>
      </c>
      <c r="W41" s="322"/>
      <c r="X41" s="321"/>
      <c r="Y41" s="332"/>
      <c r="Z41" s="214">
        <v>5</v>
      </c>
      <c r="AA41" s="187"/>
      <c r="AB41" s="189" t="str">
        <f t="shared" si="41"/>
        <v/>
      </c>
      <c r="AC41" s="190"/>
      <c r="AD41" s="190"/>
      <c r="AE41" s="191" t="str">
        <f t="shared" si="36"/>
        <v/>
      </c>
      <c r="AF41" s="190"/>
      <c r="AG41" s="190"/>
      <c r="AH41" s="190"/>
      <c r="AI41" s="192" t="str">
        <f t="shared" si="42"/>
        <v/>
      </c>
      <c r="AJ41" s="193" t="str">
        <f t="shared" si="2"/>
        <v/>
      </c>
      <c r="AK41" s="191" t="str">
        <f t="shared" si="37"/>
        <v/>
      </c>
      <c r="AL41" s="193" t="str">
        <f t="shared" si="4"/>
        <v/>
      </c>
      <c r="AM41" s="191" t="str">
        <f t="shared" si="13"/>
        <v/>
      </c>
      <c r="AN41" s="194" t="str">
        <f t="shared" ref="AN41:AN42" si="43">IFERROR(IF(OR(AND(AJ41="Muy Baja",AL41="Leve"),AND(AJ41="Muy Baja",AL41="Menor"),AND(AJ41="Baja",AL41="Leve")),"Bajo",IF(OR(AND(AJ41="Muy baja",AL41="Moderado"),AND(AJ41="Baja",AL41="Menor"),AND(AJ41="Baja",AL41="Moderado"),AND(AJ41="Media",AL41="Leve"),AND(AJ41="Media",AL41="Menor"),AND(AJ41="Media",AL41="Moderado"),AND(AJ41="Alta",AL41="Leve"),AND(AJ41="Alta",AL41="Menor")),"Moderado",IF(OR(AND(AJ41="Muy Baja",AL41="Mayor"),AND(AJ41="Baja",AL41="Mayor"),AND(AJ41="Media",AL41="Mayor"),AND(AJ41="Alta",AL41="Moderado"),AND(AJ41="Alta",AL41="Mayor"),AND(AJ41="Muy Alta",AL41="Leve"),AND(AJ41="Muy Alta",AL41="Menor"),AND(AJ41="Muy Alta",AL41="Moderado"),AND(AJ41="Muy Alta",AL41="Mayor")),"Alto",IF(OR(AND(AJ41="Muy Baja",AL41="Catastrófico"),AND(AJ41="Baja",AL41="Catastrófico"),AND(AJ41="Media",AL41="Catastrófico"),AND(AJ41="Alta",AL41="Catastrófico"),AND(AJ41="Muy Alta",AL41="Catastrófico")),"Extremo","")))),"")</f>
        <v/>
      </c>
      <c r="AO41" s="195"/>
      <c r="AP41" s="186"/>
      <c r="AQ41" s="196"/>
      <c r="AR41" s="196"/>
      <c r="AS41" s="197"/>
      <c r="AT41" s="323"/>
      <c r="AU41" s="323"/>
      <c r="AV41" s="323"/>
    </row>
    <row r="42" spans="1:48" ht="37.5" customHeight="1" x14ac:dyDescent="0.2">
      <c r="A42" s="346"/>
      <c r="B42" s="336"/>
      <c r="C42" s="336"/>
      <c r="D42" s="336"/>
      <c r="E42" s="336"/>
      <c r="F42" s="336"/>
      <c r="G42" s="331"/>
      <c r="H42" s="331"/>
      <c r="I42" s="331"/>
      <c r="J42" s="331"/>
      <c r="K42" s="331"/>
      <c r="L42" s="331"/>
      <c r="M42" s="331"/>
      <c r="N42" s="331"/>
      <c r="O42" s="331"/>
      <c r="P42" s="331"/>
      <c r="Q42" s="331"/>
      <c r="R42" s="323"/>
      <c r="S42" s="322"/>
      <c r="T42" s="321"/>
      <c r="U42" s="319"/>
      <c r="V42" s="321">
        <f>IF(NOT(ISERROR(MATCH(U42,_xlfn.ANCHORARRAY(E53),0))),T55&amp;"Por favor no seleccionar los criterios de impacto",U42)</f>
        <v>0</v>
      </c>
      <c r="W42" s="322"/>
      <c r="X42" s="321"/>
      <c r="Y42" s="332"/>
      <c r="Z42" s="214">
        <v>6</v>
      </c>
      <c r="AA42" s="187"/>
      <c r="AB42" s="189" t="str">
        <f t="shared" si="41"/>
        <v/>
      </c>
      <c r="AC42" s="190"/>
      <c r="AD42" s="190"/>
      <c r="AE42" s="191" t="str">
        <f t="shared" si="36"/>
        <v/>
      </c>
      <c r="AF42" s="190"/>
      <c r="AG42" s="190"/>
      <c r="AH42" s="190"/>
      <c r="AI42" s="192" t="str">
        <f t="shared" si="42"/>
        <v/>
      </c>
      <c r="AJ42" s="193" t="str">
        <f t="shared" si="2"/>
        <v/>
      </c>
      <c r="AK42" s="191" t="str">
        <f t="shared" si="37"/>
        <v/>
      </c>
      <c r="AL42" s="193" t="str">
        <f t="shared" si="4"/>
        <v/>
      </c>
      <c r="AM42" s="191" t="str">
        <f t="shared" si="13"/>
        <v/>
      </c>
      <c r="AN42" s="194" t="str">
        <f t="shared" si="43"/>
        <v/>
      </c>
      <c r="AO42" s="195"/>
      <c r="AP42" s="186"/>
      <c r="AQ42" s="196"/>
      <c r="AR42" s="196"/>
      <c r="AS42" s="197"/>
      <c r="AT42" s="323"/>
      <c r="AU42" s="323"/>
      <c r="AV42" s="323"/>
    </row>
    <row r="43" spans="1:48" ht="37.5" customHeight="1" x14ac:dyDescent="0.2">
      <c r="A43" s="346">
        <v>6</v>
      </c>
      <c r="B43" s="336"/>
      <c r="C43" s="336"/>
      <c r="D43" s="336"/>
      <c r="E43" s="329"/>
      <c r="F43" s="336"/>
      <c r="G43" s="329"/>
      <c r="H43" s="329"/>
      <c r="I43" s="329"/>
      <c r="J43" s="329"/>
      <c r="K43" s="329"/>
      <c r="L43" s="329"/>
      <c r="M43" s="329"/>
      <c r="N43" s="329"/>
      <c r="O43" s="329"/>
      <c r="P43" s="329"/>
      <c r="Q43" s="329"/>
      <c r="R43" s="323"/>
      <c r="S43" s="322" t="str">
        <f>IF(R43&lt;=0,"",IF(R43&lt;=2,"Muy Baja",IF(R43&lt;=24,"Baja",IF(R43&lt;=500,"Media",IF(R43&lt;=5000,"Alta","Muy Alta")))))</f>
        <v/>
      </c>
      <c r="T43" s="321" t="str">
        <f>IF(S43="","",IF(S43="Muy Baja",0.2,IF(S43="Baja",0.4,IF(S43="Media",0.6,IF(S43="Alta",0.8,IF(S43="Muy Alta",1,))))))</f>
        <v/>
      </c>
      <c r="U43" s="319"/>
      <c r="V43" s="321">
        <f>IF(NOT(ISERROR(MATCH(U43,'Tabla Impacto'!$B$222:$B$224,0))),'Tabla Impacto'!$F$224&amp;"Por favor no seleccionar los criterios de impacto(Afectación Económica o presupuestal y Pérdida Reputacional)",U43)</f>
        <v>0</v>
      </c>
      <c r="W43" s="322" t="str">
        <f>IF(OR(V43='Tabla Impacto'!$C$12,V43='Tabla Impacto'!$D$12),"Leve",IF(OR(V43='Tabla Impacto'!$C$13,V43='Tabla Impacto'!$D$13),"Menor",IF(OR(V43='Tabla Impacto'!$C$14,V43='Tabla Impacto'!$D$14),"Moderado",IF(OR(V43='Tabla Impacto'!$C$15,V43='Tabla Impacto'!$D$15),"Mayor",IF(OR(V43='Tabla Impacto'!$C$16,V43='Tabla Impacto'!$D$16),"Catastrófico","")))))</f>
        <v/>
      </c>
      <c r="X43" s="321" t="str">
        <f>IF(W43="","",IF(W43="Leve",0.2,IF(W43="Menor",0.4,IF(W43="Moderado",0.6,IF(W43="Mayor",0.8,IF(W43="Catastrófico",1,))))))</f>
        <v/>
      </c>
      <c r="Y43" s="332" t="str">
        <f>IF(OR(AND(S43="Muy Baja",W43="Leve"),AND(S43="Muy Baja",W43="Menor"),AND(S43="Baja",W43="Leve")),"Bajo",IF(OR(AND(S43="Muy baja",W43="Moderado"),AND(S43="Baja",W43="Menor"),AND(S43="Baja",W43="Moderado"),AND(S43="Media",W43="Leve"),AND(S43="Media",W43="Menor"),AND(S43="Media",W43="Moderado"),AND(S43="Alta",W43="Leve"),AND(S43="Alta",W43="Menor")),"Moderado",IF(OR(AND(S43="Muy Baja",W43="Mayor"),AND(S43="Baja",W43="Mayor"),AND(S43="Media",W43="Mayor"),AND(S43="Alta",W43="Moderado"),AND(S43="Alta",W43="Mayor"),AND(S43="Muy Alta",W43="Leve"),AND(S43="Muy Alta",W43="Menor"),AND(S43="Muy Alta",W43="Moderado"),AND(S43="Muy Alta",W43="Mayor")),"Alto",IF(OR(AND(S43="Muy Baja",W43="Catastrófico"),AND(S43="Baja",W43="Catastrófico"),AND(S43="Media",W43="Catastrófico"),AND(S43="Alta",W43="Catastrófico"),AND(S43="Muy Alta",W43="Catastrófico")),"Extremo",""))))</f>
        <v/>
      </c>
      <c r="Z43" s="214">
        <v>1</v>
      </c>
      <c r="AA43" s="187"/>
      <c r="AB43" s="189" t="str">
        <f>IF(OR(AC43="Preventivo",AC43="Detectivo"),"Probabilidad",IF(AC43="Correctivo","Impacto",""))</f>
        <v/>
      </c>
      <c r="AC43" s="190"/>
      <c r="AD43" s="190"/>
      <c r="AE43" s="191" t="str">
        <f>IF(AND(AC43="Preventivo",AD43="Automático"),"50%",IF(AND(AC43="Preventivo",AD43="Manual"),"40%",IF(AND(AC43="Detectivo",AD43="Automático"),"40%",IF(AND(AC43="Detectivo",AD43="Manual"),"30%",IF(AND(AC43="Correctivo",AD43="Automático"),"35%",IF(AND(AC43="Correctivo",AD43="Manual"),"25%",""))))))</f>
        <v/>
      </c>
      <c r="AF43" s="190"/>
      <c r="AG43" s="190"/>
      <c r="AH43" s="190"/>
      <c r="AI43" s="192" t="str">
        <f>IFERROR(IF(AB43="Probabilidad",(T43-(+T43*AE43)),IF(AB43="Impacto",T43,"")),"")</f>
        <v/>
      </c>
      <c r="AJ43" s="193" t="str">
        <f>IFERROR(IF(AI43="","",IF(AI43&lt;=0.2,"Muy Baja",IF(AI43&lt;=0.4,"Baja",IF(AI43&lt;=0.6,"Media",IF(AI43&lt;=0.8,"Alta","Muy Alta"))))),"")</f>
        <v/>
      </c>
      <c r="AK43" s="191" t="str">
        <f>+AI43</f>
        <v/>
      </c>
      <c r="AL43" s="193" t="str">
        <f>IFERROR(IF(AM43="","",IF(AM43&lt;=0.2,"Leve",IF(AM43&lt;=0.4,"Menor",IF(AM43&lt;=0.6,"Moderado",IF(AM43&lt;=0.8,"Mayor","Catastrófico"))))),"")</f>
        <v/>
      </c>
      <c r="AM43" s="191" t="str">
        <f t="shared" ref="AM43" si="44">IFERROR(IF(AB43="Impacto",(X43-(+X43*AE43)),IF(AB43="Probabilidad",X43,"")),"")</f>
        <v/>
      </c>
      <c r="AN43" s="194" t="str">
        <f>IFERROR(IF(OR(AND(AJ43="Muy Baja",AL43="Leve"),AND(AJ43="Muy Baja",AL43="Menor"),AND(AJ43="Baja",AL43="Leve")),"Bajo",IF(OR(AND(AJ43="Muy baja",AL43="Moderado"),AND(AJ43="Baja",AL43="Menor"),AND(AJ43="Baja",AL43="Moderado"),AND(AJ43="Media",AL43="Leve"),AND(AJ43="Media",AL43="Menor"),AND(AJ43="Media",AL43="Moderado"),AND(AJ43="Alta",AL43="Leve"),AND(AJ43="Alta",AL43="Menor")),"Moderado",IF(OR(AND(AJ43="Muy Baja",AL43="Mayor"),AND(AJ43="Baja",AL43="Mayor"),AND(AJ43="Media",AL43="Mayor"),AND(AJ43="Alta",AL43="Moderado"),AND(AJ43="Alta",AL43="Mayor"),AND(AJ43="Muy Alta",AL43="Leve"),AND(AJ43="Muy Alta",AL43="Menor"),AND(AJ43="Muy Alta",AL43="Moderado"),AND(AJ43="Muy Alta",AL43="Mayor")),"Alto",IF(OR(AND(AJ43="Muy Baja",AL43="Catastrófico"),AND(AJ43="Baja",AL43="Catastrófico"),AND(AJ43="Media",AL43="Catastrófico"),AND(AJ43="Alta",AL43="Catastrófico"),AND(AJ43="Muy Alta",AL43="Catastrófico")),"Extremo","")))),"")</f>
        <v/>
      </c>
      <c r="AO43" s="190"/>
      <c r="AP43" s="186"/>
      <c r="AQ43" s="196"/>
      <c r="AR43" s="196"/>
      <c r="AS43" s="197"/>
      <c r="AT43" s="323"/>
      <c r="AU43" s="323"/>
      <c r="AV43" s="323"/>
    </row>
    <row r="44" spans="1:48" ht="37.5" customHeight="1" x14ac:dyDescent="0.2">
      <c r="A44" s="346"/>
      <c r="B44" s="336"/>
      <c r="C44" s="336"/>
      <c r="D44" s="336"/>
      <c r="E44" s="330"/>
      <c r="F44" s="336"/>
      <c r="G44" s="330"/>
      <c r="H44" s="330"/>
      <c r="I44" s="330"/>
      <c r="J44" s="330"/>
      <c r="K44" s="330"/>
      <c r="L44" s="330"/>
      <c r="M44" s="330"/>
      <c r="N44" s="330"/>
      <c r="O44" s="330"/>
      <c r="P44" s="330"/>
      <c r="Q44" s="330"/>
      <c r="R44" s="323"/>
      <c r="S44" s="322"/>
      <c r="T44" s="321"/>
      <c r="U44" s="319"/>
      <c r="V44" s="321">
        <f>IF(NOT(ISERROR(MATCH(U44,_xlfn.ANCHORARRAY(E55),0))),T57&amp;"Por favor no seleccionar los criterios de impacto",U44)</f>
        <v>0</v>
      </c>
      <c r="W44" s="322"/>
      <c r="X44" s="321"/>
      <c r="Y44" s="332"/>
      <c r="Z44" s="214">
        <v>2</v>
      </c>
      <c r="AA44" s="187"/>
      <c r="AB44" s="189" t="str">
        <f>IF(OR(AC44="Preventivo",AC44="Detectivo"),"Probabilidad",IF(AC44="Correctivo","Impacto",""))</f>
        <v/>
      </c>
      <c r="AC44" s="190"/>
      <c r="AD44" s="190"/>
      <c r="AE44" s="191" t="str">
        <f t="shared" ref="AE44:AE48" si="45">IF(AND(AC44="Preventivo",AD44="Automático"),"50%",IF(AND(AC44="Preventivo",AD44="Manual"),"40%",IF(AND(AC44="Detectivo",AD44="Automático"),"40%",IF(AND(AC44="Detectivo",AD44="Manual"),"30%",IF(AND(AC44="Correctivo",AD44="Automático"),"35%",IF(AND(AC44="Correctivo",AD44="Manual"),"25%",""))))))</f>
        <v/>
      </c>
      <c r="AF44" s="190"/>
      <c r="AG44" s="190"/>
      <c r="AH44" s="190"/>
      <c r="AI44" s="192" t="str">
        <f>IFERROR(IF(AND(AB43="Probabilidad",AB44="Probabilidad"),(AK43-(+AK43*AE44)),IF(AB44="Probabilidad",(T43-(+T43*AE44)),IF(AB44="Impacto",AK43,""))),"")</f>
        <v/>
      </c>
      <c r="AJ44" s="193" t="str">
        <f t="shared" si="2"/>
        <v/>
      </c>
      <c r="AK44" s="191" t="str">
        <f t="shared" ref="AK44:AK48" si="46">+AI44</f>
        <v/>
      </c>
      <c r="AL44" s="193" t="str">
        <f t="shared" si="4"/>
        <v/>
      </c>
      <c r="AM44" s="191" t="str">
        <f t="shared" ref="AM44" si="47">IFERROR(IF(AND(AB43="Impacto",AB44="Impacto"),(AM43-(+AM43*AE44)),IF(AB44="Impacto",($X$13-(+$X$13*AE44)),IF(AB44="Probabilidad",AM43,""))),"")</f>
        <v/>
      </c>
      <c r="AN44" s="194" t="str">
        <f t="shared" ref="AN44:AN45" si="48">IFERROR(IF(OR(AND(AJ44="Muy Baja",AL44="Leve"),AND(AJ44="Muy Baja",AL44="Menor"),AND(AJ44="Baja",AL44="Leve")),"Bajo",IF(OR(AND(AJ44="Muy baja",AL44="Moderado"),AND(AJ44="Baja",AL44="Menor"),AND(AJ44="Baja",AL44="Moderado"),AND(AJ44="Media",AL44="Leve"),AND(AJ44="Media",AL44="Menor"),AND(AJ44="Media",AL44="Moderado"),AND(AJ44="Alta",AL44="Leve"),AND(AJ44="Alta",AL44="Menor")),"Moderado",IF(OR(AND(AJ44="Muy Baja",AL44="Mayor"),AND(AJ44="Baja",AL44="Mayor"),AND(AJ44="Media",AL44="Mayor"),AND(AJ44="Alta",AL44="Moderado"),AND(AJ44="Alta",AL44="Mayor"),AND(AJ44="Muy Alta",AL44="Leve"),AND(AJ44="Muy Alta",AL44="Menor"),AND(AJ44="Muy Alta",AL44="Moderado"),AND(AJ44="Muy Alta",AL44="Mayor")),"Alto",IF(OR(AND(AJ44="Muy Baja",AL44="Catastrófico"),AND(AJ44="Baja",AL44="Catastrófico"),AND(AJ44="Media",AL44="Catastrófico"),AND(AJ44="Alta",AL44="Catastrófico"),AND(AJ44="Muy Alta",AL44="Catastrófico")),"Extremo","")))),"")</f>
        <v/>
      </c>
      <c r="AO44" s="195"/>
      <c r="AP44" s="186"/>
      <c r="AQ44" s="196"/>
      <c r="AR44" s="196"/>
      <c r="AS44" s="197"/>
      <c r="AT44" s="323"/>
      <c r="AU44" s="323"/>
      <c r="AV44" s="323"/>
    </row>
    <row r="45" spans="1:48" ht="37.5" customHeight="1" x14ac:dyDescent="0.2">
      <c r="A45" s="346"/>
      <c r="B45" s="336"/>
      <c r="C45" s="336"/>
      <c r="D45" s="336"/>
      <c r="E45" s="330"/>
      <c r="F45" s="336"/>
      <c r="G45" s="330"/>
      <c r="H45" s="330"/>
      <c r="I45" s="330"/>
      <c r="J45" s="330"/>
      <c r="K45" s="330"/>
      <c r="L45" s="330"/>
      <c r="M45" s="330"/>
      <c r="N45" s="330"/>
      <c r="O45" s="330"/>
      <c r="P45" s="330"/>
      <c r="Q45" s="330"/>
      <c r="R45" s="323"/>
      <c r="S45" s="322"/>
      <c r="T45" s="321"/>
      <c r="U45" s="319"/>
      <c r="V45" s="321">
        <f>IF(NOT(ISERROR(MATCH(U45,_xlfn.ANCHORARRAY(E56),0))),T58&amp;"Por favor no seleccionar los criterios de impacto",U45)</f>
        <v>0</v>
      </c>
      <c r="W45" s="322"/>
      <c r="X45" s="321"/>
      <c r="Y45" s="332"/>
      <c r="Z45" s="214">
        <v>3</v>
      </c>
      <c r="AA45" s="188"/>
      <c r="AB45" s="189" t="str">
        <f>IF(OR(AC45="Preventivo",AC45="Detectivo"),"Probabilidad",IF(AC45="Correctivo","Impacto",""))</f>
        <v/>
      </c>
      <c r="AC45" s="190"/>
      <c r="AD45" s="190"/>
      <c r="AE45" s="191" t="str">
        <f t="shared" si="45"/>
        <v/>
      </c>
      <c r="AF45" s="190"/>
      <c r="AG45" s="190"/>
      <c r="AH45" s="190"/>
      <c r="AI45" s="192" t="str">
        <f>IFERROR(IF(AND(AB44="Probabilidad",AB45="Probabilidad"),(AK44-(+AK44*AE45)),IF(AND(AB44="Impacto",AB45="Probabilidad"),(AK43-(+AK43*AE45)),IF(AB45="Impacto",AK44,""))),"")</f>
        <v/>
      </c>
      <c r="AJ45" s="193" t="str">
        <f t="shared" si="2"/>
        <v/>
      </c>
      <c r="AK45" s="191" t="str">
        <f t="shared" si="46"/>
        <v/>
      </c>
      <c r="AL45" s="193" t="str">
        <f t="shared" si="4"/>
        <v/>
      </c>
      <c r="AM45" s="191" t="str">
        <f t="shared" ref="AM45" si="49">IFERROR(IF(AND(AB44="Impacto",AB45="Impacto"),(AM44-(+AM44*AE45)),IF(AND(AB44="Probabilidad",AB45="Impacto"),(AM43-(+AM43*AE45)),IF(AB45="Probabilidad",AM44,""))),"")</f>
        <v/>
      </c>
      <c r="AN45" s="194" t="str">
        <f t="shared" si="48"/>
        <v/>
      </c>
      <c r="AO45" s="195"/>
      <c r="AP45" s="186"/>
      <c r="AQ45" s="196"/>
      <c r="AR45" s="196"/>
      <c r="AS45" s="197"/>
      <c r="AT45" s="323"/>
      <c r="AU45" s="323"/>
      <c r="AV45" s="323"/>
    </row>
    <row r="46" spans="1:48" ht="37.5" customHeight="1" x14ac:dyDescent="0.2">
      <c r="A46" s="346"/>
      <c r="B46" s="336"/>
      <c r="C46" s="336"/>
      <c r="D46" s="336"/>
      <c r="E46" s="330"/>
      <c r="F46" s="336"/>
      <c r="G46" s="330"/>
      <c r="H46" s="330"/>
      <c r="I46" s="330"/>
      <c r="J46" s="330"/>
      <c r="K46" s="330"/>
      <c r="L46" s="330"/>
      <c r="M46" s="330"/>
      <c r="N46" s="330"/>
      <c r="O46" s="330"/>
      <c r="P46" s="330"/>
      <c r="Q46" s="330"/>
      <c r="R46" s="323"/>
      <c r="S46" s="322"/>
      <c r="T46" s="321"/>
      <c r="U46" s="319"/>
      <c r="V46" s="321">
        <f>IF(NOT(ISERROR(MATCH(U46,_xlfn.ANCHORARRAY(E57),0))),T59&amp;"Por favor no seleccionar los criterios de impacto",U46)</f>
        <v>0</v>
      </c>
      <c r="W46" s="322"/>
      <c r="X46" s="321"/>
      <c r="Y46" s="332"/>
      <c r="Z46" s="214">
        <v>4</v>
      </c>
      <c r="AA46" s="187"/>
      <c r="AB46" s="189" t="str">
        <f t="shared" ref="AB46:AB48" si="50">IF(OR(AC46="Preventivo",AC46="Detectivo"),"Probabilidad",IF(AC46="Correctivo","Impacto",""))</f>
        <v/>
      </c>
      <c r="AC46" s="190"/>
      <c r="AD46" s="190"/>
      <c r="AE46" s="191" t="str">
        <f t="shared" si="45"/>
        <v/>
      </c>
      <c r="AF46" s="190"/>
      <c r="AG46" s="190"/>
      <c r="AH46" s="190"/>
      <c r="AI46" s="192" t="str">
        <f t="shared" ref="AI46:AI48" si="51">IFERROR(IF(AND(AB45="Probabilidad",AB46="Probabilidad"),(AK45-(+AK45*AE46)),IF(AND(AB45="Impacto",AB46="Probabilidad"),(AK44-(+AK44*AE46)),IF(AB46="Impacto",AK45,""))),"")</f>
        <v/>
      </c>
      <c r="AJ46" s="193" t="str">
        <f t="shared" si="2"/>
        <v/>
      </c>
      <c r="AK46" s="191" t="str">
        <f t="shared" si="46"/>
        <v/>
      </c>
      <c r="AL46" s="193" t="str">
        <f t="shared" si="4"/>
        <v/>
      </c>
      <c r="AM46" s="191" t="str">
        <f t="shared" si="13"/>
        <v/>
      </c>
      <c r="AN46" s="194" t="str">
        <f>IFERROR(IF(OR(AND(AJ46="Muy Baja",AL46="Leve"),AND(AJ46="Muy Baja",AL46="Menor"),AND(AJ46="Baja",AL46="Leve")),"Bajo",IF(OR(AND(AJ46="Muy baja",AL46="Moderado"),AND(AJ46="Baja",AL46="Menor"),AND(AJ46="Baja",AL46="Moderado"),AND(AJ46="Media",AL46="Leve"),AND(AJ46="Media",AL46="Menor"),AND(AJ46="Media",AL46="Moderado"),AND(AJ46="Alta",AL46="Leve"),AND(AJ46="Alta",AL46="Menor")),"Moderado",IF(OR(AND(AJ46="Muy Baja",AL46="Mayor"),AND(AJ46="Baja",AL46="Mayor"),AND(AJ46="Media",AL46="Mayor"),AND(AJ46="Alta",AL46="Moderado"),AND(AJ46="Alta",AL46="Mayor"),AND(AJ46="Muy Alta",AL46="Leve"),AND(AJ46="Muy Alta",AL46="Menor"),AND(AJ46="Muy Alta",AL46="Moderado"),AND(AJ46="Muy Alta",AL46="Mayor")),"Alto",IF(OR(AND(AJ46="Muy Baja",AL46="Catastrófico"),AND(AJ46="Baja",AL46="Catastrófico"),AND(AJ46="Media",AL46="Catastrófico"),AND(AJ46="Alta",AL46="Catastrófico"),AND(AJ46="Muy Alta",AL46="Catastrófico")),"Extremo","")))),"")</f>
        <v/>
      </c>
      <c r="AO46" s="195"/>
      <c r="AP46" s="186"/>
      <c r="AQ46" s="196"/>
      <c r="AR46" s="196"/>
      <c r="AS46" s="197"/>
      <c r="AT46" s="323"/>
      <c r="AU46" s="323"/>
      <c r="AV46" s="323"/>
    </row>
    <row r="47" spans="1:48" ht="37.5" customHeight="1" x14ac:dyDescent="0.2">
      <c r="A47" s="346"/>
      <c r="B47" s="336"/>
      <c r="C47" s="336"/>
      <c r="D47" s="336"/>
      <c r="E47" s="330"/>
      <c r="F47" s="336"/>
      <c r="G47" s="330"/>
      <c r="H47" s="330"/>
      <c r="I47" s="330"/>
      <c r="J47" s="330"/>
      <c r="K47" s="330"/>
      <c r="L47" s="330"/>
      <c r="M47" s="330"/>
      <c r="N47" s="330"/>
      <c r="O47" s="330"/>
      <c r="P47" s="330"/>
      <c r="Q47" s="330"/>
      <c r="R47" s="323"/>
      <c r="S47" s="322"/>
      <c r="T47" s="321"/>
      <c r="U47" s="319"/>
      <c r="V47" s="321">
        <f>IF(NOT(ISERROR(MATCH(U47,_xlfn.ANCHORARRAY(E58),0))),T60&amp;"Por favor no seleccionar los criterios de impacto",U47)</f>
        <v>0</v>
      </c>
      <c r="W47" s="322"/>
      <c r="X47" s="321"/>
      <c r="Y47" s="332"/>
      <c r="Z47" s="214">
        <v>5</v>
      </c>
      <c r="AA47" s="187"/>
      <c r="AB47" s="189" t="str">
        <f t="shared" si="50"/>
        <v/>
      </c>
      <c r="AC47" s="190"/>
      <c r="AD47" s="190"/>
      <c r="AE47" s="191" t="str">
        <f t="shared" si="45"/>
        <v/>
      </c>
      <c r="AF47" s="190"/>
      <c r="AG47" s="190"/>
      <c r="AH47" s="190"/>
      <c r="AI47" s="192" t="str">
        <f t="shared" si="51"/>
        <v/>
      </c>
      <c r="AJ47" s="193" t="str">
        <f t="shared" si="2"/>
        <v/>
      </c>
      <c r="AK47" s="191" t="str">
        <f t="shared" si="46"/>
        <v/>
      </c>
      <c r="AL47" s="193" t="str">
        <f t="shared" si="4"/>
        <v/>
      </c>
      <c r="AM47" s="191" t="str">
        <f t="shared" si="13"/>
        <v/>
      </c>
      <c r="AN47" s="194" t="str">
        <f t="shared" ref="AN47" si="52">IFERROR(IF(OR(AND(AJ47="Muy Baja",AL47="Leve"),AND(AJ47="Muy Baja",AL47="Menor"),AND(AJ47="Baja",AL47="Leve")),"Bajo",IF(OR(AND(AJ47="Muy baja",AL47="Moderado"),AND(AJ47="Baja",AL47="Menor"),AND(AJ47="Baja",AL47="Moderado"),AND(AJ47="Media",AL47="Leve"),AND(AJ47="Media",AL47="Menor"),AND(AJ47="Media",AL47="Moderado"),AND(AJ47="Alta",AL47="Leve"),AND(AJ47="Alta",AL47="Menor")),"Moderado",IF(OR(AND(AJ47="Muy Baja",AL47="Mayor"),AND(AJ47="Baja",AL47="Mayor"),AND(AJ47="Media",AL47="Mayor"),AND(AJ47="Alta",AL47="Moderado"),AND(AJ47="Alta",AL47="Mayor"),AND(AJ47="Muy Alta",AL47="Leve"),AND(AJ47="Muy Alta",AL47="Menor"),AND(AJ47="Muy Alta",AL47="Moderado"),AND(AJ47="Muy Alta",AL47="Mayor")),"Alto",IF(OR(AND(AJ47="Muy Baja",AL47="Catastrófico"),AND(AJ47="Baja",AL47="Catastrófico"),AND(AJ47="Media",AL47="Catastrófico"),AND(AJ47="Alta",AL47="Catastrófico"),AND(AJ47="Muy Alta",AL47="Catastrófico")),"Extremo","")))),"")</f>
        <v/>
      </c>
      <c r="AO47" s="195"/>
      <c r="AP47" s="186"/>
      <c r="AQ47" s="196"/>
      <c r="AR47" s="196"/>
      <c r="AS47" s="197"/>
      <c r="AT47" s="323"/>
      <c r="AU47" s="323"/>
      <c r="AV47" s="323"/>
    </row>
    <row r="48" spans="1:48" ht="37.5" customHeight="1" x14ac:dyDescent="0.2">
      <c r="A48" s="346"/>
      <c r="B48" s="336"/>
      <c r="C48" s="336"/>
      <c r="D48" s="336"/>
      <c r="E48" s="331"/>
      <c r="F48" s="336"/>
      <c r="G48" s="331"/>
      <c r="H48" s="331"/>
      <c r="I48" s="331"/>
      <c r="J48" s="331"/>
      <c r="K48" s="331"/>
      <c r="L48" s="331"/>
      <c r="M48" s="331"/>
      <c r="N48" s="331"/>
      <c r="O48" s="331"/>
      <c r="P48" s="331"/>
      <c r="Q48" s="331"/>
      <c r="R48" s="323"/>
      <c r="S48" s="322"/>
      <c r="T48" s="321"/>
      <c r="U48" s="319"/>
      <c r="V48" s="321">
        <f>IF(NOT(ISERROR(MATCH(U48,_xlfn.ANCHORARRAY(E59),0))),T61&amp;"Por favor no seleccionar los criterios de impacto",U48)</f>
        <v>0</v>
      </c>
      <c r="W48" s="322"/>
      <c r="X48" s="321"/>
      <c r="Y48" s="332"/>
      <c r="Z48" s="214">
        <v>6</v>
      </c>
      <c r="AA48" s="187"/>
      <c r="AB48" s="189" t="str">
        <f t="shared" si="50"/>
        <v/>
      </c>
      <c r="AC48" s="190"/>
      <c r="AD48" s="190"/>
      <c r="AE48" s="191" t="str">
        <f t="shared" si="45"/>
        <v/>
      </c>
      <c r="AF48" s="190"/>
      <c r="AG48" s="190"/>
      <c r="AH48" s="190"/>
      <c r="AI48" s="192" t="str">
        <f t="shared" si="51"/>
        <v/>
      </c>
      <c r="AJ48" s="193" t="str">
        <f t="shared" si="2"/>
        <v/>
      </c>
      <c r="AK48" s="191" t="str">
        <f t="shared" si="46"/>
        <v/>
      </c>
      <c r="AL48" s="193" t="str">
        <f>IFERROR(IF(AM48="","",IF(AM48&lt;=0.2,"Leve",IF(AM48&lt;=0.4,"Menor",IF(AM48&lt;=0.6,"Moderado",IF(AM48&lt;=0.8,"Mayor","Catastrófico"))))),"")</f>
        <v/>
      </c>
      <c r="AM48" s="191" t="str">
        <f t="shared" si="13"/>
        <v/>
      </c>
      <c r="AN48" s="194" t="str">
        <f>IFERROR(IF(OR(AND(AJ48="Muy Baja",AL48="Leve"),AND(AJ48="Muy Baja",AL48="Menor"),AND(AJ48="Baja",AL48="Leve")),"Bajo",IF(OR(AND(AJ48="Muy baja",AL48="Moderado"),AND(AJ48="Baja",AL48="Menor"),AND(AJ48="Baja",AL48="Moderado"),AND(AJ48="Media",AL48="Leve"),AND(AJ48="Media",AL48="Menor"),AND(AJ48="Media",AL48="Moderado"),AND(AJ48="Alta",AL48="Leve"),AND(AJ48="Alta",AL48="Menor")),"Moderado",IF(OR(AND(AJ48="Muy Baja",AL48="Mayor"),AND(AJ48="Baja",AL48="Mayor"),AND(AJ48="Media",AL48="Mayor"),AND(AJ48="Alta",AL48="Moderado"),AND(AJ48="Alta",AL48="Mayor"),AND(AJ48="Muy Alta",AL48="Leve"),AND(AJ48="Muy Alta",AL48="Menor"),AND(AJ48="Muy Alta",AL48="Moderado"),AND(AJ48="Muy Alta",AL48="Mayor")),"Alto",IF(OR(AND(AJ48="Muy Baja",AL48="Catastrófico"),AND(AJ48="Baja",AL48="Catastrófico"),AND(AJ48="Media",AL48="Catastrófico"),AND(AJ48="Alta",AL48="Catastrófico"),AND(AJ48="Muy Alta",AL48="Catastrófico")),"Extremo","")))),"")</f>
        <v/>
      </c>
      <c r="AO48" s="195"/>
      <c r="AP48" s="186"/>
      <c r="AQ48" s="196"/>
      <c r="AR48" s="196"/>
      <c r="AS48" s="197"/>
      <c r="AT48" s="323"/>
      <c r="AU48" s="323"/>
      <c r="AV48" s="323"/>
    </row>
    <row r="49" spans="1:48" ht="37.5" customHeight="1" x14ac:dyDescent="0.2">
      <c r="A49" s="346">
        <v>7</v>
      </c>
      <c r="B49" s="336"/>
      <c r="C49" s="336"/>
      <c r="D49" s="355"/>
      <c r="E49" s="336"/>
      <c r="F49" s="336"/>
      <c r="G49" s="329"/>
      <c r="H49" s="329"/>
      <c r="I49" s="329"/>
      <c r="J49" s="329"/>
      <c r="K49" s="329"/>
      <c r="L49" s="329"/>
      <c r="M49" s="329"/>
      <c r="N49" s="329"/>
      <c r="O49" s="329"/>
      <c r="P49" s="329"/>
      <c r="Q49" s="329"/>
      <c r="R49" s="323"/>
      <c r="S49" s="322" t="str">
        <f>IF(R49&lt;=0,"",IF(R49&lt;=2,"Muy Baja",IF(R49&lt;=24,"Baja",IF(R49&lt;=500,"Media",IF(R49&lt;=5000,"Alta","Muy Alta")))))</f>
        <v/>
      </c>
      <c r="T49" s="321" t="str">
        <f>IF(S49="","",IF(S49="Muy Baja",0.2,IF(S49="Baja",0.4,IF(S49="Media",0.6,IF(S49="Alta",0.8,IF(S49="Muy Alta",1,))))))</f>
        <v/>
      </c>
      <c r="U49" s="319"/>
      <c r="V49" s="321">
        <f>IF(NOT(ISERROR(MATCH(U49,'Tabla Impacto'!$B$222:$B$224,0))),'Tabla Impacto'!$F$224&amp;"Por favor no seleccionar los criterios de impacto(Afectación Económica o presupuestal y Pérdida Reputacional)",U49)</f>
        <v>0</v>
      </c>
      <c r="W49" s="322" t="str">
        <f>IF(OR(V49='Tabla Impacto'!$C$12,V49='Tabla Impacto'!$D$12),"Leve",IF(OR(V49='Tabla Impacto'!$C$13,V49='Tabla Impacto'!$D$13),"Menor",IF(OR(V49='Tabla Impacto'!$C$14,V49='Tabla Impacto'!$D$14),"Moderado",IF(OR(V49='Tabla Impacto'!$C$15,V49='Tabla Impacto'!$D$15),"Mayor",IF(OR(V49='Tabla Impacto'!$C$16,V49='Tabla Impacto'!$D$16),"Catastrófico","")))))</f>
        <v/>
      </c>
      <c r="X49" s="321" t="str">
        <f>IF(W49="","",IF(W49="Leve",0.2,IF(W49="Menor",0.4,IF(W49="Moderado",0.6,IF(W49="Mayor",0.8,IF(W49="Catastrófico",1,))))))</f>
        <v/>
      </c>
      <c r="Y49" s="332" t="str">
        <f>IF(OR(AND(S49="Muy Baja",W49="Leve"),AND(S49="Muy Baja",W49="Menor"),AND(S49="Baja",W49="Leve")),"Bajo",IF(OR(AND(S49="Muy baja",W49="Moderado"),AND(S49="Baja",W49="Menor"),AND(S49="Baja",W49="Moderado"),AND(S49="Media",W49="Leve"),AND(S49="Media",W49="Menor"),AND(S49="Media",W49="Moderado"),AND(S49="Alta",W49="Leve"),AND(S49="Alta",W49="Menor")),"Moderado",IF(OR(AND(S49="Muy Baja",W49="Mayor"),AND(S49="Baja",W49="Mayor"),AND(S49="Media",W49="Mayor"),AND(S49="Alta",W49="Moderado"),AND(S49="Alta",W49="Mayor"),AND(S49="Muy Alta",W49="Leve"),AND(S49="Muy Alta",W49="Menor"),AND(S49="Muy Alta",W49="Moderado"),AND(S49="Muy Alta",W49="Mayor")),"Alto",IF(OR(AND(S49="Muy Baja",W49="Catastrófico"),AND(S49="Baja",W49="Catastrófico"),AND(S49="Media",W49="Catastrófico"),AND(S49="Alta",W49="Catastrófico"),AND(S49="Muy Alta",W49="Catastrófico")),"Extremo",""))))</f>
        <v/>
      </c>
      <c r="Z49" s="214">
        <v>1</v>
      </c>
      <c r="AA49" s="199"/>
      <c r="AB49" s="189" t="str">
        <f>IF(OR(AC49="Preventivo",AC49="Detectivo"),"Probabilidad",IF(AC49="Correctivo","Impacto",""))</f>
        <v/>
      </c>
      <c r="AC49" s="190"/>
      <c r="AD49" s="190"/>
      <c r="AE49" s="191" t="str">
        <f>IF(AND(AC49="Preventivo",AD49="Automático"),"50%",IF(AND(AC49="Preventivo",AD49="Manual"),"40%",IF(AND(AC49="Detectivo",AD49="Automático"),"40%",IF(AND(AC49="Detectivo",AD49="Manual"),"30%",IF(AND(AC49="Correctivo",AD49="Automático"),"35%",IF(AND(AC49="Correctivo",AD49="Manual"),"25%",""))))))</f>
        <v/>
      </c>
      <c r="AF49" s="190"/>
      <c r="AG49" s="190"/>
      <c r="AH49" s="190"/>
      <c r="AI49" s="192" t="str">
        <f>IFERROR(IF(AB49="Probabilidad",(T49-(+T49*AE49)),IF(AB49="Impacto",T49,"")),"")</f>
        <v/>
      </c>
      <c r="AJ49" s="193" t="str">
        <f>IFERROR(IF(AI49="","",IF(AI49&lt;=0.2,"Muy Baja",IF(AI49&lt;=0.4,"Baja",IF(AI49&lt;=0.6,"Media",IF(AI49&lt;=0.8,"Alta","Muy Alta"))))),"")</f>
        <v/>
      </c>
      <c r="AK49" s="191" t="str">
        <f>+AI49</f>
        <v/>
      </c>
      <c r="AL49" s="193" t="str">
        <f>IFERROR(IF(AM49="","",IF(AM49&lt;=0.2,"Leve",IF(AM49&lt;=0.4,"Menor",IF(AM49&lt;=0.6,"Moderado",IF(AM49&lt;=0.8,"Mayor","Catastrófico"))))),"")</f>
        <v/>
      </c>
      <c r="AM49" s="191" t="str">
        <f t="shared" ref="AM49" si="53">IFERROR(IF(AB49="Impacto",(X49-(+X49*AE49)),IF(AB49="Probabilidad",X49,"")),"")</f>
        <v/>
      </c>
      <c r="AN49" s="194" t="str">
        <f>IFERROR(IF(OR(AND(AJ49="Muy Baja",AL49="Leve"),AND(AJ49="Muy Baja",AL49="Menor"),AND(AJ49="Baja",AL49="Leve")),"Bajo",IF(OR(AND(AJ49="Muy baja",AL49="Moderado"),AND(AJ49="Baja",AL49="Menor"),AND(AJ49="Baja",AL49="Moderado"),AND(AJ49="Media",AL49="Leve"),AND(AJ49="Media",AL49="Menor"),AND(AJ49="Media",AL49="Moderado"),AND(AJ49="Alta",AL49="Leve"),AND(AJ49="Alta",AL49="Menor")),"Moderado",IF(OR(AND(AJ49="Muy Baja",AL49="Mayor"),AND(AJ49="Baja",AL49="Mayor"),AND(AJ49="Media",AL49="Mayor"),AND(AJ49="Alta",AL49="Moderado"),AND(AJ49="Alta",AL49="Mayor"),AND(AJ49="Muy Alta",AL49="Leve"),AND(AJ49="Muy Alta",AL49="Menor"),AND(AJ49="Muy Alta",AL49="Moderado"),AND(AJ49="Muy Alta",AL49="Mayor")),"Alto",IF(OR(AND(AJ49="Muy Baja",AL49="Catastrófico"),AND(AJ49="Baja",AL49="Catastrófico"),AND(AJ49="Media",AL49="Catastrófico"),AND(AJ49="Alta",AL49="Catastrófico"),AND(AJ49="Muy Alta",AL49="Catastrófico")),"Extremo","")))),"")</f>
        <v/>
      </c>
      <c r="AO49" s="195"/>
      <c r="AP49" s="186"/>
      <c r="AQ49" s="196"/>
      <c r="AR49" s="196"/>
      <c r="AS49" s="197"/>
      <c r="AT49" s="323"/>
      <c r="AU49" s="323"/>
      <c r="AV49" s="323"/>
    </row>
    <row r="50" spans="1:48" ht="37.5" customHeight="1" x14ac:dyDescent="0.2">
      <c r="A50" s="346"/>
      <c r="B50" s="336"/>
      <c r="C50" s="336"/>
      <c r="D50" s="355"/>
      <c r="E50" s="336"/>
      <c r="F50" s="336"/>
      <c r="G50" s="330"/>
      <c r="H50" s="330"/>
      <c r="I50" s="330"/>
      <c r="J50" s="330"/>
      <c r="K50" s="330"/>
      <c r="L50" s="330"/>
      <c r="M50" s="330"/>
      <c r="N50" s="330"/>
      <c r="O50" s="330"/>
      <c r="P50" s="330"/>
      <c r="Q50" s="330"/>
      <c r="R50" s="323"/>
      <c r="S50" s="322"/>
      <c r="T50" s="321"/>
      <c r="U50" s="319"/>
      <c r="V50" s="321">
        <f>IF(NOT(ISERROR(MATCH(U50,_xlfn.ANCHORARRAY(E61),0))),T63&amp;"Por favor no seleccionar los criterios de impacto",U50)</f>
        <v>0</v>
      </c>
      <c r="W50" s="322"/>
      <c r="X50" s="321"/>
      <c r="Y50" s="332"/>
      <c r="Z50" s="214">
        <v>2</v>
      </c>
      <c r="AA50" s="187"/>
      <c r="AB50" s="189" t="str">
        <f>IF(OR(AC50="Preventivo",AC50="Detectivo"),"Probabilidad",IF(AC50="Correctivo","Impacto",""))</f>
        <v/>
      </c>
      <c r="AC50" s="190"/>
      <c r="AD50" s="190"/>
      <c r="AE50" s="191" t="str">
        <f t="shared" ref="AE50:AE54" si="54">IF(AND(AC50="Preventivo",AD50="Automático"),"50%",IF(AND(AC50="Preventivo",AD50="Manual"),"40%",IF(AND(AC50="Detectivo",AD50="Automático"),"40%",IF(AND(AC50="Detectivo",AD50="Manual"),"30%",IF(AND(AC50="Correctivo",AD50="Automático"),"35%",IF(AND(AC50="Correctivo",AD50="Manual"),"25%",""))))))</f>
        <v/>
      </c>
      <c r="AF50" s="190"/>
      <c r="AG50" s="190"/>
      <c r="AH50" s="190"/>
      <c r="AI50" s="192" t="str">
        <f>IFERROR(IF(AND(AB49="Probabilidad",AB50="Probabilidad"),(AK49-(+AK49*AE50)),IF(AB50="Probabilidad",(T49-(+T49*AE50)),IF(AB50="Impacto",AK49,""))),"")</f>
        <v/>
      </c>
      <c r="AJ50" s="193" t="str">
        <f t="shared" si="2"/>
        <v/>
      </c>
      <c r="AK50" s="191" t="str">
        <f t="shared" ref="AK50:AK54" si="55">+AI50</f>
        <v/>
      </c>
      <c r="AL50" s="193" t="str">
        <f t="shared" si="4"/>
        <v/>
      </c>
      <c r="AM50" s="191" t="str">
        <f t="shared" ref="AM50" si="56">IFERROR(IF(AND(AB49="Impacto",AB50="Impacto"),(AM49-(+AM49*AE50)),IF(AB50="Impacto",($X$13-(+$X$13*AE50)),IF(AB50="Probabilidad",AM49,""))),"")</f>
        <v/>
      </c>
      <c r="AN50" s="194" t="str">
        <f t="shared" ref="AN50:AN51" si="57">IFERROR(IF(OR(AND(AJ50="Muy Baja",AL50="Leve"),AND(AJ50="Muy Baja",AL50="Menor"),AND(AJ50="Baja",AL50="Leve")),"Bajo",IF(OR(AND(AJ50="Muy baja",AL50="Moderado"),AND(AJ50="Baja",AL50="Menor"),AND(AJ50="Baja",AL50="Moderado"),AND(AJ50="Media",AL50="Leve"),AND(AJ50="Media",AL50="Menor"),AND(AJ50="Media",AL50="Moderado"),AND(AJ50="Alta",AL50="Leve"),AND(AJ50="Alta",AL50="Menor")),"Moderado",IF(OR(AND(AJ50="Muy Baja",AL50="Mayor"),AND(AJ50="Baja",AL50="Mayor"),AND(AJ50="Media",AL50="Mayor"),AND(AJ50="Alta",AL50="Moderado"),AND(AJ50="Alta",AL50="Mayor"),AND(AJ50="Muy Alta",AL50="Leve"),AND(AJ50="Muy Alta",AL50="Menor"),AND(AJ50="Muy Alta",AL50="Moderado"),AND(AJ50="Muy Alta",AL50="Mayor")),"Alto",IF(OR(AND(AJ50="Muy Baja",AL50="Catastrófico"),AND(AJ50="Baja",AL50="Catastrófico"),AND(AJ50="Media",AL50="Catastrófico"),AND(AJ50="Alta",AL50="Catastrófico"),AND(AJ50="Muy Alta",AL50="Catastrófico")),"Extremo","")))),"")</f>
        <v/>
      </c>
      <c r="AO50" s="195"/>
      <c r="AP50" s="186"/>
      <c r="AQ50" s="196"/>
      <c r="AR50" s="196"/>
      <c r="AS50" s="197"/>
      <c r="AT50" s="323"/>
      <c r="AU50" s="323"/>
      <c r="AV50" s="323"/>
    </row>
    <row r="51" spans="1:48" ht="37.5" customHeight="1" x14ac:dyDescent="0.2">
      <c r="A51" s="346"/>
      <c r="B51" s="336"/>
      <c r="C51" s="336"/>
      <c r="D51" s="355"/>
      <c r="E51" s="336"/>
      <c r="F51" s="336"/>
      <c r="G51" s="330"/>
      <c r="H51" s="330"/>
      <c r="I51" s="330"/>
      <c r="J51" s="330"/>
      <c r="K51" s="330"/>
      <c r="L51" s="330"/>
      <c r="M51" s="330"/>
      <c r="N51" s="330"/>
      <c r="O51" s="330"/>
      <c r="P51" s="330"/>
      <c r="Q51" s="330"/>
      <c r="R51" s="323"/>
      <c r="S51" s="322"/>
      <c r="T51" s="321"/>
      <c r="U51" s="319"/>
      <c r="V51" s="321">
        <f>IF(NOT(ISERROR(MATCH(U51,_xlfn.ANCHORARRAY(E62),0))),T64&amp;"Por favor no seleccionar los criterios de impacto",U51)</f>
        <v>0</v>
      </c>
      <c r="W51" s="322"/>
      <c r="X51" s="321"/>
      <c r="Y51" s="332"/>
      <c r="Z51" s="214">
        <v>3</v>
      </c>
      <c r="AA51" s="188"/>
      <c r="AB51" s="189" t="str">
        <f>IF(OR(AC51="Preventivo",AC51="Detectivo"),"Probabilidad",IF(AC51="Correctivo","Impacto",""))</f>
        <v/>
      </c>
      <c r="AC51" s="190"/>
      <c r="AD51" s="190"/>
      <c r="AE51" s="191" t="str">
        <f t="shared" si="54"/>
        <v/>
      </c>
      <c r="AF51" s="190"/>
      <c r="AG51" s="190"/>
      <c r="AH51" s="190"/>
      <c r="AI51" s="192" t="str">
        <f>IFERROR(IF(AND(AB50="Probabilidad",AB51="Probabilidad"),(AK50-(+AK50*AE51)),IF(AND(AB50="Impacto",AB51="Probabilidad"),(AK49-(+AK49*AE51)),IF(AB51="Impacto",AK50,""))),"")</f>
        <v/>
      </c>
      <c r="AJ51" s="193" t="str">
        <f t="shared" si="2"/>
        <v/>
      </c>
      <c r="AK51" s="191" t="str">
        <f t="shared" si="55"/>
        <v/>
      </c>
      <c r="AL51" s="193" t="str">
        <f t="shared" si="4"/>
        <v/>
      </c>
      <c r="AM51" s="191" t="str">
        <f t="shared" ref="AM51" si="58">IFERROR(IF(AND(AB50="Impacto",AB51="Impacto"),(AM50-(+AM50*AE51)),IF(AND(AB50="Probabilidad",AB51="Impacto"),(AM49-(+AM49*AE51)),IF(AB51="Probabilidad",AM50,""))),"")</f>
        <v/>
      </c>
      <c r="AN51" s="194" t="str">
        <f t="shared" si="57"/>
        <v/>
      </c>
      <c r="AO51" s="195"/>
      <c r="AP51" s="186"/>
      <c r="AQ51" s="196"/>
      <c r="AR51" s="196"/>
      <c r="AS51" s="197"/>
      <c r="AT51" s="323"/>
      <c r="AU51" s="323"/>
      <c r="AV51" s="323"/>
    </row>
    <row r="52" spans="1:48" ht="37.5" customHeight="1" x14ac:dyDescent="0.2">
      <c r="A52" s="346"/>
      <c r="B52" s="336"/>
      <c r="C52" s="336"/>
      <c r="D52" s="355"/>
      <c r="E52" s="336"/>
      <c r="F52" s="336"/>
      <c r="G52" s="330"/>
      <c r="H52" s="330"/>
      <c r="I52" s="330"/>
      <c r="J52" s="330"/>
      <c r="K52" s="330"/>
      <c r="L52" s="330"/>
      <c r="M52" s="330"/>
      <c r="N52" s="330"/>
      <c r="O52" s="330"/>
      <c r="P52" s="330"/>
      <c r="Q52" s="330"/>
      <c r="R52" s="323"/>
      <c r="S52" s="322"/>
      <c r="T52" s="321"/>
      <c r="U52" s="319"/>
      <c r="V52" s="321">
        <f>IF(NOT(ISERROR(MATCH(U52,_xlfn.ANCHORARRAY(E63),0))),T65&amp;"Por favor no seleccionar los criterios de impacto",U52)</f>
        <v>0</v>
      </c>
      <c r="W52" s="322"/>
      <c r="X52" s="321"/>
      <c r="Y52" s="332"/>
      <c r="Z52" s="214">
        <v>4</v>
      </c>
      <c r="AA52" s="187"/>
      <c r="AB52" s="189" t="str">
        <f t="shared" ref="AB52:AB54" si="59">IF(OR(AC52="Preventivo",AC52="Detectivo"),"Probabilidad",IF(AC52="Correctivo","Impacto",""))</f>
        <v/>
      </c>
      <c r="AC52" s="190"/>
      <c r="AD52" s="190"/>
      <c r="AE52" s="191" t="str">
        <f t="shared" si="54"/>
        <v/>
      </c>
      <c r="AF52" s="190"/>
      <c r="AG52" s="190"/>
      <c r="AH52" s="190"/>
      <c r="AI52" s="192" t="str">
        <f t="shared" ref="AI52:AI54" si="60">IFERROR(IF(AND(AB51="Probabilidad",AB52="Probabilidad"),(AK51-(+AK51*AE52)),IF(AND(AB51="Impacto",AB52="Probabilidad"),(AK50-(+AK50*AE52)),IF(AB52="Impacto",AK51,""))),"")</f>
        <v/>
      </c>
      <c r="AJ52" s="193" t="str">
        <f t="shared" si="2"/>
        <v/>
      </c>
      <c r="AK52" s="191" t="str">
        <f t="shared" si="55"/>
        <v/>
      </c>
      <c r="AL52" s="193" t="str">
        <f t="shared" si="4"/>
        <v/>
      </c>
      <c r="AM52" s="191" t="str">
        <f t="shared" si="13"/>
        <v/>
      </c>
      <c r="AN52" s="194" t="str">
        <f>IFERROR(IF(OR(AND(AJ52="Muy Baja",AL52="Leve"),AND(AJ52="Muy Baja",AL52="Menor"),AND(AJ52="Baja",AL52="Leve")),"Bajo",IF(OR(AND(AJ52="Muy baja",AL52="Moderado"),AND(AJ52="Baja",AL52="Menor"),AND(AJ52="Baja",AL52="Moderado"),AND(AJ52="Media",AL52="Leve"),AND(AJ52="Media",AL52="Menor"),AND(AJ52="Media",AL52="Moderado"),AND(AJ52="Alta",AL52="Leve"),AND(AJ52="Alta",AL52="Menor")),"Moderado",IF(OR(AND(AJ52="Muy Baja",AL52="Mayor"),AND(AJ52="Baja",AL52="Mayor"),AND(AJ52="Media",AL52="Mayor"),AND(AJ52="Alta",AL52="Moderado"),AND(AJ52="Alta",AL52="Mayor"),AND(AJ52="Muy Alta",AL52="Leve"),AND(AJ52="Muy Alta",AL52="Menor"),AND(AJ52="Muy Alta",AL52="Moderado"),AND(AJ52="Muy Alta",AL52="Mayor")),"Alto",IF(OR(AND(AJ52="Muy Baja",AL52="Catastrófico"),AND(AJ52="Baja",AL52="Catastrófico"),AND(AJ52="Media",AL52="Catastrófico"),AND(AJ52="Alta",AL52="Catastrófico"),AND(AJ52="Muy Alta",AL52="Catastrófico")),"Extremo","")))),"")</f>
        <v/>
      </c>
      <c r="AO52" s="195"/>
      <c r="AP52" s="186"/>
      <c r="AQ52" s="196"/>
      <c r="AR52" s="196"/>
      <c r="AS52" s="197"/>
      <c r="AT52" s="323"/>
      <c r="AU52" s="323"/>
      <c r="AV52" s="323"/>
    </row>
    <row r="53" spans="1:48" ht="37.5" customHeight="1" x14ac:dyDescent="0.2">
      <c r="A53" s="346"/>
      <c r="B53" s="336"/>
      <c r="C53" s="336"/>
      <c r="D53" s="355"/>
      <c r="E53" s="336"/>
      <c r="F53" s="336"/>
      <c r="G53" s="330"/>
      <c r="H53" s="330"/>
      <c r="I53" s="330"/>
      <c r="J53" s="330"/>
      <c r="K53" s="330"/>
      <c r="L53" s="330"/>
      <c r="M53" s="330"/>
      <c r="N53" s="330"/>
      <c r="O53" s="330"/>
      <c r="P53" s="330"/>
      <c r="Q53" s="330"/>
      <c r="R53" s="323"/>
      <c r="S53" s="322"/>
      <c r="T53" s="321"/>
      <c r="U53" s="319"/>
      <c r="V53" s="321">
        <f>IF(NOT(ISERROR(MATCH(U53,_xlfn.ANCHORARRAY(E64),0))),T66&amp;"Por favor no seleccionar los criterios de impacto",U53)</f>
        <v>0</v>
      </c>
      <c r="W53" s="322"/>
      <c r="X53" s="321"/>
      <c r="Y53" s="332"/>
      <c r="Z53" s="214">
        <v>5</v>
      </c>
      <c r="AA53" s="187"/>
      <c r="AB53" s="189" t="str">
        <f t="shared" si="59"/>
        <v/>
      </c>
      <c r="AC53" s="190"/>
      <c r="AD53" s="190"/>
      <c r="AE53" s="191" t="str">
        <f t="shared" si="54"/>
        <v/>
      </c>
      <c r="AF53" s="190"/>
      <c r="AG53" s="190"/>
      <c r="AH53" s="190"/>
      <c r="AI53" s="192" t="str">
        <f t="shared" si="60"/>
        <v/>
      </c>
      <c r="AJ53" s="193" t="str">
        <f t="shared" si="2"/>
        <v/>
      </c>
      <c r="AK53" s="191" t="str">
        <f t="shared" si="55"/>
        <v/>
      </c>
      <c r="AL53" s="193" t="str">
        <f t="shared" si="4"/>
        <v/>
      </c>
      <c r="AM53" s="191" t="str">
        <f t="shared" si="13"/>
        <v/>
      </c>
      <c r="AN53" s="194" t="str">
        <f t="shared" ref="AN53:AN54" si="61">IFERROR(IF(OR(AND(AJ53="Muy Baja",AL53="Leve"),AND(AJ53="Muy Baja",AL53="Menor"),AND(AJ53="Baja",AL53="Leve")),"Bajo",IF(OR(AND(AJ53="Muy baja",AL53="Moderado"),AND(AJ53="Baja",AL53="Menor"),AND(AJ53="Baja",AL53="Moderado"),AND(AJ53="Media",AL53="Leve"),AND(AJ53="Media",AL53="Menor"),AND(AJ53="Media",AL53="Moderado"),AND(AJ53="Alta",AL53="Leve"),AND(AJ53="Alta",AL53="Menor")),"Moderado",IF(OR(AND(AJ53="Muy Baja",AL53="Mayor"),AND(AJ53="Baja",AL53="Mayor"),AND(AJ53="Media",AL53="Mayor"),AND(AJ53="Alta",AL53="Moderado"),AND(AJ53="Alta",AL53="Mayor"),AND(AJ53="Muy Alta",AL53="Leve"),AND(AJ53="Muy Alta",AL53="Menor"),AND(AJ53="Muy Alta",AL53="Moderado"),AND(AJ53="Muy Alta",AL53="Mayor")),"Alto",IF(OR(AND(AJ53="Muy Baja",AL53="Catastrófico"),AND(AJ53="Baja",AL53="Catastrófico"),AND(AJ53="Media",AL53="Catastrófico"),AND(AJ53="Alta",AL53="Catastrófico"),AND(AJ53="Muy Alta",AL53="Catastrófico")),"Extremo","")))),"")</f>
        <v/>
      </c>
      <c r="AO53" s="195"/>
      <c r="AP53" s="186"/>
      <c r="AQ53" s="196"/>
      <c r="AR53" s="196"/>
      <c r="AS53" s="197"/>
      <c r="AT53" s="323"/>
      <c r="AU53" s="323"/>
      <c r="AV53" s="323"/>
    </row>
    <row r="54" spans="1:48" ht="37.5" customHeight="1" x14ac:dyDescent="0.2">
      <c r="A54" s="346"/>
      <c r="B54" s="336"/>
      <c r="C54" s="336"/>
      <c r="D54" s="355"/>
      <c r="E54" s="336"/>
      <c r="F54" s="336"/>
      <c r="G54" s="331"/>
      <c r="H54" s="331"/>
      <c r="I54" s="331"/>
      <c r="J54" s="331"/>
      <c r="K54" s="331"/>
      <c r="L54" s="331"/>
      <c r="M54" s="331"/>
      <c r="N54" s="331"/>
      <c r="O54" s="331"/>
      <c r="P54" s="331"/>
      <c r="Q54" s="331"/>
      <c r="R54" s="323"/>
      <c r="S54" s="322"/>
      <c r="T54" s="321"/>
      <c r="U54" s="319"/>
      <c r="V54" s="321">
        <f>IF(NOT(ISERROR(MATCH(U54,_xlfn.ANCHORARRAY(E65),0))),T67&amp;"Por favor no seleccionar los criterios de impacto",U54)</f>
        <v>0</v>
      </c>
      <c r="W54" s="322"/>
      <c r="X54" s="321"/>
      <c r="Y54" s="332"/>
      <c r="Z54" s="214">
        <v>6</v>
      </c>
      <c r="AA54" s="187"/>
      <c r="AB54" s="189" t="str">
        <f t="shared" si="59"/>
        <v/>
      </c>
      <c r="AC54" s="190"/>
      <c r="AD54" s="190"/>
      <c r="AE54" s="191" t="str">
        <f t="shared" si="54"/>
        <v/>
      </c>
      <c r="AF54" s="190"/>
      <c r="AG54" s="190"/>
      <c r="AH54" s="190"/>
      <c r="AI54" s="192" t="str">
        <f t="shared" si="60"/>
        <v/>
      </c>
      <c r="AJ54" s="193" t="str">
        <f t="shared" si="2"/>
        <v/>
      </c>
      <c r="AK54" s="191" t="str">
        <f t="shared" si="55"/>
        <v/>
      </c>
      <c r="AL54" s="193" t="str">
        <f t="shared" si="4"/>
        <v/>
      </c>
      <c r="AM54" s="191" t="str">
        <f t="shared" si="13"/>
        <v/>
      </c>
      <c r="AN54" s="194" t="str">
        <f t="shared" si="61"/>
        <v/>
      </c>
      <c r="AO54" s="195"/>
      <c r="AP54" s="186"/>
      <c r="AQ54" s="196"/>
      <c r="AR54" s="196"/>
      <c r="AS54" s="197"/>
      <c r="AT54" s="323"/>
      <c r="AU54" s="323"/>
      <c r="AV54" s="323"/>
    </row>
    <row r="55" spans="1:48" ht="37.5" customHeight="1" x14ac:dyDescent="0.2">
      <c r="A55" s="346">
        <v>8</v>
      </c>
      <c r="B55" s="336"/>
      <c r="C55" s="336"/>
      <c r="D55" s="336"/>
      <c r="E55" s="336"/>
      <c r="F55" s="336"/>
      <c r="G55" s="329"/>
      <c r="H55" s="329"/>
      <c r="I55" s="329"/>
      <c r="J55" s="329"/>
      <c r="K55" s="329"/>
      <c r="L55" s="329"/>
      <c r="M55" s="329"/>
      <c r="N55" s="329"/>
      <c r="O55" s="329"/>
      <c r="P55" s="329"/>
      <c r="Q55" s="329"/>
      <c r="R55" s="323"/>
      <c r="S55" s="322" t="str">
        <f>IF(R55&lt;=0,"",IF(R55&lt;=2,"Muy Baja",IF(R55&lt;=24,"Baja",IF(R55&lt;=500,"Media",IF(R55&lt;=5000,"Alta","Muy Alta")))))</f>
        <v/>
      </c>
      <c r="T55" s="321" t="str">
        <f>IF(S55="","",IF(S55="Muy Baja",0.2,IF(S55="Baja",0.4,IF(S55="Media",0.6,IF(S55="Alta",0.8,IF(S55="Muy Alta",1,))))))</f>
        <v/>
      </c>
      <c r="U55" s="319"/>
      <c r="V55" s="321">
        <f>IF(NOT(ISERROR(MATCH(U55,'Tabla Impacto'!$B$222:$B$224,0))),'Tabla Impacto'!$F$224&amp;"Por favor no seleccionar los criterios de impacto(Afectación Económica o presupuestal y Pérdida Reputacional)",U55)</f>
        <v>0</v>
      </c>
      <c r="W55" s="322" t="str">
        <f>IF(OR(V55='Tabla Impacto'!$C$12,V55='Tabla Impacto'!$D$12),"Leve",IF(OR(V55='Tabla Impacto'!$C$13,V55='Tabla Impacto'!$D$13),"Menor",IF(OR(V55='Tabla Impacto'!$C$14,V55='Tabla Impacto'!$D$14),"Moderado",IF(OR(V55='Tabla Impacto'!$C$15,V55='Tabla Impacto'!$D$15),"Mayor",IF(OR(V55='Tabla Impacto'!$C$16,V55='Tabla Impacto'!$D$16),"Catastrófico","")))))</f>
        <v/>
      </c>
      <c r="X55" s="321" t="str">
        <f>IF(W55="","",IF(W55="Leve",0.2,IF(W55="Menor",0.4,IF(W55="Moderado",0.6,IF(W55="Mayor",0.8,IF(W55="Catastrófico",1,))))))</f>
        <v/>
      </c>
      <c r="Y55" s="332" t="str">
        <f>IF(OR(AND(S55="Muy Baja",W55="Leve"),AND(S55="Muy Baja",W55="Menor"),AND(S55="Baja",W55="Leve")),"Bajo",IF(OR(AND(S55="Muy baja",W55="Moderado"),AND(S55="Baja",W55="Menor"),AND(S55="Baja",W55="Moderado"),AND(S55="Media",W55="Leve"),AND(S55="Media",W55="Menor"),AND(S55="Media",W55="Moderado"),AND(S55="Alta",W55="Leve"),AND(S55="Alta",W55="Menor")),"Moderado",IF(OR(AND(S55="Muy Baja",W55="Mayor"),AND(S55="Baja",W55="Mayor"),AND(S55="Media",W55="Mayor"),AND(S55="Alta",W55="Moderado"),AND(S55="Alta",W55="Mayor"),AND(S55="Muy Alta",W55="Leve"),AND(S55="Muy Alta",W55="Menor"),AND(S55="Muy Alta",W55="Moderado"),AND(S55="Muy Alta",W55="Mayor")),"Alto",IF(OR(AND(S55="Muy Baja",W55="Catastrófico"),AND(S55="Baja",W55="Catastrófico"),AND(S55="Media",W55="Catastrófico"),AND(S55="Alta",W55="Catastrófico"),AND(S55="Muy Alta",W55="Catastrófico")),"Extremo",""))))</f>
        <v/>
      </c>
      <c r="Z55" s="214">
        <v>1</v>
      </c>
      <c r="AA55" s="187"/>
      <c r="AB55" s="189" t="str">
        <f>IF(OR(AC55="Preventivo",AC55="Detectivo"),"Probabilidad",IF(AC55="Correctivo","Impacto",""))</f>
        <v/>
      </c>
      <c r="AC55" s="190"/>
      <c r="AD55" s="190"/>
      <c r="AE55" s="191" t="str">
        <f>IF(AND(AC55="Preventivo",AD55="Automático"),"50%",IF(AND(AC55="Preventivo",AD55="Manual"),"40%",IF(AND(AC55="Detectivo",AD55="Automático"),"40%",IF(AND(AC55="Detectivo",AD55="Manual"),"30%",IF(AND(AC55="Correctivo",AD55="Automático"),"35%",IF(AND(AC55="Correctivo",AD55="Manual"),"25%",""))))))</f>
        <v/>
      </c>
      <c r="AF55" s="190"/>
      <c r="AG55" s="190"/>
      <c r="AH55" s="190"/>
      <c r="AI55" s="192" t="str">
        <f>IFERROR(IF(AB55="Probabilidad",(T55-(+T55*AE55)),IF(AB55="Impacto",T55,"")),"")</f>
        <v/>
      </c>
      <c r="AJ55" s="193" t="str">
        <f>IFERROR(IF(AI55="","",IF(AI55&lt;=0.2,"Muy Baja",IF(AI55&lt;=0.4,"Baja",IF(AI55&lt;=0.6,"Media",IF(AI55&lt;=0.8,"Alta","Muy Alta"))))),"")</f>
        <v/>
      </c>
      <c r="AK55" s="191" t="str">
        <f>+AI55</f>
        <v/>
      </c>
      <c r="AL55" s="193" t="str">
        <f>IFERROR(IF(AM55="","",IF(AM55&lt;=0.2,"Leve",IF(AM55&lt;=0.4,"Menor",IF(AM55&lt;=0.6,"Moderado",IF(AM55&lt;=0.8,"Mayor","Catastrófico"))))),"")</f>
        <v/>
      </c>
      <c r="AM55" s="191" t="str">
        <f t="shared" ref="AM55" si="62">IFERROR(IF(AB55="Impacto",(X55-(+X55*AE55)),IF(AB55="Probabilidad",X55,"")),"")</f>
        <v/>
      </c>
      <c r="AN55" s="194" t="str">
        <f>IFERROR(IF(OR(AND(AJ55="Muy Baja",AL55="Leve"),AND(AJ55="Muy Baja",AL55="Menor"),AND(AJ55="Baja",AL55="Leve")),"Bajo",IF(OR(AND(AJ55="Muy baja",AL55="Moderado"),AND(AJ55="Baja",AL55="Menor"),AND(AJ55="Baja",AL55="Moderado"),AND(AJ55="Media",AL55="Leve"),AND(AJ55="Media",AL55="Menor"),AND(AJ55="Media",AL55="Moderado"),AND(AJ55="Alta",AL55="Leve"),AND(AJ55="Alta",AL55="Menor")),"Moderado",IF(OR(AND(AJ55="Muy Baja",AL55="Mayor"),AND(AJ55="Baja",AL55="Mayor"),AND(AJ55="Media",AL55="Mayor"),AND(AJ55="Alta",AL55="Moderado"),AND(AJ55="Alta",AL55="Mayor"),AND(AJ55="Muy Alta",AL55="Leve"),AND(AJ55="Muy Alta",AL55="Menor"),AND(AJ55="Muy Alta",AL55="Moderado"),AND(AJ55="Muy Alta",AL55="Mayor")),"Alto",IF(OR(AND(AJ55="Muy Baja",AL55="Catastrófico"),AND(AJ55="Baja",AL55="Catastrófico"),AND(AJ55="Media",AL55="Catastrófico"),AND(AJ55="Alta",AL55="Catastrófico"),AND(AJ55="Muy Alta",AL55="Catastrófico")),"Extremo","")))),"")</f>
        <v/>
      </c>
      <c r="AO55" s="195"/>
      <c r="AP55" s="186"/>
      <c r="AQ55" s="196"/>
      <c r="AR55" s="196"/>
      <c r="AS55" s="197"/>
      <c r="AT55" s="323"/>
      <c r="AU55" s="323"/>
      <c r="AV55" s="323"/>
    </row>
    <row r="56" spans="1:48" ht="37.5" customHeight="1" x14ac:dyDescent="0.2">
      <c r="A56" s="346"/>
      <c r="B56" s="336"/>
      <c r="C56" s="336"/>
      <c r="D56" s="336"/>
      <c r="E56" s="336"/>
      <c r="F56" s="336"/>
      <c r="G56" s="330"/>
      <c r="H56" s="330"/>
      <c r="I56" s="330"/>
      <c r="J56" s="330"/>
      <c r="K56" s="330"/>
      <c r="L56" s="330"/>
      <c r="M56" s="330"/>
      <c r="N56" s="330"/>
      <c r="O56" s="330"/>
      <c r="P56" s="330"/>
      <c r="Q56" s="330"/>
      <c r="R56" s="323"/>
      <c r="S56" s="322"/>
      <c r="T56" s="321"/>
      <c r="U56" s="319"/>
      <c r="V56" s="321">
        <f>IF(NOT(ISERROR(MATCH(U56,_xlfn.ANCHORARRAY(E67),0))),T69&amp;"Por favor no seleccionar los criterios de impacto",U56)</f>
        <v>0</v>
      </c>
      <c r="W56" s="322"/>
      <c r="X56" s="321"/>
      <c r="Y56" s="332"/>
      <c r="Z56" s="214">
        <v>2</v>
      </c>
      <c r="AA56" s="187"/>
      <c r="AB56" s="189" t="str">
        <f>IF(OR(AC56="Preventivo",AC56="Detectivo"),"Probabilidad",IF(AC56="Correctivo","Impacto",""))</f>
        <v/>
      </c>
      <c r="AC56" s="190"/>
      <c r="AD56" s="190"/>
      <c r="AE56" s="191" t="str">
        <f t="shared" ref="AE56:AE60" si="63">IF(AND(AC56="Preventivo",AD56="Automático"),"50%",IF(AND(AC56="Preventivo",AD56="Manual"),"40%",IF(AND(AC56="Detectivo",AD56="Automático"),"40%",IF(AND(AC56="Detectivo",AD56="Manual"),"30%",IF(AND(AC56="Correctivo",AD56="Automático"),"35%",IF(AND(AC56="Correctivo",AD56="Manual"),"25%",""))))))</f>
        <v/>
      </c>
      <c r="AF56" s="190"/>
      <c r="AG56" s="190"/>
      <c r="AH56" s="190"/>
      <c r="AI56" s="192" t="str">
        <f>IFERROR(IF(AND(AB55="Probabilidad",AB56="Probabilidad"),(AK55-(+AK55*AE56)),IF(AB56="Probabilidad",(T55-(+T55*AE56)),IF(AB56="Impacto",AK55,""))),"")</f>
        <v/>
      </c>
      <c r="AJ56" s="193" t="str">
        <f t="shared" si="2"/>
        <v/>
      </c>
      <c r="AK56" s="191" t="str">
        <f t="shared" ref="AK56:AK60" si="64">+AI56</f>
        <v/>
      </c>
      <c r="AL56" s="193" t="str">
        <f t="shared" si="4"/>
        <v/>
      </c>
      <c r="AM56" s="191" t="str">
        <f t="shared" ref="AM56" si="65">IFERROR(IF(AND(AB55="Impacto",AB56="Impacto"),(AM55-(+AM55*AE56)),IF(AB56="Impacto",($X$13-(+$X$13*AE56)),IF(AB56="Probabilidad",AM55,""))),"")</f>
        <v/>
      </c>
      <c r="AN56" s="194" t="str">
        <f t="shared" ref="AN56:AN57" si="66">IFERROR(IF(OR(AND(AJ56="Muy Baja",AL56="Leve"),AND(AJ56="Muy Baja",AL56="Menor"),AND(AJ56="Baja",AL56="Leve")),"Bajo",IF(OR(AND(AJ56="Muy baja",AL56="Moderado"),AND(AJ56="Baja",AL56="Menor"),AND(AJ56="Baja",AL56="Moderado"),AND(AJ56="Media",AL56="Leve"),AND(AJ56="Media",AL56="Menor"),AND(AJ56="Media",AL56="Moderado"),AND(AJ56="Alta",AL56="Leve"),AND(AJ56="Alta",AL56="Menor")),"Moderado",IF(OR(AND(AJ56="Muy Baja",AL56="Mayor"),AND(AJ56="Baja",AL56="Mayor"),AND(AJ56="Media",AL56="Mayor"),AND(AJ56="Alta",AL56="Moderado"),AND(AJ56="Alta",AL56="Mayor"),AND(AJ56="Muy Alta",AL56="Leve"),AND(AJ56="Muy Alta",AL56="Menor"),AND(AJ56="Muy Alta",AL56="Moderado"),AND(AJ56="Muy Alta",AL56="Mayor")),"Alto",IF(OR(AND(AJ56="Muy Baja",AL56="Catastrófico"),AND(AJ56="Baja",AL56="Catastrófico"),AND(AJ56="Media",AL56="Catastrófico"),AND(AJ56="Alta",AL56="Catastrófico"),AND(AJ56="Muy Alta",AL56="Catastrófico")),"Extremo","")))),"")</f>
        <v/>
      </c>
      <c r="AO56" s="195"/>
      <c r="AP56" s="186"/>
      <c r="AQ56" s="196"/>
      <c r="AR56" s="196"/>
      <c r="AS56" s="197"/>
      <c r="AT56" s="323"/>
      <c r="AU56" s="323"/>
      <c r="AV56" s="323"/>
    </row>
    <row r="57" spans="1:48" ht="37.5" customHeight="1" x14ac:dyDescent="0.2">
      <c r="A57" s="346"/>
      <c r="B57" s="336"/>
      <c r="C57" s="336"/>
      <c r="D57" s="336"/>
      <c r="E57" s="336"/>
      <c r="F57" s="336"/>
      <c r="G57" s="330"/>
      <c r="H57" s="330"/>
      <c r="I57" s="330"/>
      <c r="J57" s="330"/>
      <c r="K57" s="330"/>
      <c r="L57" s="330"/>
      <c r="M57" s="330"/>
      <c r="N57" s="330"/>
      <c r="O57" s="330"/>
      <c r="P57" s="330"/>
      <c r="Q57" s="330"/>
      <c r="R57" s="323"/>
      <c r="S57" s="322"/>
      <c r="T57" s="321"/>
      <c r="U57" s="319"/>
      <c r="V57" s="321">
        <f>IF(NOT(ISERROR(MATCH(U57,_xlfn.ANCHORARRAY(E68),0))),T70&amp;"Por favor no seleccionar los criterios de impacto",U57)</f>
        <v>0</v>
      </c>
      <c r="W57" s="322"/>
      <c r="X57" s="321"/>
      <c r="Y57" s="332"/>
      <c r="Z57" s="214">
        <v>3</v>
      </c>
      <c r="AA57" s="188"/>
      <c r="AB57" s="189" t="str">
        <f>IF(OR(AC57="Preventivo",AC57="Detectivo"),"Probabilidad",IF(AC57="Correctivo","Impacto",""))</f>
        <v/>
      </c>
      <c r="AC57" s="190"/>
      <c r="AD57" s="190"/>
      <c r="AE57" s="191" t="str">
        <f t="shared" si="63"/>
        <v/>
      </c>
      <c r="AF57" s="190"/>
      <c r="AG57" s="190"/>
      <c r="AH57" s="190"/>
      <c r="AI57" s="192" t="str">
        <f>IFERROR(IF(AND(AB56="Probabilidad",AB57="Probabilidad"),(AK56-(+AK56*AE57)),IF(AND(AB56="Impacto",AB57="Probabilidad"),(AK55-(+AK55*AE57)),IF(AB57="Impacto",AK56,""))),"")</f>
        <v/>
      </c>
      <c r="AJ57" s="193" t="str">
        <f t="shared" si="2"/>
        <v/>
      </c>
      <c r="AK57" s="191" t="str">
        <f t="shared" si="64"/>
        <v/>
      </c>
      <c r="AL57" s="193" t="str">
        <f t="shared" si="4"/>
        <v/>
      </c>
      <c r="AM57" s="191" t="str">
        <f t="shared" ref="AM57" si="67">IFERROR(IF(AND(AB56="Impacto",AB57="Impacto"),(AM56-(+AM56*AE57)),IF(AND(AB56="Probabilidad",AB57="Impacto"),(AM55-(+AM55*AE57)),IF(AB57="Probabilidad",AM56,""))),"")</f>
        <v/>
      </c>
      <c r="AN57" s="194" t="str">
        <f t="shared" si="66"/>
        <v/>
      </c>
      <c r="AO57" s="195"/>
      <c r="AP57" s="186"/>
      <c r="AQ57" s="196"/>
      <c r="AR57" s="196"/>
      <c r="AS57" s="197"/>
      <c r="AT57" s="323"/>
      <c r="AU57" s="323"/>
      <c r="AV57" s="323"/>
    </row>
    <row r="58" spans="1:48" ht="37.5" customHeight="1" x14ac:dyDescent="0.2">
      <c r="A58" s="346"/>
      <c r="B58" s="336"/>
      <c r="C58" s="336"/>
      <c r="D58" s="336"/>
      <c r="E58" s="336"/>
      <c r="F58" s="336"/>
      <c r="G58" s="330"/>
      <c r="H58" s="330"/>
      <c r="I58" s="330"/>
      <c r="J58" s="330"/>
      <c r="K58" s="330"/>
      <c r="L58" s="330"/>
      <c r="M58" s="330"/>
      <c r="N58" s="330"/>
      <c r="O58" s="330"/>
      <c r="P58" s="330"/>
      <c r="Q58" s="330"/>
      <c r="R58" s="323"/>
      <c r="S58" s="322"/>
      <c r="T58" s="321"/>
      <c r="U58" s="319"/>
      <c r="V58" s="321">
        <f>IF(NOT(ISERROR(MATCH(U58,_xlfn.ANCHORARRAY(E69),0))),T71&amp;"Por favor no seleccionar los criterios de impacto",U58)</f>
        <v>0</v>
      </c>
      <c r="W58" s="322"/>
      <c r="X58" s="321"/>
      <c r="Y58" s="332"/>
      <c r="Z58" s="214">
        <v>4</v>
      </c>
      <c r="AA58" s="187"/>
      <c r="AB58" s="189" t="str">
        <f t="shared" ref="AB58:AB60" si="68">IF(OR(AC58="Preventivo",AC58="Detectivo"),"Probabilidad",IF(AC58="Correctivo","Impacto",""))</f>
        <v/>
      </c>
      <c r="AC58" s="190"/>
      <c r="AD58" s="190"/>
      <c r="AE58" s="191" t="str">
        <f t="shared" si="63"/>
        <v/>
      </c>
      <c r="AF58" s="190"/>
      <c r="AG58" s="190"/>
      <c r="AH58" s="190"/>
      <c r="AI58" s="192" t="str">
        <f t="shared" ref="AI58:AI60" si="69">IFERROR(IF(AND(AB57="Probabilidad",AB58="Probabilidad"),(AK57-(+AK57*AE58)),IF(AND(AB57="Impacto",AB58="Probabilidad"),(AK56-(+AK56*AE58)),IF(AB58="Impacto",AK57,""))),"")</f>
        <v/>
      </c>
      <c r="AJ58" s="193" t="str">
        <f t="shared" si="2"/>
        <v/>
      </c>
      <c r="AK58" s="191" t="str">
        <f t="shared" si="64"/>
        <v/>
      </c>
      <c r="AL58" s="193" t="str">
        <f t="shared" si="4"/>
        <v/>
      </c>
      <c r="AM58" s="191" t="str">
        <f t="shared" si="13"/>
        <v/>
      </c>
      <c r="AN58" s="194" t="str">
        <f>IFERROR(IF(OR(AND(AJ58="Muy Baja",AL58="Leve"),AND(AJ58="Muy Baja",AL58="Menor"),AND(AJ58="Baja",AL58="Leve")),"Bajo",IF(OR(AND(AJ58="Muy baja",AL58="Moderado"),AND(AJ58="Baja",AL58="Menor"),AND(AJ58="Baja",AL58="Moderado"),AND(AJ58="Media",AL58="Leve"),AND(AJ58="Media",AL58="Menor"),AND(AJ58="Media",AL58="Moderado"),AND(AJ58="Alta",AL58="Leve"),AND(AJ58="Alta",AL58="Menor")),"Moderado",IF(OR(AND(AJ58="Muy Baja",AL58="Mayor"),AND(AJ58="Baja",AL58="Mayor"),AND(AJ58="Media",AL58="Mayor"),AND(AJ58="Alta",AL58="Moderado"),AND(AJ58="Alta",AL58="Mayor"),AND(AJ58="Muy Alta",AL58="Leve"),AND(AJ58="Muy Alta",AL58="Menor"),AND(AJ58="Muy Alta",AL58="Moderado"),AND(AJ58="Muy Alta",AL58="Mayor")),"Alto",IF(OR(AND(AJ58="Muy Baja",AL58="Catastrófico"),AND(AJ58="Baja",AL58="Catastrófico"),AND(AJ58="Media",AL58="Catastrófico"),AND(AJ58="Alta",AL58="Catastrófico"),AND(AJ58="Muy Alta",AL58="Catastrófico")),"Extremo","")))),"")</f>
        <v/>
      </c>
      <c r="AO58" s="195"/>
      <c r="AP58" s="186"/>
      <c r="AQ58" s="196"/>
      <c r="AR58" s="196"/>
      <c r="AS58" s="197"/>
      <c r="AT58" s="323"/>
      <c r="AU58" s="323"/>
      <c r="AV58" s="323"/>
    </row>
    <row r="59" spans="1:48" ht="37.5" customHeight="1" x14ac:dyDescent="0.2">
      <c r="A59" s="346"/>
      <c r="B59" s="336"/>
      <c r="C59" s="336"/>
      <c r="D59" s="336"/>
      <c r="E59" s="336"/>
      <c r="F59" s="336"/>
      <c r="G59" s="330"/>
      <c r="H59" s="330"/>
      <c r="I59" s="330"/>
      <c r="J59" s="330"/>
      <c r="K59" s="330"/>
      <c r="L59" s="330"/>
      <c r="M59" s="330"/>
      <c r="N59" s="330"/>
      <c r="O59" s="330"/>
      <c r="P59" s="330"/>
      <c r="Q59" s="330"/>
      <c r="R59" s="323"/>
      <c r="S59" s="322"/>
      <c r="T59" s="321"/>
      <c r="U59" s="319"/>
      <c r="V59" s="321">
        <f>IF(NOT(ISERROR(MATCH(U59,_xlfn.ANCHORARRAY(E70),0))),T72&amp;"Por favor no seleccionar los criterios de impacto",U59)</f>
        <v>0</v>
      </c>
      <c r="W59" s="322"/>
      <c r="X59" s="321"/>
      <c r="Y59" s="332"/>
      <c r="Z59" s="214">
        <v>5</v>
      </c>
      <c r="AA59" s="187"/>
      <c r="AB59" s="189" t="str">
        <f t="shared" si="68"/>
        <v/>
      </c>
      <c r="AC59" s="190"/>
      <c r="AD59" s="190"/>
      <c r="AE59" s="191" t="str">
        <f t="shared" si="63"/>
        <v/>
      </c>
      <c r="AF59" s="190"/>
      <c r="AG59" s="190"/>
      <c r="AH59" s="190"/>
      <c r="AI59" s="192" t="str">
        <f t="shared" si="69"/>
        <v/>
      </c>
      <c r="AJ59" s="193" t="str">
        <f t="shared" si="2"/>
        <v/>
      </c>
      <c r="AK59" s="191" t="str">
        <f t="shared" si="64"/>
        <v/>
      </c>
      <c r="AL59" s="193" t="str">
        <f t="shared" si="4"/>
        <v/>
      </c>
      <c r="AM59" s="191" t="str">
        <f t="shared" si="13"/>
        <v/>
      </c>
      <c r="AN59" s="194" t="str">
        <f t="shared" ref="AN59:AN60" si="70">IFERROR(IF(OR(AND(AJ59="Muy Baja",AL59="Leve"),AND(AJ59="Muy Baja",AL59="Menor"),AND(AJ59="Baja",AL59="Leve")),"Bajo",IF(OR(AND(AJ59="Muy baja",AL59="Moderado"),AND(AJ59="Baja",AL59="Menor"),AND(AJ59="Baja",AL59="Moderado"),AND(AJ59="Media",AL59="Leve"),AND(AJ59="Media",AL59="Menor"),AND(AJ59="Media",AL59="Moderado"),AND(AJ59="Alta",AL59="Leve"),AND(AJ59="Alta",AL59="Menor")),"Moderado",IF(OR(AND(AJ59="Muy Baja",AL59="Mayor"),AND(AJ59="Baja",AL59="Mayor"),AND(AJ59="Media",AL59="Mayor"),AND(AJ59="Alta",AL59="Moderado"),AND(AJ59="Alta",AL59="Mayor"),AND(AJ59="Muy Alta",AL59="Leve"),AND(AJ59="Muy Alta",AL59="Menor"),AND(AJ59="Muy Alta",AL59="Moderado"),AND(AJ59="Muy Alta",AL59="Mayor")),"Alto",IF(OR(AND(AJ59="Muy Baja",AL59="Catastrófico"),AND(AJ59="Baja",AL59="Catastrófico"),AND(AJ59="Media",AL59="Catastrófico"),AND(AJ59="Alta",AL59="Catastrófico"),AND(AJ59="Muy Alta",AL59="Catastrófico")),"Extremo","")))),"")</f>
        <v/>
      </c>
      <c r="AO59" s="195"/>
      <c r="AP59" s="186"/>
      <c r="AQ59" s="196"/>
      <c r="AR59" s="196"/>
      <c r="AS59" s="197"/>
      <c r="AT59" s="323"/>
      <c r="AU59" s="323"/>
      <c r="AV59" s="323"/>
    </row>
    <row r="60" spans="1:48" ht="37.5" customHeight="1" x14ac:dyDescent="0.2">
      <c r="A60" s="346"/>
      <c r="B60" s="336"/>
      <c r="C60" s="336"/>
      <c r="D60" s="336"/>
      <c r="E60" s="336"/>
      <c r="F60" s="336"/>
      <c r="G60" s="331"/>
      <c r="H60" s="331"/>
      <c r="I60" s="331"/>
      <c r="J60" s="331"/>
      <c r="K60" s="331"/>
      <c r="L60" s="331"/>
      <c r="M60" s="331"/>
      <c r="N60" s="331"/>
      <c r="O60" s="331"/>
      <c r="P60" s="331"/>
      <c r="Q60" s="331"/>
      <c r="R60" s="323"/>
      <c r="S60" s="322"/>
      <c r="T60" s="321"/>
      <c r="U60" s="319"/>
      <c r="V60" s="321">
        <f>IF(NOT(ISERROR(MATCH(U60,_xlfn.ANCHORARRAY(E71),0))),U73&amp;"Por favor no seleccionar los criterios de impacto",U60)</f>
        <v>0</v>
      </c>
      <c r="W60" s="322"/>
      <c r="X60" s="321"/>
      <c r="Y60" s="332"/>
      <c r="Z60" s="214">
        <v>6</v>
      </c>
      <c r="AA60" s="187"/>
      <c r="AB60" s="189" t="str">
        <f t="shared" si="68"/>
        <v/>
      </c>
      <c r="AC60" s="190"/>
      <c r="AD60" s="190"/>
      <c r="AE60" s="191" t="str">
        <f t="shared" si="63"/>
        <v/>
      </c>
      <c r="AF60" s="190"/>
      <c r="AG60" s="190"/>
      <c r="AH60" s="190"/>
      <c r="AI60" s="192" t="str">
        <f t="shared" si="69"/>
        <v/>
      </c>
      <c r="AJ60" s="193" t="str">
        <f t="shared" si="2"/>
        <v/>
      </c>
      <c r="AK60" s="191" t="str">
        <f t="shared" si="64"/>
        <v/>
      </c>
      <c r="AL60" s="193" t="str">
        <f t="shared" si="4"/>
        <v/>
      </c>
      <c r="AM60" s="191" t="str">
        <f t="shared" si="13"/>
        <v/>
      </c>
      <c r="AN60" s="194" t="str">
        <f t="shared" si="70"/>
        <v/>
      </c>
      <c r="AO60" s="195"/>
      <c r="AP60" s="186"/>
      <c r="AQ60" s="196"/>
      <c r="AR60" s="196"/>
      <c r="AS60" s="197"/>
      <c r="AT60" s="323"/>
      <c r="AU60" s="323"/>
      <c r="AV60" s="323"/>
    </row>
    <row r="61" spans="1:48" ht="37.5" customHeight="1" x14ac:dyDescent="0.2">
      <c r="A61" s="346">
        <v>9</v>
      </c>
      <c r="B61" s="336"/>
      <c r="C61" s="336"/>
      <c r="D61" s="336"/>
      <c r="E61" s="336"/>
      <c r="F61" s="336"/>
      <c r="G61" s="329"/>
      <c r="H61" s="329"/>
      <c r="I61" s="329"/>
      <c r="J61" s="329"/>
      <c r="K61" s="329"/>
      <c r="L61" s="329"/>
      <c r="M61" s="221"/>
      <c r="N61" s="221"/>
      <c r="O61" s="221"/>
      <c r="P61" s="329"/>
      <c r="Q61" s="329"/>
      <c r="R61" s="323"/>
      <c r="S61" s="322" t="str">
        <f>IF(R61&lt;=0,"",IF(R61&lt;=2,"Muy Baja",IF(R61&lt;=24,"Baja",IF(R61&lt;=500,"Media",IF(R61&lt;=5000,"Alta","Muy Alta")))))</f>
        <v/>
      </c>
      <c r="T61" s="321" t="str">
        <f>IF(S61="","",IF(S61="Muy Baja",0.2,IF(S61="Baja",0.4,IF(S61="Media",0.6,IF(S61="Alta",0.8,IF(S61="Muy Alta",1,))))))</f>
        <v/>
      </c>
      <c r="U61" s="319"/>
      <c r="V61" s="321">
        <f>IF(NOT(ISERROR(MATCH(U61,'Tabla Impacto'!$B$222:$B$224,0))),'Tabla Impacto'!$F$224&amp;"Por favor no seleccionar los criterios de impacto(Afectación Económica o presupuestal y Pérdida Reputacional)",U61)</f>
        <v>0</v>
      </c>
      <c r="W61" s="322" t="str">
        <f>IF(OR(V61='Tabla Impacto'!$C$12,V61='Tabla Impacto'!$D$12),"Leve",IF(OR(V61='Tabla Impacto'!$C$13,V61='Tabla Impacto'!$D$13),"Menor",IF(OR(V61='Tabla Impacto'!$C$14,V61='Tabla Impacto'!$D$14),"Moderado",IF(OR(V61='Tabla Impacto'!$C$15,V61='Tabla Impacto'!$D$15),"Mayor",IF(OR(V61='Tabla Impacto'!$C$16,V61='Tabla Impacto'!$D$16),"Catastrófico","")))))</f>
        <v/>
      </c>
      <c r="X61" s="321" t="str">
        <f>IF(W61="","",IF(W61="Leve",0.2,IF(W61="Menor",0.4,IF(W61="Moderado",0.6,IF(W61="Mayor",0.8,IF(W61="Catastrófico",1,))))))</f>
        <v/>
      </c>
      <c r="Y61" s="332" t="str">
        <f>IF(OR(AND(S61="Muy Baja",W61="Leve"),AND(S61="Muy Baja",W61="Menor"),AND(S61="Baja",W61="Leve")),"Bajo",IF(OR(AND(S61="Muy baja",W61="Moderado"),AND(S61="Baja",W61="Menor"),AND(S61="Baja",W61="Moderado"),AND(S61="Media",W61="Leve"),AND(S61="Media",W61="Menor"),AND(S61="Media",W61="Moderado"),AND(S61="Alta",W61="Leve"),AND(S61="Alta",W61="Menor")),"Moderado",IF(OR(AND(S61="Muy Baja",W61="Mayor"),AND(S61="Baja",W61="Mayor"),AND(S61="Media",W61="Mayor"),AND(S61="Alta",W61="Moderado"),AND(S61="Alta",W61="Mayor"),AND(S61="Muy Alta",W61="Leve"),AND(S61="Muy Alta",W61="Menor"),AND(S61="Muy Alta",W61="Moderado"),AND(S61="Muy Alta",W61="Mayor")),"Alto",IF(OR(AND(S61="Muy Baja",W61="Catastrófico"),AND(S61="Baja",W61="Catastrófico"),AND(S61="Media",W61="Catastrófico"),AND(S61="Alta",W61="Catastrófico"),AND(S61="Muy Alta",W61="Catastrófico")),"Extremo",""))))</f>
        <v/>
      </c>
      <c r="Z61" s="214">
        <v>1</v>
      </c>
      <c r="AA61" s="187"/>
      <c r="AB61" s="189" t="str">
        <f>IF(OR(AC61="Preventivo",AC61="Detectivo"),"Probabilidad",IF(AC61="Correctivo","Impacto",""))</f>
        <v/>
      </c>
      <c r="AC61" s="190"/>
      <c r="AD61" s="190"/>
      <c r="AE61" s="191" t="str">
        <f>IF(AND(AC61="Preventivo",AD61="Automático"),"50%",IF(AND(AC61="Preventivo",AD61="Manual"),"40%",IF(AND(AC61="Detectivo",AD61="Automático"),"40%",IF(AND(AC61="Detectivo",AD61="Manual"),"30%",IF(AND(AC61="Correctivo",AD61="Automático"),"35%",IF(AND(AC61="Correctivo",AD61="Manual"),"25%",""))))))</f>
        <v/>
      </c>
      <c r="AF61" s="190"/>
      <c r="AG61" s="190"/>
      <c r="AH61" s="190"/>
      <c r="AI61" s="192" t="str">
        <f>IFERROR(IF(AB61="Probabilidad",(T61-(+T61*AE61)),IF(AB61="Impacto",T61,"")),"")</f>
        <v/>
      </c>
      <c r="AJ61" s="193" t="str">
        <f>IFERROR(IF(AI61="","",IF(AI61&lt;=0.2,"Muy Baja",IF(AI61&lt;=0.4,"Baja",IF(AI61&lt;=0.6,"Media",IF(AI61&lt;=0.8,"Alta","Muy Alta"))))),"")</f>
        <v/>
      </c>
      <c r="AK61" s="191" t="str">
        <f>+AI61</f>
        <v/>
      </c>
      <c r="AL61" s="193" t="str">
        <f>IFERROR(IF(AM61="","",IF(AM61&lt;=0.2,"Leve",IF(AM61&lt;=0.4,"Menor",IF(AM61&lt;=0.6,"Moderado",IF(AM61&lt;=0.8,"Mayor","Catastrófico"))))),"")</f>
        <v/>
      </c>
      <c r="AM61" s="191" t="str">
        <f t="shared" ref="AM61" si="71">IFERROR(IF(AB61="Impacto",(X61-(+X61*AE61)),IF(AB61="Probabilidad",X61,"")),"")</f>
        <v/>
      </c>
      <c r="AN61" s="194" t="str">
        <f>IFERROR(IF(OR(AND(AJ61="Muy Baja",AL61="Leve"),AND(AJ61="Muy Baja",AL61="Menor"),AND(AJ61="Baja",AL61="Leve")),"Bajo",IF(OR(AND(AJ61="Muy baja",AL61="Moderado"),AND(AJ61="Baja",AL61="Menor"),AND(AJ61="Baja",AL61="Moderado"),AND(AJ61="Media",AL61="Leve"),AND(AJ61="Media",AL61="Menor"),AND(AJ61="Media",AL61="Moderado"),AND(AJ61="Alta",AL61="Leve"),AND(AJ61="Alta",AL61="Menor")),"Moderado",IF(OR(AND(AJ61="Muy Baja",AL61="Mayor"),AND(AJ61="Baja",AL61="Mayor"),AND(AJ61="Media",AL61="Mayor"),AND(AJ61="Alta",AL61="Moderado"),AND(AJ61="Alta",AL61="Mayor"),AND(AJ61="Muy Alta",AL61="Leve"),AND(AJ61="Muy Alta",AL61="Menor"),AND(AJ61="Muy Alta",AL61="Moderado"),AND(AJ61="Muy Alta",AL61="Mayor")),"Alto",IF(OR(AND(AJ61="Muy Baja",AL61="Catastrófico"),AND(AJ61="Baja",AL61="Catastrófico"),AND(AJ61="Media",AL61="Catastrófico"),AND(AJ61="Alta",AL61="Catastrófico"),AND(AJ61="Muy Alta",AL61="Catastrófico")),"Extremo","")))),"")</f>
        <v/>
      </c>
      <c r="AO61" s="195"/>
      <c r="AP61" s="186"/>
      <c r="AQ61" s="196"/>
      <c r="AR61" s="196"/>
      <c r="AS61" s="197"/>
      <c r="AT61" s="323"/>
      <c r="AU61" s="323"/>
      <c r="AV61" s="323"/>
    </row>
    <row r="62" spans="1:48" ht="37.5" customHeight="1" x14ac:dyDescent="0.2">
      <c r="A62" s="346"/>
      <c r="B62" s="336"/>
      <c r="C62" s="336"/>
      <c r="D62" s="336"/>
      <c r="E62" s="336"/>
      <c r="F62" s="336"/>
      <c r="G62" s="330"/>
      <c r="H62" s="330"/>
      <c r="I62" s="330"/>
      <c r="J62" s="330"/>
      <c r="K62" s="330"/>
      <c r="L62" s="330"/>
      <c r="M62" s="222"/>
      <c r="N62" s="222"/>
      <c r="O62" s="222"/>
      <c r="P62" s="330"/>
      <c r="Q62" s="330"/>
      <c r="R62" s="323"/>
      <c r="S62" s="322"/>
      <c r="T62" s="321"/>
      <c r="U62" s="319"/>
      <c r="V62" s="321">
        <f>IF(NOT(ISERROR(MATCH(U62,_xlfn.ANCHORARRAY(F73),0))),U75&amp;"Por favor no seleccionar los criterios de impacto",U62)</f>
        <v>0</v>
      </c>
      <c r="W62" s="322"/>
      <c r="X62" s="321"/>
      <c r="Y62" s="332"/>
      <c r="Z62" s="214">
        <v>2</v>
      </c>
      <c r="AA62" s="187"/>
      <c r="AB62" s="189" t="str">
        <f>IF(OR(AC62="Preventivo",AC62="Detectivo"),"Probabilidad",IF(AC62="Correctivo","Impacto",""))</f>
        <v/>
      </c>
      <c r="AC62" s="190"/>
      <c r="AD62" s="190"/>
      <c r="AE62" s="191" t="str">
        <f t="shared" ref="AE62:AE66" si="72">IF(AND(AC62="Preventivo",AD62="Automático"),"50%",IF(AND(AC62="Preventivo",AD62="Manual"),"40%",IF(AND(AC62="Detectivo",AD62="Automático"),"40%",IF(AND(AC62="Detectivo",AD62="Manual"),"30%",IF(AND(AC62="Correctivo",AD62="Automático"),"35%",IF(AND(AC62="Correctivo",AD62="Manual"),"25%",""))))))</f>
        <v/>
      </c>
      <c r="AF62" s="190"/>
      <c r="AG62" s="190"/>
      <c r="AH62" s="190"/>
      <c r="AI62" s="192" t="str">
        <f>IFERROR(IF(AND(AB61="Probabilidad",AB62="Probabilidad"),(AK61-(+AK61*AE62)),IF(AB62="Probabilidad",(T61-(+T61*AE62)),IF(AB62="Impacto",AK61,""))),"")</f>
        <v/>
      </c>
      <c r="AJ62" s="193" t="str">
        <f t="shared" si="2"/>
        <v/>
      </c>
      <c r="AK62" s="191" t="str">
        <f t="shared" ref="AK62:AK66" si="73">+AI62</f>
        <v/>
      </c>
      <c r="AL62" s="193" t="str">
        <f t="shared" si="4"/>
        <v/>
      </c>
      <c r="AM62" s="191" t="str">
        <f t="shared" ref="AM62" si="74">IFERROR(IF(AND(AB61="Impacto",AB62="Impacto"),(AM61-(+AM61*AE62)),IF(AB62="Impacto",($X$13-(+$X$13*AE62)),IF(AB62="Probabilidad",AM61,""))),"")</f>
        <v/>
      </c>
      <c r="AN62" s="194" t="str">
        <f t="shared" ref="AN62:AN63" si="75">IFERROR(IF(OR(AND(AJ62="Muy Baja",AL62="Leve"),AND(AJ62="Muy Baja",AL62="Menor"),AND(AJ62="Baja",AL62="Leve")),"Bajo",IF(OR(AND(AJ62="Muy baja",AL62="Moderado"),AND(AJ62="Baja",AL62="Menor"),AND(AJ62="Baja",AL62="Moderado"),AND(AJ62="Media",AL62="Leve"),AND(AJ62="Media",AL62="Menor"),AND(AJ62="Media",AL62="Moderado"),AND(AJ62="Alta",AL62="Leve"),AND(AJ62="Alta",AL62="Menor")),"Moderado",IF(OR(AND(AJ62="Muy Baja",AL62="Mayor"),AND(AJ62="Baja",AL62="Mayor"),AND(AJ62="Media",AL62="Mayor"),AND(AJ62="Alta",AL62="Moderado"),AND(AJ62="Alta",AL62="Mayor"),AND(AJ62="Muy Alta",AL62="Leve"),AND(AJ62="Muy Alta",AL62="Menor"),AND(AJ62="Muy Alta",AL62="Moderado"),AND(AJ62="Muy Alta",AL62="Mayor")),"Alto",IF(OR(AND(AJ62="Muy Baja",AL62="Catastrófico"),AND(AJ62="Baja",AL62="Catastrófico"),AND(AJ62="Media",AL62="Catastrófico"),AND(AJ62="Alta",AL62="Catastrófico"),AND(AJ62="Muy Alta",AL62="Catastrófico")),"Extremo","")))),"")</f>
        <v/>
      </c>
      <c r="AO62" s="195"/>
      <c r="AP62" s="186"/>
      <c r="AQ62" s="196"/>
      <c r="AR62" s="196"/>
      <c r="AS62" s="197"/>
      <c r="AT62" s="323"/>
      <c r="AU62" s="323"/>
      <c r="AV62" s="323"/>
    </row>
    <row r="63" spans="1:48" ht="37.5" customHeight="1" x14ac:dyDescent="0.2">
      <c r="A63" s="346"/>
      <c r="B63" s="336"/>
      <c r="C63" s="336"/>
      <c r="D63" s="336"/>
      <c r="E63" s="336"/>
      <c r="F63" s="336"/>
      <c r="G63" s="330"/>
      <c r="H63" s="330"/>
      <c r="I63" s="330"/>
      <c r="J63" s="330"/>
      <c r="K63" s="330"/>
      <c r="L63" s="330"/>
      <c r="M63" s="222"/>
      <c r="N63" s="222"/>
      <c r="O63" s="222"/>
      <c r="P63" s="330"/>
      <c r="Q63" s="330"/>
      <c r="R63" s="323"/>
      <c r="S63" s="322"/>
      <c r="T63" s="321"/>
      <c r="U63" s="319"/>
      <c r="V63" s="321">
        <f>IF(NOT(ISERROR(MATCH(U63,_xlfn.ANCHORARRAY(F74),0))),U76&amp;"Por favor no seleccionar los criterios de impacto",U63)</f>
        <v>0</v>
      </c>
      <c r="W63" s="322"/>
      <c r="X63" s="321"/>
      <c r="Y63" s="332"/>
      <c r="Z63" s="214">
        <v>3</v>
      </c>
      <c r="AA63" s="187"/>
      <c r="AB63" s="189" t="str">
        <f>IF(OR(AC63="Preventivo",AC63="Detectivo"),"Probabilidad",IF(AC63="Correctivo","Impacto",""))</f>
        <v/>
      </c>
      <c r="AC63" s="190"/>
      <c r="AD63" s="190"/>
      <c r="AE63" s="191" t="str">
        <f t="shared" si="72"/>
        <v/>
      </c>
      <c r="AF63" s="190"/>
      <c r="AG63" s="190"/>
      <c r="AH63" s="190"/>
      <c r="AI63" s="192" t="str">
        <f>IFERROR(IF(AND(AB62="Probabilidad",AB63="Probabilidad"),(AK62-(+AK62*AE63)),IF(AND(AB62="Impacto",AB63="Probabilidad"),(AK61-(+AK61*AE63)),IF(AB63="Impacto",AK62,""))),"")</f>
        <v/>
      </c>
      <c r="AJ63" s="193" t="str">
        <f t="shared" si="2"/>
        <v/>
      </c>
      <c r="AK63" s="191" t="str">
        <f t="shared" si="73"/>
        <v/>
      </c>
      <c r="AL63" s="193" t="str">
        <f t="shared" si="4"/>
        <v/>
      </c>
      <c r="AM63" s="191" t="str">
        <f t="shared" ref="AM63" si="76">IFERROR(IF(AND(AB62="Impacto",AB63="Impacto"),(AM62-(+AM62*AE63)),IF(AND(AB62="Probabilidad",AB63="Impacto"),(AM61-(+AM61*AE63)),IF(AB63="Probabilidad",AM62,""))),"")</f>
        <v/>
      </c>
      <c r="AN63" s="194" t="str">
        <f t="shared" si="75"/>
        <v/>
      </c>
      <c r="AO63" s="195"/>
      <c r="AP63" s="186"/>
      <c r="AQ63" s="196"/>
      <c r="AR63" s="196"/>
      <c r="AS63" s="197"/>
      <c r="AT63" s="323"/>
      <c r="AU63" s="323"/>
      <c r="AV63" s="323"/>
    </row>
    <row r="64" spans="1:48" ht="37.5" customHeight="1" x14ac:dyDescent="0.2">
      <c r="A64" s="346"/>
      <c r="B64" s="336"/>
      <c r="C64" s="336"/>
      <c r="D64" s="336"/>
      <c r="E64" s="336"/>
      <c r="F64" s="336"/>
      <c r="G64" s="330"/>
      <c r="H64" s="330"/>
      <c r="I64" s="330"/>
      <c r="J64" s="330"/>
      <c r="K64" s="330"/>
      <c r="L64" s="330"/>
      <c r="M64" s="222"/>
      <c r="N64" s="222"/>
      <c r="O64" s="222"/>
      <c r="P64" s="330"/>
      <c r="Q64" s="330"/>
      <c r="R64" s="323"/>
      <c r="S64" s="322"/>
      <c r="T64" s="321"/>
      <c r="U64" s="319"/>
      <c r="V64" s="321">
        <f>IF(NOT(ISERROR(MATCH(U64,_xlfn.ANCHORARRAY(F75),0))),U77&amp;"Por favor no seleccionar los criterios de impacto",U64)</f>
        <v>0</v>
      </c>
      <c r="W64" s="322"/>
      <c r="X64" s="321"/>
      <c r="Y64" s="332"/>
      <c r="Z64" s="214">
        <v>4</v>
      </c>
      <c r="AA64" s="187"/>
      <c r="AB64" s="189" t="str">
        <f t="shared" ref="AB64:AB66" si="77">IF(OR(AC64="Preventivo",AC64="Detectivo"),"Probabilidad",IF(AC64="Correctivo","Impacto",""))</f>
        <v/>
      </c>
      <c r="AC64" s="190"/>
      <c r="AD64" s="190"/>
      <c r="AE64" s="191" t="str">
        <f t="shared" si="72"/>
        <v/>
      </c>
      <c r="AF64" s="190"/>
      <c r="AG64" s="190"/>
      <c r="AH64" s="190"/>
      <c r="AI64" s="192" t="str">
        <f t="shared" ref="AI64:AI66" si="78">IFERROR(IF(AND(AB63="Probabilidad",AB64="Probabilidad"),(AK63-(+AK63*AE64)),IF(AND(AB63="Impacto",AB64="Probabilidad"),(AK62-(+AK62*AE64)),IF(AB64="Impacto",AK63,""))),"")</f>
        <v/>
      </c>
      <c r="AJ64" s="193" t="str">
        <f t="shared" si="2"/>
        <v/>
      </c>
      <c r="AK64" s="191" t="str">
        <f t="shared" si="73"/>
        <v/>
      </c>
      <c r="AL64" s="193" t="str">
        <f t="shared" si="4"/>
        <v/>
      </c>
      <c r="AM64" s="191" t="str">
        <f t="shared" si="13"/>
        <v/>
      </c>
      <c r="AN64" s="194" t="str">
        <f>IFERROR(IF(OR(AND(AJ64="Muy Baja",AL64="Leve"),AND(AJ64="Muy Baja",AL64="Menor"),AND(AJ64="Baja",AL64="Leve")),"Bajo",IF(OR(AND(AJ64="Muy baja",AL64="Moderado"),AND(AJ64="Baja",AL64="Menor"),AND(AJ64="Baja",AL64="Moderado"),AND(AJ64="Media",AL64="Leve"),AND(AJ64="Media",AL64="Menor"),AND(AJ64="Media",AL64="Moderado"),AND(AJ64="Alta",AL64="Leve"),AND(AJ64="Alta",AL64="Menor")),"Moderado",IF(OR(AND(AJ64="Muy Baja",AL64="Mayor"),AND(AJ64="Baja",AL64="Mayor"),AND(AJ64="Media",AL64="Mayor"),AND(AJ64="Alta",AL64="Moderado"),AND(AJ64="Alta",AL64="Mayor"),AND(AJ64="Muy Alta",AL64="Leve"),AND(AJ64="Muy Alta",AL64="Menor"),AND(AJ64="Muy Alta",AL64="Moderado"),AND(AJ64="Muy Alta",AL64="Mayor")),"Alto",IF(OR(AND(AJ64="Muy Baja",AL64="Catastrófico"),AND(AJ64="Baja",AL64="Catastrófico"),AND(AJ64="Media",AL64="Catastrófico"),AND(AJ64="Alta",AL64="Catastrófico"),AND(AJ64="Muy Alta",AL64="Catastrófico")),"Extremo","")))),"")</f>
        <v/>
      </c>
      <c r="AO64" s="195"/>
      <c r="AP64" s="186"/>
      <c r="AQ64" s="196"/>
      <c r="AR64" s="196"/>
      <c r="AS64" s="197"/>
      <c r="AT64" s="323"/>
      <c r="AU64" s="323"/>
      <c r="AV64" s="323"/>
    </row>
    <row r="65" spans="1:48" ht="37.5" customHeight="1" x14ac:dyDescent="0.2">
      <c r="A65" s="346"/>
      <c r="B65" s="336"/>
      <c r="C65" s="336"/>
      <c r="D65" s="336"/>
      <c r="E65" s="336"/>
      <c r="F65" s="336"/>
      <c r="G65" s="330"/>
      <c r="H65" s="330"/>
      <c r="I65" s="330"/>
      <c r="J65" s="330"/>
      <c r="K65" s="330"/>
      <c r="L65" s="330"/>
      <c r="M65" s="222"/>
      <c r="N65" s="222"/>
      <c r="O65" s="222"/>
      <c r="P65" s="330"/>
      <c r="Q65" s="330"/>
      <c r="R65" s="323"/>
      <c r="S65" s="322"/>
      <c r="T65" s="321"/>
      <c r="U65" s="319"/>
      <c r="V65" s="321">
        <f>IF(NOT(ISERROR(MATCH(U65,_xlfn.ANCHORARRAY(F76),0))),U78&amp;"Por favor no seleccionar los criterios de impacto",U65)</f>
        <v>0</v>
      </c>
      <c r="W65" s="322"/>
      <c r="X65" s="321"/>
      <c r="Y65" s="332"/>
      <c r="Z65" s="214">
        <v>5</v>
      </c>
      <c r="AA65" s="187"/>
      <c r="AB65" s="189" t="str">
        <f t="shared" si="77"/>
        <v/>
      </c>
      <c r="AC65" s="190"/>
      <c r="AD65" s="190"/>
      <c r="AE65" s="191" t="str">
        <f t="shared" si="72"/>
        <v/>
      </c>
      <c r="AF65" s="190"/>
      <c r="AG65" s="190"/>
      <c r="AH65" s="190"/>
      <c r="AI65" s="192" t="str">
        <f t="shared" si="78"/>
        <v/>
      </c>
      <c r="AJ65" s="193" t="str">
        <f t="shared" si="2"/>
        <v/>
      </c>
      <c r="AK65" s="191" t="str">
        <f t="shared" si="73"/>
        <v/>
      </c>
      <c r="AL65" s="193" t="str">
        <f t="shared" si="4"/>
        <v/>
      </c>
      <c r="AM65" s="191" t="str">
        <f t="shared" si="13"/>
        <v/>
      </c>
      <c r="AN65" s="194" t="str">
        <f t="shared" ref="AN65:AN66" si="79">IFERROR(IF(OR(AND(AJ65="Muy Baja",AL65="Leve"),AND(AJ65="Muy Baja",AL65="Menor"),AND(AJ65="Baja",AL65="Leve")),"Bajo",IF(OR(AND(AJ65="Muy baja",AL65="Moderado"),AND(AJ65="Baja",AL65="Menor"),AND(AJ65="Baja",AL65="Moderado"),AND(AJ65="Media",AL65="Leve"),AND(AJ65="Media",AL65="Menor"),AND(AJ65="Media",AL65="Moderado"),AND(AJ65="Alta",AL65="Leve"),AND(AJ65="Alta",AL65="Menor")),"Moderado",IF(OR(AND(AJ65="Muy Baja",AL65="Mayor"),AND(AJ65="Baja",AL65="Mayor"),AND(AJ65="Media",AL65="Mayor"),AND(AJ65="Alta",AL65="Moderado"),AND(AJ65="Alta",AL65="Mayor"),AND(AJ65="Muy Alta",AL65="Leve"),AND(AJ65="Muy Alta",AL65="Menor"),AND(AJ65="Muy Alta",AL65="Moderado"),AND(AJ65="Muy Alta",AL65="Mayor")),"Alto",IF(OR(AND(AJ65="Muy Baja",AL65="Catastrófico"),AND(AJ65="Baja",AL65="Catastrófico"),AND(AJ65="Media",AL65="Catastrófico"),AND(AJ65="Alta",AL65="Catastrófico"),AND(AJ65="Muy Alta",AL65="Catastrófico")),"Extremo","")))),"")</f>
        <v/>
      </c>
      <c r="AO65" s="195"/>
      <c r="AP65" s="186"/>
      <c r="AQ65" s="196"/>
      <c r="AR65" s="196"/>
      <c r="AS65" s="197"/>
      <c r="AT65" s="323"/>
      <c r="AU65" s="323"/>
      <c r="AV65" s="323"/>
    </row>
    <row r="66" spans="1:48" ht="37.5" customHeight="1" x14ac:dyDescent="0.2">
      <c r="A66" s="346"/>
      <c r="B66" s="336"/>
      <c r="C66" s="336"/>
      <c r="D66" s="336"/>
      <c r="E66" s="336"/>
      <c r="F66" s="336"/>
      <c r="G66" s="331"/>
      <c r="H66" s="331"/>
      <c r="I66" s="331"/>
      <c r="J66" s="331"/>
      <c r="K66" s="331"/>
      <c r="L66" s="331"/>
      <c r="M66" s="223"/>
      <c r="N66" s="223"/>
      <c r="O66" s="223"/>
      <c r="P66" s="331"/>
      <c r="Q66" s="331"/>
      <c r="R66" s="323"/>
      <c r="S66" s="322"/>
      <c r="T66" s="321"/>
      <c r="U66" s="319"/>
      <c r="V66" s="321">
        <f>IF(NOT(ISERROR(MATCH(U66,_xlfn.ANCHORARRAY(F77),0))),U79&amp;"Por favor no seleccionar los criterios de impacto",U66)</f>
        <v>0</v>
      </c>
      <c r="W66" s="322"/>
      <c r="X66" s="321"/>
      <c r="Y66" s="332"/>
      <c r="Z66" s="214">
        <v>6</v>
      </c>
      <c r="AA66" s="187"/>
      <c r="AB66" s="189" t="str">
        <f t="shared" si="77"/>
        <v/>
      </c>
      <c r="AC66" s="190"/>
      <c r="AD66" s="190"/>
      <c r="AE66" s="191" t="str">
        <f t="shared" si="72"/>
        <v/>
      </c>
      <c r="AF66" s="190"/>
      <c r="AG66" s="190"/>
      <c r="AH66" s="190"/>
      <c r="AI66" s="192" t="str">
        <f t="shared" si="78"/>
        <v/>
      </c>
      <c r="AJ66" s="193" t="str">
        <f t="shared" si="2"/>
        <v/>
      </c>
      <c r="AK66" s="191" t="str">
        <f t="shared" si="73"/>
        <v/>
      </c>
      <c r="AL66" s="193" t="str">
        <f t="shared" si="4"/>
        <v/>
      </c>
      <c r="AM66" s="191" t="str">
        <f t="shared" si="13"/>
        <v/>
      </c>
      <c r="AN66" s="194" t="str">
        <f t="shared" si="79"/>
        <v/>
      </c>
      <c r="AO66" s="195"/>
      <c r="AP66" s="186"/>
      <c r="AQ66" s="196"/>
      <c r="AR66" s="196"/>
      <c r="AS66" s="197"/>
      <c r="AT66" s="323"/>
      <c r="AU66" s="323"/>
      <c r="AV66" s="323"/>
    </row>
    <row r="67" spans="1:48" ht="37.5" customHeight="1" x14ac:dyDescent="0.2">
      <c r="A67" s="346">
        <v>10</v>
      </c>
      <c r="B67" s="336"/>
      <c r="C67" s="336"/>
      <c r="D67" s="336"/>
      <c r="E67" s="336"/>
      <c r="F67" s="336"/>
      <c r="G67" s="329"/>
      <c r="H67" s="329"/>
      <c r="I67" s="329"/>
      <c r="J67" s="329"/>
      <c r="K67" s="329"/>
      <c r="L67" s="329"/>
      <c r="M67" s="221"/>
      <c r="N67" s="221"/>
      <c r="O67" s="221"/>
      <c r="P67" s="329"/>
      <c r="Q67" s="329"/>
      <c r="R67" s="323"/>
      <c r="S67" s="322" t="str">
        <f>IF(R67&lt;=0,"",IF(R67&lt;=2,"Muy Baja",IF(R67&lt;=24,"Baja",IF(R67&lt;=500,"Media",IF(R67&lt;=5000,"Alta","Muy Alta")))))</f>
        <v/>
      </c>
      <c r="T67" s="321" t="str">
        <f>IF(S67="","",IF(S67="Muy Baja",0.2,IF(S67="Baja",0.4,IF(S67="Media",0.6,IF(S67="Alta",0.8,IF(S67="Muy Alta",1,))))))</f>
        <v/>
      </c>
      <c r="U67" s="319"/>
      <c r="V67" s="321">
        <f>IF(NOT(ISERROR(MATCH(U67,'Tabla Impacto'!$B$222:$B$224,0))),'Tabla Impacto'!$F$224&amp;"Por favor no seleccionar los criterios de impacto(Afectación Económica o presupuestal y Pérdida Reputacional)",U67)</f>
        <v>0</v>
      </c>
      <c r="W67" s="322" t="str">
        <f>IF(OR(V67='Tabla Impacto'!$C$12,V67='Tabla Impacto'!$D$12),"Leve",IF(OR(V67='Tabla Impacto'!$C$13,V67='Tabla Impacto'!$D$13),"Menor",IF(OR(V67='Tabla Impacto'!$C$14,V67='Tabla Impacto'!$D$14),"Moderado",IF(OR(V67='Tabla Impacto'!$C$15,V67='Tabla Impacto'!$D$15),"Mayor",IF(OR(V67='Tabla Impacto'!$C$16,V67='Tabla Impacto'!$D$16),"Catastrófico","")))))</f>
        <v/>
      </c>
      <c r="X67" s="321" t="str">
        <f>IF(W67="","",IF(W67="Leve",0.2,IF(W67="Menor",0.4,IF(W67="Moderado",0.6,IF(W67="Mayor",0.8,IF(W67="Catastrófico",1,))))))</f>
        <v/>
      </c>
      <c r="Y67" s="332" t="str">
        <f>IF(OR(AND(S67="Muy Baja",W67="Leve"),AND(S67="Muy Baja",W67="Menor"),AND(S67="Baja",W67="Leve")),"Bajo",IF(OR(AND(S67="Muy baja",W67="Moderado"),AND(S67="Baja",W67="Menor"),AND(S67="Baja",W67="Moderado"),AND(S67="Media",W67="Leve"),AND(S67="Media",W67="Menor"),AND(S67="Media",W67="Moderado"),AND(S67="Alta",W67="Leve"),AND(S67="Alta",W67="Menor")),"Moderado",IF(OR(AND(S67="Muy Baja",W67="Mayor"),AND(S67="Baja",W67="Mayor"),AND(S67="Media",W67="Mayor"),AND(S67="Alta",W67="Moderado"),AND(S67="Alta",W67="Mayor"),AND(S67="Muy Alta",W67="Leve"),AND(S67="Muy Alta",W67="Menor"),AND(S67="Muy Alta",W67="Moderado"),AND(S67="Muy Alta",W67="Mayor")),"Alto",IF(OR(AND(S67="Muy Baja",W67="Catastrófico"),AND(S67="Baja",W67="Catastrófico"),AND(S67="Media",W67="Catastrófico"),AND(S67="Alta",W67="Catastrófico"),AND(S67="Muy Alta",W67="Catastrófico")),"Extremo",""))))</f>
        <v/>
      </c>
      <c r="Z67" s="214">
        <v>1</v>
      </c>
      <c r="AA67" s="187"/>
      <c r="AB67" s="189" t="str">
        <f>IF(OR(AC67="Preventivo",AC67="Detectivo"),"Probabilidad",IF(AC67="Correctivo","Impacto",""))</f>
        <v/>
      </c>
      <c r="AC67" s="190"/>
      <c r="AD67" s="190"/>
      <c r="AE67" s="191" t="str">
        <f>IF(AND(AC67="Preventivo",AD67="Automático"),"50%",IF(AND(AC67="Preventivo",AD67="Manual"),"40%",IF(AND(AC67="Detectivo",AD67="Automático"),"40%",IF(AND(AC67="Detectivo",AD67="Manual"),"30%",IF(AND(AC67="Correctivo",AD67="Automático"),"35%",IF(AND(AC67="Correctivo",AD67="Manual"),"25%",""))))))</f>
        <v/>
      </c>
      <c r="AF67" s="190"/>
      <c r="AG67" s="190"/>
      <c r="AH67" s="190"/>
      <c r="AI67" s="192" t="str">
        <f>IFERROR(IF(AB67="Probabilidad",(T67-(+T67*AE67)),IF(AB67="Impacto",T67,"")),"")</f>
        <v/>
      </c>
      <c r="AJ67" s="193" t="str">
        <f>IFERROR(IF(AI67="","",IF(AI67&lt;=0.2,"Muy Baja",IF(AI67&lt;=0.4,"Baja",IF(AI67&lt;=0.6,"Media",IF(AI67&lt;=0.8,"Alta","Muy Alta"))))),"")</f>
        <v/>
      </c>
      <c r="AK67" s="191" t="str">
        <f>+AI67</f>
        <v/>
      </c>
      <c r="AL67" s="193" t="str">
        <f>IFERROR(IF(AM67="","",IF(AM67&lt;=0.2,"Leve",IF(AM67&lt;=0.4,"Menor",IF(AM67&lt;=0.6,"Moderado",IF(AM67&lt;=0.8,"Mayor","Catastrófico"))))),"")</f>
        <v/>
      </c>
      <c r="AM67" s="191" t="str">
        <f t="shared" ref="AM67" si="80">IFERROR(IF(AB67="Impacto",(X67-(+X67*AE67)),IF(AB67="Probabilidad",X67,"")),"")</f>
        <v/>
      </c>
      <c r="AN67" s="194" t="str">
        <f>IFERROR(IF(OR(AND(AJ67="Muy Baja",AL67="Leve"),AND(AJ67="Muy Baja",AL67="Menor"),AND(AJ67="Baja",AL67="Leve")),"Bajo",IF(OR(AND(AJ67="Muy baja",AL67="Moderado"),AND(AJ67="Baja",AL67="Menor"),AND(AJ67="Baja",AL67="Moderado"),AND(AJ67="Media",AL67="Leve"),AND(AJ67="Media",AL67="Menor"),AND(AJ67="Media",AL67="Moderado"),AND(AJ67="Alta",AL67="Leve"),AND(AJ67="Alta",AL67="Menor")),"Moderado",IF(OR(AND(AJ67="Muy Baja",AL67="Mayor"),AND(AJ67="Baja",AL67="Mayor"),AND(AJ67="Media",AL67="Mayor"),AND(AJ67="Alta",AL67="Moderado"),AND(AJ67="Alta",AL67="Mayor"),AND(AJ67="Muy Alta",AL67="Leve"),AND(AJ67="Muy Alta",AL67="Menor"),AND(AJ67="Muy Alta",AL67="Moderado"),AND(AJ67="Muy Alta",AL67="Mayor")),"Alto",IF(OR(AND(AJ67="Muy Baja",AL67="Catastrófico"),AND(AJ67="Baja",AL67="Catastrófico"),AND(AJ67="Media",AL67="Catastrófico"),AND(AJ67="Alta",AL67="Catastrófico"),AND(AJ67="Muy Alta",AL67="Catastrófico")),"Extremo","")))),"")</f>
        <v/>
      </c>
      <c r="AO67" s="195"/>
      <c r="AP67" s="186"/>
      <c r="AQ67" s="196"/>
      <c r="AR67" s="196"/>
      <c r="AS67" s="197"/>
      <c r="AT67" s="323"/>
      <c r="AU67" s="323"/>
      <c r="AV67" s="323"/>
    </row>
    <row r="68" spans="1:48" ht="37.5" customHeight="1" x14ac:dyDescent="0.2">
      <c r="A68" s="346"/>
      <c r="B68" s="336"/>
      <c r="C68" s="336"/>
      <c r="D68" s="336"/>
      <c r="E68" s="336"/>
      <c r="F68" s="336"/>
      <c r="G68" s="330"/>
      <c r="H68" s="330"/>
      <c r="I68" s="330"/>
      <c r="J68" s="330"/>
      <c r="K68" s="330"/>
      <c r="L68" s="330"/>
      <c r="M68" s="222"/>
      <c r="N68" s="222"/>
      <c r="O68" s="222"/>
      <c r="P68" s="330"/>
      <c r="Q68" s="330"/>
      <c r="R68" s="323"/>
      <c r="S68" s="322"/>
      <c r="T68" s="321"/>
      <c r="U68" s="319"/>
      <c r="V68" s="321">
        <f>IF(NOT(ISERROR(MATCH(U68,_xlfn.ANCHORARRAY(F79),0))),U81&amp;"Por favor no seleccionar los criterios de impacto",U68)</f>
        <v>0</v>
      </c>
      <c r="W68" s="322"/>
      <c r="X68" s="321"/>
      <c r="Y68" s="332"/>
      <c r="Z68" s="214">
        <v>2</v>
      </c>
      <c r="AA68" s="187"/>
      <c r="AB68" s="189" t="str">
        <f>IF(OR(AC68="Preventivo",AC68="Detectivo"),"Probabilidad",IF(AC68="Correctivo","Impacto",""))</f>
        <v/>
      </c>
      <c r="AC68" s="190"/>
      <c r="AD68" s="190"/>
      <c r="AE68" s="191" t="str">
        <f t="shared" ref="AE68:AE72" si="81">IF(AND(AC68="Preventivo",AD68="Automático"),"50%",IF(AND(AC68="Preventivo",AD68="Manual"),"40%",IF(AND(AC68="Detectivo",AD68="Automático"),"40%",IF(AND(AC68="Detectivo",AD68="Manual"),"30%",IF(AND(AC68="Correctivo",AD68="Automático"),"35%",IF(AND(AC68="Correctivo",AD68="Manual"),"25%",""))))))</f>
        <v/>
      </c>
      <c r="AF68" s="190"/>
      <c r="AG68" s="190"/>
      <c r="AH68" s="190"/>
      <c r="AI68" s="192" t="str">
        <f>IFERROR(IF(AND(AB67="Probabilidad",AB68="Probabilidad"),(AK67-(+AK67*AE68)),IF(AB68="Probabilidad",(T67-(+T67*AE68)),IF(AB68="Impacto",AK67,""))),"")</f>
        <v/>
      </c>
      <c r="AJ68" s="193" t="str">
        <f t="shared" si="2"/>
        <v/>
      </c>
      <c r="AK68" s="191" t="str">
        <f t="shared" ref="AK68:AK72" si="82">+AI68</f>
        <v/>
      </c>
      <c r="AL68" s="193" t="str">
        <f t="shared" si="4"/>
        <v/>
      </c>
      <c r="AM68" s="191" t="str">
        <f t="shared" ref="AM68" si="83">IFERROR(IF(AND(AB67="Impacto",AB68="Impacto"),(AM67-(+AM67*AE68)),IF(AB68="Impacto",($X$13-(+$X$13*AE68)),IF(AB68="Probabilidad",AM67,""))),"")</f>
        <v/>
      </c>
      <c r="AN68" s="194" t="str">
        <f t="shared" ref="AN68:AN69" si="84">IFERROR(IF(OR(AND(AJ68="Muy Baja",AL68="Leve"),AND(AJ68="Muy Baja",AL68="Menor"),AND(AJ68="Baja",AL68="Leve")),"Bajo",IF(OR(AND(AJ68="Muy baja",AL68="Moderado"),AND(AJ68="Baja",AL68="Menor"),AND(AJ68="Baja",AL68="Moderado"),AND(AJ68="Media",AL68="Leve"),AND(AJ68="Media",AL68="Menor"),AND(AJ68="Media",AL68="Moderado"),AND(AJ68="Alta",AL68="Leve"),AND(AJ68="Alta",AL68="Menor")),"Moderado",IF(OR(AND(AJ68="Muy Baja",AL68="Mayor"),AND(AJ68="Baja",AL68="Mayor"),AND(AJ68="Media",AL68="Mayor"),AND(AJ68="Alta",AL68="Moderado"),AND(AJ68="Alta",AL68="Mayor"),AND(AJ68="Muy Alta",AL68="Leve"),AND(AJ68="Muy Alta",AL68="Menor"),AND(AJ68="Muy Alta",AL68="Moderado"),AND(AJ68="Muy Alta",AL68="Mayor")),"Alto",IF(OR(AND(AJ68="Muy Baja",AL68="Catastrófico"),AND(AJ68="Baja",AL68="Catastrófico"),AND(AJ68="Media",AL68="Catastrófico"),AND(AJ68="Alta",AL68="Catastrófico"),AND(AJ68="Muy Alta",AL68="Catastrófico")),"Extremo","")))),"")</f>
        <v/>
      </c>
      <c r="AO68" s="195"/>
      <c r="AP68" s="186"/>
      <c r="AQ68" s="196"/>
      <c r="AR68" s="196"/>
      <c r="AS68" s="197"/>
      <c r="AT68" s="323"/>
      <c r="AU68" s="323"/>
      <c r="AV68" s="323"/>
    </row>
    <row r="69" spans="1:48" ht="37.5" customHeight="1" x14ac:dyDescent="0.2">
      <c r="A69" s="346"/>
      <c r="B69" s="336"/>
      <c r="C69" s="336"/>
      <c r="D69" s="336"/>
      <c r="E69" s="336"/>
      <c r="F69" s="336"/>
      <c r="G69" s="330"/>
      <c r="H69" s="330"/>
      <c r="I69" s="330"/>
      <c r="J69" s="330"/>
      <c r="K69" s="330"/>
      <c r="L69" s="330"/>
      <c r="M69" s="222"/>
      <c r="N69" s="222"/>
      <c r="O69" s="222"/>
      <c r="P69" s="330"/>
      <c r="Q69" s="330"/>
      <c r="R69" s="323"/>
      <c r="S69" s="322"/>
      <c r="T69" s="321"/>
      <c r="U69" s="319"/>
      <c r="V69" s="321">
        <f>IF(NOT(ISERROR(MATCH(U69,_xlfn.ANCHORARRAY(F80),0))),U82&amp;"Por favor no seleccionar los criterios de impacto",U69)</f>
        <v>0</v>
      </c>
      <c r="W69" s="322"/>
      <c r="X69" s="321"/>
      <c r="Y69" s="332"/>
      <c r="Z69" s="214">
        <v>3</v>
      </c>
      <c r="AA69" s="187"/>
      <c r="AB69" s="189" t="str">
        <f>IF(OR(AC69="Preventivo",AC69="Detectivo"),"Probabilidad",IF(AC69="Correctivo","Impacto",""))</f>
        <v/>
      </c>
      <c r="AC69" s="190"/>
      <c r="AD69" s="190"/>
      <c r="AE69" s="191" t="str">
        <f t="shared" si="81"/>
        <v/>
      </c>
      <c r="AF69" s="190"/>
      <c r="AG69" s="190"/>
      <c r="AH69" s="190"/>
      <c r="AI69" s="192" t="str">
        <f>IFERROR(IF(AND(AB68="Probabilidad",AB69="Probabilidad"),(AK68-(+AK68*AE69)),IF(AND(AB68="Impacto",AB69="Probabilidad"),(AK67-(+AK67*AE69)),IF(AB69="Impacto",AK68,""))),"")</f>
        <v/>
      </c>
      <c r="AJ69" s="193" t="str">
        <f t="shared" si="2"/>
        <v/>
      </c>
      <c r="AK69" s="191" t="str">
        <f t="shared" si="82"/>
        <v/>
      </c>
      <c r="AL69" s="193" t="str">
        <f t="shared" si="4"/>
        <v/>
      </c>
      <c r="AM69" s="191" t="str">
        <f t="shared" ref="AM69" si="85">IFERROR(IF(AND(AB68="Impacto",AB69="Impacto"),(AM68-(+AM68*AE69)),IF(AND(AB68="Probabilidad",AB69="Impacto"),(AM67-(+AM67*AE69)),IF(AB69="Probabilidad",AM68,""))),"")</f>
        <v/>
      </c>
      <c r="AN69" s="194" t="str">
        <f t="shared" si="84"/>
        <v/>
      </c>
      <c r="AO69" s="195"/>
      <c r="AP69" s="186"/>
      <c r="AQ69" s="196"/>
      <c r="AR69" s="196"/>
      <c r="AS69" s="197"/>
      <c r="AT69" s="323"/>
      <c r="AU69" s="323"/>
      <c r="AV69" s="323"/>
    </row>
    <row r="70" spans="1:48" ht="37.5" customHeight="1" x14ac:dyDescent="0.2">
      <c r="A70" s="346"/>
      <c r="B70" s="336"/>
      <c r="C70" s="336"/>
      <c r="D70" s="336"/>
      <c r="E70" s="336"/>
      <c r="F70" s="336"/>
      <c r="G70" s="330"/>
      <c r="H70" s="330"/>
      <c r="I70" s="330"/>
      <c r="J70" s="330"/>
      <c r="K70" s="330"/>
      <c r="L70" s="330"/>
      <c r="M70" s="222"/>
      <c r="N70" s="222"/>
      <c r="O70" s="222"/>
      <c r="P70" s="330"/>
      <c r="Q70" s="330"/>
      <c r="R70" s="323"/>
      <c r="S70" s="322"/>
      <c r="T70" s="321"/>
      <c r="U70" s="319"/>
      <c r="V70" s="321">
        <f>IF(NOT(ISERROR(MATCH(U70,_xlfn.ANCHORARRAY(F81),0))),U83&amp;"Por favor no seleccionar los criterios de impacto",U70)</f>
        <v>0</v>
      </c>
      <c r="W70" s="322"/>
      <c r="X70" s="321"/>
      <c r="Y70" s="332"/>
      <c r="Z70" s="214">
        <v>4</v>
      </c>
      <c r="AA70" s="187"/>
      <c r="AB70" s="189" t="str">
        <f t="shared" ref="AB70:AB72" si="86">IF(OR(AC70="Preventivo",AC70="Detectivo"),"Probabilidad",IF(AC70="Correctivo","Impacto",""))</f>
        <v/>
      </c>
      <c r="AC70" s="190"/>
      <c r="AD70" s="190"/>
      <c r="AE70" s="191" t="str">
        <f t="shared" si="81"/>
        <v/>
      </c>
      <c r="AF70" s="190"/>
      <c r="AG70" s="190"/>
      <c r="AH70" s="190"/>
      <c r="AI70" s="192" t="str">
        <f t="shared" ref="AI70:AI72" si="87">IFERROR(IF(AND(AB69="Probabilidad",AB70="Probabilidad"),(AK69-(+AK69*AE70)),IF(AND(AB69="Impacto",AB70="Probabilidad"),(AK68-(+AK68*AE70)),IF(AB70="Impacto",AK69,""))),"")</f>
        <v/>
      </c>
      <c r="AJ70" s="193" t="str">
        <f t="shared" si="2"/>
        <v/>
      </c>
      <c r="AK70" s="191" t="str">
        <f t="shared" si="82"/>
        <v/>
      </c>
      <c r="AL70" s="193" t="str">
        <f t="shared" si="4"/>
        <v/>
      </c>
      <c r="AM70" s="191" t="str">
        <f t="shared" si="13"/>
        <v/>
      </c>
      <c r="AN70" s="194" t="str">
        <f>IFERROR(IF(OR(AND(AJ70="Muy Baja",AL70="Leve"),AND(AJ70="Muy Baja",AL70="Menor"),AND(AJ70="Baja",AL70="Leve")),"Bajo",IF(OR(AND(AJ70="Muy baja",AL70="Moderado"),AND(AJ70="Baja",AL70="Menor"),AND(AJ70="Baja",AL70="Moderado"),AND(AJ70="Media",AL70="Leve"),AND(AJ70="Media",AL70="Menor"),AND(AJ70="Media",AL70="Moderado"),AND(AJ70="Alta",AL70="Leve"),AND(AJ70="Alta",AL70="Menor")),"Moderado",IF(OR(AND(AJ70="Muy Baja",AL70="Mayor"),AND(AJ70="Baja",AL70="Mayor"),AND(AJ70="Media",AL70="Mayor"),AND(AJ70="Alta",AL70="Moderado"),AND(AJ70="Alta",AL70="Mayor"),AND(AJ70="Muy Alta",AL70="Leve"),AND(AJ70="Muy Alta",AL70="Menor"),AND(AJ70="Muy Alta",AL70="Moderado"),AND(AJ70="Muy Alta",AL70="Mayor")),"Alto",IF(OR(AND(AJ70="Muy Baja",AL70="Catastrófico"),AND(AJ70="Baja",AL70="Catastrófico"),AND(AJ70="Media",AL70="Catastrófico"),AND(AJ70="Alta",AL70="Catastrófico"),AND(AJ70="Muy Alta",AL70="Catastrófico")),"Extremo","")))),"")</f>
        <v/>
      </c>
      <c r="AO70" s="195"/>
      <c r="AP70" s="186"/>
      <c r="AQ70" s="196"/>
      <c r="AR70" s="196"/>
      <c r="AS70" s="197"/>
      <c r="AT70" s="323"/>
      <c r="AU70" s="323"/>
      <c r="AV70" s="323"/>
    </row>
    <row r="71" spans="1:48" ht="37.5" customHeight="1" x14ac:dyDescent="0.2">
      <c r="A71" s="346"/>
      <c r="B71" s="336"/>
      <c r="C71" s="336"/>
      <c r="D71" s="336"/>
      <c r="E71" s="336"/>
      <c r="F71" s="336"/>
      <c r="G71" s="330"/>
      <c r="H71" s="330"/>
      <c r="I71" s="330"/>
      <c r="J71" s="330"/>
      <c r="K71" s="330"/>
      <c r="L71" s="330"/>
      <c r="M71" s="222"/>
      <c r="N71" s="222"/>
      <c r="O71" s="222"/>
      <c r="P71" s="330"/>
      <c r="Q71" s="330"/>
      <c r="R71" s="323"/>
      <c r="S71" s="322"/>
      <c r="T71" s="321"/>
      <c r="U71" s="319"/>
      <c r="V71" s="321">
        <f>IF(NOT(ISERROR(MATCH(U71,_xlfn.ANCHORARRAY(F82),0))),U84&amp;"Por favor no seleccionar los criterios de impacto",U71)</f>
        <v>0</v>
      </c>
      <c r="W71" s="322"/>
      <c r="X71" s="321"/>
      <c r="Y71" s="332"/>
      <c r="Z71" s="214">
        <v>5</v>
      </c>
      <c r="AA71" s="187"/>
      <c r="AB71" s="189" t="str">
        <f t="shared" si="86"/>
        <v/>
      </c>
      <c r="AC71" s="190"/>
      <c r="AD71" s="190"/>
      <c r="AE71" s="191" t="str">
        <f t="shared" si="81"/>
        <v/>
      </c>
      <c r="AF71" s="190"/>
      <c r="AG71" s="190"/>
      <c r="AH71" s="190"/>
      <c r="AI71" s="192" t="str">
        <f t="shared" si="87"/>
        <v/>
      </c>
      <c r="AJ71" s="193" t="str">
        <f t="shared" si="2"/>
        <v/>
      </c>
      <c r="AK71" s="191" t="str">
        <f t="shared" si="82"/>
        <v/>
      </c>
      <c r="AL71" s="193" t="str">
        <f t="shared" si="4"/>
        <v/>
      </c>
      <c r="AM71" s="191" t="str">
        <f t="shared" si="13"/>
        <v/>
      </c>
      <c r="AN71" s="194" t="str">
        <f t="shared" ref="AN71:AN72" si="88">IFERROR(IF(OR(AND(AJ71="Muy Baja",AL71="Leve"),AND(AJ71="Muy Baja",AL71="Menor"),AND(AJ71="Baja",AL71="Leve")),"Bajo",IF(OR(AND(AJ71="Muy baja",AL71="Moderado"),AND(AJ71="Baja",AL71="Menor"),AND(AJ71="Baja",AL71="Moderado"),AND(AJ71="Media",AL71="Leve"),AND(AJ71="Media",AL71="Menor"),AND(AJ71="Media",AL71="Moderado"),AND(AJ71="Alta",AL71="Leve"),AND(AJ71="Alta",AL71="Menor")),"Moderado",IF(OR(AND(AJ71="Muy Baja",AL71="Mayor"),AND(AJ71="Baja",AL71="Mayor"),AND(AJ71="Media",AL71="Mayor"),AND(AJ71="Alta",AL71="Moderado"),AND(AJ71="Alta",AL71="Mayor"),AND(AJ71="Muy Alta",AL71="Leve"),AND(AJ71="Muy Alta",AL71="Menor"),AND(AJ71="Muy Alta",AL71="Moderado"),AND(AJ71="Muy Alta",AL71="Mayor")),"Alto",IF(OR(AND(AJ71="Muy Baja",AL71="Catastrófico"),AND(AJ71="Baja",AL71="Catastrófico"),AND(AJ71="Media",AL71="Catastrófico"),AND(AJ71="Alta",AL71="Catastrófico"),AND(AJ71="Muy Alta",AL71="Catastrófico")),"Extremo","")))),"")</f>
        <v/>
      </c>
      <c r="AO71" s="195"/>
      <c r="AP71" s="186"/>
      <c r="AQ71" s="196"/>
      <c r="AR71" s="196"/>
      <c r="AS71" s="197"/>
      <c r="AT71" s="323"/>
      <c r="AU71" s="323"/>
      <c r="AV71" s="323"/>
    </row>
    <row r="72" spans="1:48" ht="37.5" customHeight="1" x14ac:dyDescent="0.2">
      <c r="A72" s="346"/>
      <c r="B72" s="336"/>
      <c r="C72" s="336"/>
      <c r="D72" s="336"/>
      <c r="E72" s="336"/>
      <c r="F72" s="336"/>
      <c r="G72" s="331"/>
      <c r="H72" s="331"/>
      <c r="I72" s="331"/>
      <c r="J72" s="331"/>
      <c r="K72" s="331"/>
      <c r="L72" s="331"/>
      <c r="M72" s="223"/>
      <c r="N72" s="223"/>
      <c r="O72" s="223"/>
      <c r="P72" s="331"/>
      <c r="Q72" s="331"/>
      <c r="R72" s="323"/>
      <c r="S72" s="322"/>
      <c r="T72" s="321"/>
      <c r="U72" s="319"/>
      <c r="V72" s="321">
        <f>IF(NOT(ISERROR(MATCH(U72,_xlfn.ANCHORARRAY(F83),0))),U85&amp;"Por favor no seleccionar los criterios de impacto",U72)</f>
        <v>0</v>
      </c>
      <c r="W72" s="322"/>
      <c r="X72" s="321"/>
      <c r="Y72" s="332"/>
      <c r="Z72" s="214">
        <v>6</v>
      </c>
      <c r="AA72" s="187"/>
      <c r="AB72" s="189" t="str">
        <f t="shared" si="86"/>
        <v/>
      </c>
      <c r="AC72" s="190"/>
      <c r="AD72" s="190"/>
      <c r="AE72" s="191" t="str">
        <f t="shared" si="81"/>
        <v/>
      </c>
      <c r="AF72" s="190"/>
      <c r="AG72" s="190"/>
      <c r="AH72" s="190"/>
      <c r="AI72" s="192" t="str">
        <f t="shared" si="87"/>
        <v/>
      </c>
      <c r="AJ72" s="193" t="str">
        <f t="shared" si="2"/>
        <v/>
      </c>
      <c r="AK72" s="191" t="str">
        <f t="shared" si="82"/>
        <v/>
      </c>
      <c r="AL72" s="193" t="str">
        <f t="shared" si="4"/>
        <v/>
      </c>
      <c r="AM72" s="191" t="str">
        <f t="shared" si="13"/>
        <v/>
      </c>
      <c r="AN72" s="194" t="str">
        <f t="shared" si="88"/>
        <v/>
      </c>
      <c r="AO72" s="195"/>
      <c r="AP72" s="186"/>
      <c r="AQ72" s="196"/>
      <c r="AR72" s="196"/>
      <c r="AS72" s="197"/>
      <c r="AT72" s="323"/>
      <c r="AU72" s="323"/>
      <c r="AV72" s="323"/>
    </row>
    <row r="73" spans="1:48" ht="49.5" customHeight="1" x14ac:dyDescent="0.2">
      <c r="A73" s="216"/>
      <c r="B73" s="356" t="s">
        <v>261</v>
      </c>
      <c r="C73" s="357"/>
      <c r="D73" s="357"/>
      <c r="E73" s="357"/>
      <c r="F73" s="357"/>
      <c r="G73" s="357"/>
      <c r="H73" s="357"/>
      <c r="I73" s="357"/>
      <c r="J73" s="357"/>
      <c r="K73" s="357"/>
      <c r="L73" s="357"/>
      <c r="M73" s="357"/>
      <c r="N73" s="357"/>
      <c r="O73" s="357"/>
      <c r="P73" s="357"/>
      <c r="Q73" s="357"/>
      <c r="R73" s="357"/>
      <c r="S73" s="357"/>
      <c r="T73" s="357"/>
      <c r="U73" s="357"/>
      <c r="V73" s="357"/>
      <c r="W73" s="357"/>
      <c r="X73" s="357"/>
      <c r="Y73" s="357"/>
      <c r="Z73" s="357"/>
      <c r="AA73" s="357"/>
      <c r="AB73" s="357"/>
      <c r="AC73" s="357"/>
      <c r="AD73" s="357"/>
      <c r="AE73" s="357"/>
      <c r="AF73" s="357"/>
      <c r="AG73" s="357"/>
      <c r="AH73" s="357"/>
      <c r="AI73" s="357"/>
      <c r="AJ73" s="357"/>
      <c r="AK73" s="357"/>
      <c r="AL73" s="357"/>
      <c r="AM73" s="357"/>
      <c r="AN73" s="357"/>
      <c r="AO73" s="357"/>
      <c r="AP73" s="357"/>
      <c r="AQ73" s="357"/>
      <c r="AR73" s="357"/>
      <c r="AS73" s="357"/>
      <c r="AT73" s="357"/>
    </row>
    <row r="75" spans="1:48" ht="15.75" x14ac:dyDescent="0.2">
      <c r="A75" s="198"/>
      <c r="B75" s="206" t="s">
        <v>262</v>
      </c>
      <c r="C75" s="198"/>
      <c r="D75" s="198"/>
      <c r="E75" s="198"/>
      <c r="R75" s="198"/>
    </row>
  </sheetData>
  <dataConsolidate/>
  <mergeCells count="343">
    <mergeCell ref="C6:T6"/>
    <mergeCell ref="W6:Y6"/>
    <mergeCell ref="Z6:AR6"/>
    <mergeCell ref="C7:T7"/>
    <mergeCell ref="Z7:AR7"/>
    <mergeCell ref="C8:T8"/>
    <mergeCell ref="Z8:AR8"/>
    <mergeCell ref="A6:B6"/>
    <mergeCell ref="A7:B7"/>
    <mergeCell ref="A8:B8"/>
    <mergeCell ref="A1:C4"/>
    <mergeCell ref="D1:T2"/>
    <mergeCell ref="X1:AR2"/>
    <mergeCell ref="D3:I3"/>
    <mergeCell ref="J3:T3"/>
    <mergeCell ref="X3:AL3"/>
    <mergeCell ref="AM3:AR3"/>
    <mergeCell ref="D4:T4"/>
    <mergeCell ref="X4:AR4"/>
    <mergeCell ref="K10:O10"/>
    <mergeCell ref="P10:Q10"/>
    <mergeCell ref="T10:Z10"/>
    <mergeCell ref="AA10:AI10"/>
    <mergeCell ref="AJ10:AN10"/>
    <mergeCell ref="AO10:AS10"/>
    <mergeCell ref="AT10:AV10"/>
    <mergeCell ref="A11:A12"/>
    <mergeCell ref="B11:B12"/>
    <mergeCell ref="C11:C12"/>
    <mergeCell ref="D11:D12"/>
    <mergeCell ref="E11:E12"/>
    <mergeCell ref="F11:F12"/>
    <mergeCell ref="K11:K12"/>
    <mergeCell ref="L11:L12"/>
    <mergeCell ref="M11:M12"/>
    <mergeCell ref="I11:I12"/>
    <mergeCell ref="J11:J12"/>
    <mergeCell ref="AS11:AS12"/>
    <mergeCell ref="AT11:AT12"/>
    <mergeCell ref="AU11:AU12"/>
    <mergeCell ref="AA11:AA12"/>
    <mergeCell ref="N11:N12"/>
    <mergeCell ref="O11:O12"/>
    <mergeCell ref="V11:V12"/>
    <mergeCell ref="W11:W12"/>
    <mergeCell ref="R11:R12"/>
    <mergeCell ref="S11:S12"/>
    <mergeCell ref="T11:T12"/>
    <mergeCell ref="U11:U12"/>
    <mergeCell ref="X11:X12"/>
    <mergeCell ref="Y11:Y12"/>
    <mergeCell ref="Z11:Z12"/>
    <mergeCell ref="AM11:AM12"/>
    <mergeCell ref="AN11:AN12"/>
    <mergeCell ref="AO11:AO12"/>
    <mergeCell ref="AB11:AB12"/>
    <mergeCell ref="AC11:AH11"/>
    <mergeCell ref="AI11:AI12"/>
    <mergeCell ref="AJ11:AJ12"/>
    <mergeCell ref="AK11:AK12"/>
    <mergeCell ref="AL11:AL12"/>
    <mergeCell ref="R13:R18"/>
    <mergeCell ref="S13:S18"/>
    <mergeCell ref="T13:T18"/>
    <mergeCell ref="U13:U18"/>
    <mergeCell ref="V13:V18"/>
    <mergeCell ref="Y13:Y18"/>
    <mergeCell ref="AT13:AT18"/>
    <mergeCell ref="AU13:AU18"/>
    <mergeCell ref="A13:A18"/>
    <mergeCell ref="B13:B18"/>
    <mergeCell ref="C13:C18"/>
    <mergeCell ref="D13:D18"/>
    <mergeCell ref="E13:E18"/>
    <mergeCell ref="F13:F18"/>
    <mergeCell ref="G13:G18"/>
    <mergeCell ref="H13:H18"/>
    <mergeCell ref="I13:I18"/>
    <mergeCell ref="J13:J18"/>
    <mergeCell ref="AV11:AV12"/>
    <mergeCell ref="AP11:AP12"/>
    <mergeCell ref="AQ11:AQ12"/>
    <mergeCell ref="AR11:AR12"/>
    <mergeCell ref="K19:K24"/>
    <mergeCell ref="L19:L24"/>
    <mergeCell ref="M19:M24"/>
    <mergeCell ref="N19:N24"/>
    <mergeCell ref="O19:O24"/>
    <mergeCell ref="P19:P24"/>
    <mergeCell ref="AT19:AT24"/>
    <mergeCell ref="AU19:AU24"/>
    <mergeCell ref="AV19:AV24"/>
    <mergeCell ref="Y19:Y24"/>
    <mergeCell ref="K13:K18"/>
    <mergeCell ref="L13:L18"/>
    <mergeCell ref="M13:M18"/>
    <mergeCell ref="N13:N18"/>
    <mergeCell ref="O13:O18"/>
    <mergeCell ref="P13:P18"/>
    <mergeCell ref="W13:W18"/>
    <mergeCell ref="X13:X18"/>
    <mergeCell ref="AV13:AV18"/>
    <mergeCell ref="Q13:Q18"/>
    <mergeCell ref="A19:A24"/>
    <mergeCell ref="B19:B24"/>
    <mergeCell ref="C19:C24"/>
    <mergeCell ref="D19:D24"/>
    <mergeCell ref="E19:E24"/>
    <mergeCell ref="F19:F24"/>
    <mergeCell ref="W19:W24"/>
    <mergeCell ref="X19:X24"/>
    <mergeCell ref="Q19:Q24"/>
    <mergeCell ref="R19:R24"/>
    <mergeCell ref="S19:S24"/>
    <mergeCell ref="T19:T24"/>
    <mergeCell ref="U19:U24"/>
    <mergeCell ref="V19:V24"/>
    <mergeCell ref="G19:G24"/>
    <mergeCell ref="H19:H24"/>
    <mergeCell ref="I19:I24"/>
    <mergeCell ref="J19:J24"/>
    <mergeCell ref="K25:K30"/>
    <mergeCell ref="L25:L30"/>
    <mergeCell ref="M25:M30"/>
    <mergeCell ref="N25:N30"/>
    <mergeCell ref="O25:O30"/>
    <mergeCell ref="P25:P30"/>
    <mergeCell ref="A25:A30"/>
    <mergeCell ref="B25:B30"/>
    <mergeCell ref="C25:C30"/>
    <mergeCell ref="D25:D30"/>
    <mergeCell ref="E25:E30"/>
    <mergeCell ref="F25:F30"/>
    <mergeCell ref="G25:G30"/>
    <mergeCell ref="H25:H30"/>
    <mergeCell ref="I25:I30"/>
    <mergeCell ref="J25:J30"/>
    <mergeCell ref="W25:W30"/>
    <mergeCell ref="X25:X30"/>
    <mergeCell ref="Y25:Y30"/>
    <mergeCell ref="AT25:AT30"/>
    <mergeCell ref="AU25:AU30"/>
    <mergeCell ref="AV25:AV30"/>
    <mergeCell ref="Q25:Q30"/>
    <mergeCell ref="R25:R30"/>
    <mergeCell ref="S25:S30"/>
    <mergeCell ref="T25:T30"/>
    <mergeCell ref="U25:U30"/>
    <mergeCell ref="V25:V30"/>
    <mergeCell ref="K31:K36"/>
    <mergeCell ref="L31:L36"/>
    <mergeCell ref="M31:M36"/>
    <mergeCell ref="N31:N36"/>
    <mergeCell ref="O31:O36"/>
    <mergeCell ref="P31:P36"/>
    <mergeCell ref="A31:A36"/>
    <mergeCell ref="B31:B36"/>
    <mergeCell ref="C31:C36"/>
    <mergeCell ref="D31:D36"/>
    <mergeCell ref="E31:E36"/>
    <mergeCell ref="F31:F36"/>
    <mergeCell ref="G31:G36"/>
    <mergeCell ref="H31:H36"/>
    <mergeCell ref="I31:I36"/>
    <mergeCell ref="J31:J36"/>
    <mergeCell ref="W31:W36"/>
    <mergeCell ref="X31:X36"/>
    <mergeCell ref="Y31:Y36"/>
    <mergeCell ref="AT31:AT36"/>
    <mergeCell ref="AU31:AU36"/>
    <mergeCell ref="AV31:AV36"/>
    <mergeCell ref="Q31:Q36"/>
    <mergeCell ref="R31:R36"/>
    <mergeCell ref="S31:S36"/>
    <mergeCell ref="T31:T36"/>
    <mergeCell ref="U31:U36"/>
    <mergeCell ref="V31:V36"/>
    <mergeCell ref="K37:K42"/>
    <mergeCell ref="L37:L42"/>
    <mergeCell ref="M37:M42"/>
    <mergeCell ref="N37:N42"/>
    <mergeCell ref="O37:O42"/>
    <mergeCell ref="P37:P42"/>
    <mergeCell ref="A37:A42"/>
    <mergeCell ref="B37:B42"/>
    <mergeCell ref="C37:C42"/>
    <mergeCell ref="D37:D42"/>
    <mergeCell ref="E37:E42"/>
    <mergeCell ref="F37:F42"/>
    <mergeCell ref="G37:G42"/>
    <mergeCell ref="H37:H42"/>
    <mergeCell ref="I37:I42"/>
    <mergeCell ref="J37:J42"/>
    <mergeCell ref="W37:W42"/>
    <mergeCell ref="X37:X42"/>
    <mergeCell ref="Y37:Y42"/>
    <mergeCell ref="AT37:AT42"/>
    <mergeCell ref="AU37:AU42"/>
    <mergeCell ref="AV37:AV42"/>
    <mergeCell ref="Q37:Q42"/>
    <mergeCell ref="R37:R42"/>
    <mergeCell ref="S37:S42"/>
    <mergeCell ref="T37:T42"/>
    <mergeCell ref="U37:U42"/>
    <mergeCell ref="V37:V42"/>
    <mergeCell ref="K43:K48"/>
    <mergeCell ref="L43:L48"/>
    <mergeCell ref="M43:M48"/>
    <mergeCell ref="N43:N48"/>
    <mergeCell ref="O43:O48"/>
    <mergeCell ref="P43:P48"/>
    <mergeCell ref="A43:A48"/>
    <mergeCell ref="B43:B48"/>
    <mergeCell ref="C43:C48"/>
    <mergeCell ref="D43:D48"/>
    <mergeCell ref="E43:E48"/>
    <mergeCell ref="F43:F48"/>
    <mergeCell ref="G43:G48"/>
    <mergeCell ref="H43:H48"/>
    <mergeCell ref="I43:I48"/>
    <mergeCell ref="J43:J48"/>
    <mergeCell ref="W43:W48"/>
    <mergeCell ref="X43:X48"/>
    <mergeCell ref="Y43:Y48"/>
    <mergeCell ref="AT43:AT48"/>
    <mergeCell ref="AU43:AU48"/>
    <mergeCell ref="AV43:AV48"/>
    <mergeCell ref="Q43:Q48"/>
    <mergeCell ref="R43:R48"/>
    <mergeCell ref="S43:S48"/>
    <mergeCell ref="T43:T48"/>
    <mergeCell ref="U43:U48"/>
    <mergeCell ref="V43:V48"/>
    <mergeCell ref="K49:K54"/>
    <mergeCell ref="L49:L54"/>
    <mergeCell ref="M49:M54"/>
    <mergeCell ref="N49:N54"/>
    <mergeCell ref="O49:O54"/>
    <mergeCell ref="P49:P54"/>
    <mergeCell ref="A49:A54"/>
    <mergeCell ref="B49:B54"/>
    <mergeCell ref="C49:C54"/>
    <mergeCell ref="D49:D54"/>
    <mergeCell ref="E49:E54"/>
    <mergeCell ref="F49:F54"/>
    <mergeCell ref="G49:G54"/>
    <mergeCell ref="H49:H54"/>
    <mergeCell ref="I49:I54"/>
    <mergeCell ref="J49:J54"/>
    <mergeCell ref="W49:W54"/>
    <mergeCell ref="X49:X54"/>
    <mergeCell ref="Y49:Y54"/>
    <mergeCell ref="AT49:AT54"/>
    <mergeCell ref="AU49:AU54"/>
    <mergeCell ref="AV49:AV54"/>
    <mergeCell ref="Q49:Q54"/>
    <mergeCell ref="R49:R54"/>
    <mergeCell ref="S49:S54"/>
    <mergeCell ref="T49:T54"/>
    <mergeCell ref="U49:U54"/>
    <mergeCell ref="V49:V54"/>
    <mergeCell ref="K55:K60"/>
    <mergeCell ref="L55:L60"/>
    <mergeCell ref="M55:M60"/>
    <mergeCell ref="N55:N60"/>
    <mergeCell ref="O55:O60"/>
    <mergeCell ref="P55:P60"/>
    <mergeCell ref="A55:A60"/>
    <mergeCell ref="B55:B60"/>
    <mergeCell ref="C55:C60"/>
    <mergeCell ref="D55:D60"/>
    <mergeCell ref="E55:E60"/>
    <mergeCell ref="F55:F60"/>
    <mergeCell ref="G55:G60"/>
    <mergeCell ref="H55:H60"/>
    <mergeCell ref="I55:I60"/>
    <mergeCell ref="J55:J60"/>
    <mergeCell ref="W55:W60"/>
    <mergeCell ref="X55:X60"/>
    <mergeCell ref="Y55:Y60"/>
    <mergeCell ref="AT55:AT60"/>
    <mergeCell ref="AU55:AU60"/>
    <mergeCell ref="AV55:AV60"/>
    <mergeCell ref="Q55:Q60"/>
    <mergeCell ref="R55:R60"/>
    <mergeCell ref="S55:S60"/>
    <mergeCell ref="T55:T60"/>
    <mergeCell ref="U55:U60"/>
    <mergeCell ref="V55:V60"/>
    <mergeCell ref="Y61:Y66"/>
    <mergeCell ref="K61:K66"/>
    <mergeCell ref="L61:L66"/>
    <mergeCell ref="P61:P66"/>
    <mergeCell ref="Q61:Q66"/>
    <mergeCell ref="R61:R66"/>
    <mergeCell ref="S61:S66"/>
    <mergeCell ref="A61:A66"/>
    <mergeCell ref="B61:B66"/>
    <mergeCell ref="C61:C66"/>
    <mergeCell ref="D61:D66"/>
    <mergeCell ref="E61:E66"/>
    <mergeCell ref="F61:F66"/>
    <mergeCell ref="D67:D72"/>
    <mergeCell ref="E67:E72"/>
    <mergeCell ref="F67:F72"/>
    <mergeCell ref="K67:K72"/>
    <mergeCell ref="T61:T66"/>
    <mergeCell ref="U61:U66"/>
    <mergeCell ref="V61:V66"/>
    <mergeCell ref="W61:W66"/>
    <mergeCell ref="X61:X66"/>
    <mergeCell ref="G67:G72"/>
    <mergeCell ref="H67:H72"/>
    <mergeCell ref="I67:I72"/>
    <mergeCell ref="J67:J72"/>
    <mergeCell ref="G61:G66"/>
    <mergeCell ref="H61:H66"/>
    <mergeCell ref="I61:I66"/>
    <mergeCell ref="J61:J66"/>
    <mergeCell ref="AU67:AU72"/>
    <mergeCell ref="AV67:AV72"/>
    <mergeCell ref="B73:AT73"/>
    <mergeCell ref="A10:J10"/>
    <mergeCell ref="G11:G12"/>
    <mergeCell ref="H11:H12"/>
    <mergeCell ref="U67:U72"/>
    <mergeCell ref="V67:V72"/>
    <mergeCell ref="W67:W72"/>
    <mergeCell ref="X67:X72"/>
    <mergeCell ref="Y67:Y72"/>
    <mergeCell ref="AT67:AT72"/>
    <mergeCell ref="L67:L72"/>
    <mergeCell ref="P67:P72"/>
    <mergeCell ref="Q67:Q72"/>
    <mergeCell ref="R67:R72"/>
    <mergeCell ref="S67:S72"/>
    <mergeCell ref="T67:T72"/>
    <mergeCell ref="AT61:AT66"/>
    <mergeCell ref="AU61:AU66"/>
    <mergeCell ref="AV61:AV66"/>
    <mergeCell ref="A67:A72"/>
    <mergeCell ref="B67:B72"/>
    <mergeCell ref="C67:C72"/>
  </mergeCells>
  <conditionalFormatting sqref="S13 S19">
    <cfRule type="cellIs" dxfId="238" priority="227" operator="equal">
      <formula>"Muy Alta"</formula>
    </cfRule>
    <cfRule type="cellIs" dxfId="237" priority="228" operator="equal">
      <formula>"Alta"</formula>
    </cfRule>
    <cfRule type="cellIs" dxfId="236" priority="229" operator="equal">
      <formula>"Media"</formula>
    </cfRule>
    <cfRule type="cellIs" dxfId="235" priority="230" operator="equal">
      <formula>"Baja"</formula>
    </cfRule>
    <cfRule type="cellIs" dxfId="234" priority="231" operator="equal">
      <formula>"Muy Baja"</formula>
    </cfRule>
  </conditionalFormatting>
  <conditionalFormatting sqref="W13 W19 W25 W31 W37 W43 W49 W55 W61 W67">
    <cfRule type="cellIs" dxfId="233" priority="222" operator="equal">
      <formula>"Catastrófico"</formula>
    </cfRule>
    <cfRule type="cellIs" dxfId="232" priority="223" operator="equal">
      <formula>"Mayor"</formula>
    </cfRule>
    <cfRule type="cellIs" dxfId="231" priority="224" operator="equal">
      <formula>"Moderado"</formula>
    </cfRule>
    <cfRule type="cellIs" dxfId="230" priority="225" operator="equal">
      <formula>"Menor"</formula>
    </cfRule>
    <cfRule type="cellIs" dxfId="229" priority="226" operator="equal">
      <formula>"Leve"</formula>
    </cfRule>
  </conditionalFormatting>
  <conditionalFormatting sqref="Y13">
    <cfRule type="cellIs" dxfId="228" priority="218" operator="equal">
      <formula>"Extremo"</formula>
    </cfRule>
    <cfRule type="cellIs" dxfId="227" priority="219" operator="equal">
      <formula>"Alto"</formula>
    </cfRule>
    <cfRule type="cellIs" dxfId="226" priority="220" operator="equal">
      <formula>"Moderado"</formula>
    </cfRule>
    <cfRule type="cellIs" dxfId="225" priority="221" operator="equal">
      <formula>"Bajo"</formula>
    </cfRule>
  </conditionalFormatting>
  <conditionalFormatting sqref="AJ13:AJ18">
    <cfRule type="cellIs" dxfId="224" priority="213" operator="equal">
      <formula>"Muy Alta"</formula>
    </cfRule>
    <cfRule type="cellIs" dxfId="223" priority="214" operator="equal">
      <formula>"Alta"</formula>
    </cfRule>
    <cfRule type="cellIs" dxfId="222" priority="215" operator="equal">
      <formula>"Media"</formula>
    </cfRule>
    <cfRule type="cellIs" dxfId="221" priority="216" operator="equal">
      <formula>"Baja"</formula>
    </cfRule>
    <cfRule type="cellIs" dxfId="220" priority="217" operator="equal">
      <formula>"Muy Baja"</formula>
    </cfRule>
  </conditionalFormatting>
  <conditionalFormatting sqref="AL13:AL18">
    <cfRule type="cellIs" dxfId="219" priority="208" operator="equal">
      <formula>"Catastrófico"</formula>
    </cfRule>
    <cfRule type="cellIs" dxfId="218" priority="209" operator="equal">
      <formula>"Mayor"</formula>
    </cfRule>
    <cfRule type="cellIs" dxfId="217" priority="210" operator="equal">
      <formula>"Moderado"</formula>
    </cfRule>
    <cfRule type="cellIs" dxfId="216" priority="211" operator="equal">
      <formula>"Menor"</formula>
    </cfRule>
    <cfRule type="cellIs" dxfId="215" priority="212" operator="equal">
      <formula>"Leve"</formula>
    </cfRule>
  </conditionalFormatting>
  <conditionalFormatting sqref="AN13:AN18">
    <cfRule type="cellIs" dxfId="214" priority="204" operator="equal">
      <formula>"Extremo"</formula>
    </cfRule>
    <cfRule type="cellIs" dxfId="213" priority="205" operator="equal">
      <formula>"Alto"</formula>
    </cfRule>
    <cfRule type="cellIs" dxfId="212" priority="206" operator="equal">
      <formula>"Moderado"</formula>
    </cfRule>
    <cfRule type="cellIs" dxfId="211" priority="207" operator="equal">
      <formula>"Bajo"</formula>
    </cfRule>
  </conditionalFormatting>
  <conditionalFormatting sqref="S61">
    <cfRule type="cellIs" dxfId="210" priority="48" operator="equal">
      <formula>"Muy Alta"</formula>
    </cfRule>
    <cfRule type="cellIs" dxfId="209" priority="49" operator="equal">
      <formula>"Alta"</formula>
    </cfRule>
    <cfRule type="cellIs" dxfId="208" priority="50" operator="equal">
      <formula>"Media"</formula>
    </cfRule>
    <cfRule type="cellIs" dxfId="207" priority="51" operator="equal">
      <formula>"Baja"</formula>
    </cfRule>
    <cfRule type="cellIs" dxfId="206" priority="52" operator="equal">
      <formula>"Muy Baja"</formula>
    </cfRule>
  </conditionalFormatting>
  <conditionalFormatting sqref="Y19">
    <cfRule type="cellIs" dxfId="205" priority="200" operator="equal">
      <formula>"Extremo"</formula>
    </cfRule>
    <cfRule type="cellIs" dxfId="204" priority="201" operator="equal">
      <formula>"Alto"</formula>
    </cfRule>
    <cfRule type="cellIs" dxfId="203" priority="202" operator="equal">
      <formula>"Moderado"</formula>
    </cfRule>
    <cfRule type="cellIs" dxfId="202" priority="203" operator="equal">
      <formula>"Bajo"</formula>
    </cfRule>
  </conditionalFormatting>
  <conditionalFormatting sqref="AJ19:AJ24">
    <cfRule type="cellIs" dxfId="201" priority="195" operator="equal">
      <formula>"Muy Alta"</formula>
    </cfRule>
    <cfRule type="cellIs" dxfId="200" priority="196" operator="equal">
      <formula>"Alta"</formula>
    </cfRule>
    <cfRule type="cellIs" dxfId="199" priority="197" operator="equal">
      <formula>"Media"</formula>
    </cfRule>
    <cfRule type="cellIs" dxfId="198" priority="198" operator="equal">
      <formula>"Baja"</formula>
    </cfRule>
    <cfRule type="cellIs" dxfId="197" priority="199" operator="equal">
      <formula>"Muy Baja"</formula>
    </cfRule>
  </conditionalFormatting>
  <conditionalFormatting sqref="AL19:AL24">
    <cfRule type="cellIs" dxfId="196" priority="190" operator="equal">
      <formula>"Catastrófico"</formula>
    </cfRule>
    <cfRule type="cellIs" dxfId="195" priority="191" operator="equal">
      <formula>"Mayor"</formula>
    </cfRule>
    <cfRule type="cellIs" dxfId="194" priority="192" operator="equal">
      <formula>"Moderado"</formula>
    </cfRule>
    <cfRule type="cellIs" dxfId="193" priority="193" operator="equal">
      <formula>"Menor"</formula>
    </cfRule>
    <cfRule type="cellIs" dxfId="192" priority="194" operator="equal">
      <formula>"Leve"</formula>
    </cfRule>
  </conditionalFormatting>
  <conditionalFormatting sqref="AN19:AN24">
    <cfRule type="cellIs" dxfId="191" priority="186" operator="equal">
      <formula>"Extremo"</formula>
    </cfRule>
    <cfRule type="cellIs" dxfId="190" priority="187" operator="equal">
      <formula>"Alto"</formula>
    </cfRule>
    <cfRule type="cellIs" dxfId="189" priority="188" operator="equal">
      <formula>"Moderado"</formula>
    </cfRule>
    <cfRule type="cellIs" dxfId="188" priority="189" operator="equal">
      <formula>"Bajo"</formula>
    </cfRule>
  </conditionalFormatting>
  <conditionalFormatting sqref="S25">
    <cfRule type="cellIs" dxfId="187" priority="181" operator="equal">
      <formula>"Muy Alta"</formula>
    </cfRule>
    <cfRule type="cellIs" dxfId="186" priority="182" operator="equal">
      <formula>"Alta"</formula>
    </cfRule>
    <cfRule type="cellIs" dxfId="185" priority="183" operator="equal">
      <formula>"Media"</formula>
    </cfRule>
    <cfRule type="cellIs" dxfId="184" priority="184" operator="equal">
      <formula>"Baja"</formula>
    </cfRule>
    <cfRule type="cellIs" dxfId="183" priority="185" operator="equal">
      <formula>"Muy Baja"</formula>
    </cfRule>
  </conditionalFormatting>
  <conditionalFormatting sqref="Y25">
    <cfRule type="cellIs" dxfId="182" priority="177" operator="equal">
      <formula>"Extremo"</formula>
    </cfRule>
    <cfRule type="cellIs" dxfId="181" priority="178" operator="equal">
      <formula>"Alto"</formula>
    </cfRule>
    <cfRule type="cellIs" dxfId="180" priority="179" operator="equal">
      <formula>"Moderado"</formula>
    </cfRule>
    <cfRule type="cellIs" dxfId="179" priority="180" operator="equal">
      <formula>"Bajo"</formula>
    </cfRule>
  </conditionalFormatting>
  <conditionalFormatting sqref="AJ25:AJ30">
    <cfRule type="cellIs" dxfId="178" priority="172" operator="equal">
      <formula>"Muy Alta"</formula>
    </cfRule>
    <cfRule type="cellIs" dxfId="177" priority="173" operator="equal">
      <formula>"Alta"</formula>
    </cfRule>
    <cfRule type="cellIs" dxfId="176" priority="174" operator="equal">
      <formula>"Media"</formula>
    </cfRule>
    <cfRule type="cellIs" dxfId="175" priority="175" operator="equal">
      <formula>"Baja"</formula>
    </cfRule>
    <cfRule type="cellIs" dxfId="174" priority="176" operator="equal">
      <formula>"Muy Baja"</formula>
    </cfRule>
  </conditionalFormatting>
  <conditionalFormatting sqref="AL25:AL30">
    <cfRule type="cellIs" dxfId="173" priority="167" operator="equal">
      <formula>"Catastrófico"</formula>
    </cfRule>
    <cfRule type="cellIs" dxfId="172" priority="168" operator="equal">
      <formula>"Mayor"</formula>
    </cfRule>
    <cfRule type="cellIs" dxfId="171" priority="169" operator="equal">
      <formula>"Moderado"</formula>
    </cfRule>
    <cfRule type="cellIs" dxfId="170" priority="170" operator="equal">
      <formula>"Menor"</formula>
    </cfRule>
    <cfRule type="cellIs" dxfId="169" priority="171" operator="equal">
      <formula>"Leve"</formula>
    </cfRule>
  </conditionalFormatting>
  <conditionalFormatting sqref="AN25:AN30">
    <cfRule type="cellIs" dxfId="168" priority="163" operator="equal">
      <formula>"Extremo"</formula>
    </cfRule>
    <cfRule type="cellIs" dxfId="167" priority="164" operator="equal">
      <formula>"Alto"</formula>
    </cfRule>
    <cfRule type="cellIs" dxfId="166" priority="165" operator="equal">
      <formula>"Moderado"</formula>
    </cfRule>
    <cfRule type="cellIs" dxfId="165" priority="166" operator="equal">
      <formula>"Bajo"</formula>
    </cfRule>
  </conditionalFormatting>
  <conditionalFormatting sqref="S31">
    <cfRule type="cellIs" dxfId="164" priority="158" operator="equal">
      <formula>"Muy Alta"</formula>
    </cfRule>
    <cfRule type="cellIs" dxfId="163" priority="159" operator="equal">
      <formula>"Alta"</formula>
    </cfRule>
    <cfRule type="cellIs" dxfId="162" priority="160" operator="equal">
      <formula>"Media"</formula>
    </cfRule>
    <cfRule type="cellIs" dxfId="161" priority="161" operator="equal">
      <formula>"Baja"</formula>
    </cfRule>
    <cfRule type="cellIs" dxfId="160" priority="162" operator="equal">
      <formula>"Muy Baja"</formula>
    </cfRule>
  </conditionalFormatting>
  <conditionalFormatting sqref="Y31">
    <cfRule type="cellIs" dxfId="159" priority="154" operator="equal">
      <formula>"Extremo"</formula>
    </cfRule>
    <cfRule type="cellIs" dxfId="158" priority="155" operator="equal">
      <formula>"Alto"</formula>
    </cfRule>
    <cfRule type="cellIs" dxfId="157" priority="156" operator="equal">
      <formula>"Moderado"</formula>
    </cfRule>
    <cfRule type="cellIs" dxfId="156" priority="157" operator="equal">
      <formula>"Bajo"</formula>
    </cfRule>
  </conditionalFormatting>
  <conditionalFormatting sqref="AJ31:AJ36">
    <cfRule type="cellIs" dxfId="155" priority="149" operator="equal">
      <formula>"Muy Alta"</formula>
    </cfRule>
    <cfRule type="cellIs" dxfId="154" priority="150" operator="equal">
      <formula>"Alta"</formula>
    </cfRule>
    <cfRule type="cellIs" dxfId="153" priority="151" operator="equal">
      <formula>"Media"</formula>
    </cfRule>
    <cfRule type="cellIs" dxfId="152" priority="152" operator="equal">
      <formula>"Baja"</formula>
    </cfRule>
    <cfRule type="cellIs" dxfId="151" priority="153" operator="equal">
      <formula>"Muy Baja"</formula>
    </cfRule>
  </conditionalFormatting>
  <conditionalFormatting sqref="AL31:AL36">
    <cfRule type="cellIs" dxfId="150" priority="144" operator="equal">
      <formula>"Catastrófico"</formula>
    </cfRule>
    <cfRule type="cellIs" dxfId="149" priority="145" operator="equal">
      <formula>"Mayor"</formula>
    </cfRule>
    <cfRule type="cellIs" dxfId="148" priority="146" operator="equal">
      <formula>"Moderado"</formula>
    </cfRule>
    <cfRule type="cellIs" dxfId="147" priority="147" operator="equal">
      <formula>"Menor"</formula>
    </cfRule>
    <cfRule type="cellIs" dxfId="146" priority="148" operator="equal">
      <formula>"Leve"</formula>
    </cfRule>
  </conditionalFormatting>
  <conditionalFormatting sqref="AN31:AN36">
    <cfRule type="cellIs" dxfId="145" priority="140" operator="equal">
      <formula>"Extremo"</formula>
    </cfRule>
    <cfRule type="cellIs" dxfId="144" priority="141" operator="equal">
      <formula>"Alto"</formula>
    </cfRule>
    <cfRule type="cellIs" dxfId="143" priority="142" operator="equal">
      <formula>"Moderado"</formula>
    </cfRule>
    <cfRule type="cellIs" dxfId="142" priority="143" operator="equal">
      <formula>"Bajo"</formula>
    </cfRule>
  </conditionalFormatting>
  <conditionalFormatting sqref="S37">
    <cfRule type="cellIs" dxfId="141" priority="135" operator="equal">
      <formula>"Muy Alta"</formula>
    </cfRule>
    <cfRule type="cellIs" dxfId="140" priority="136" operator="equal">
      <formula>"Alta"</formula>
    </cfRule>
    <cfRule type="cellIs" dxfId="139" priority="137" operator="equal">
      <formula>"Media"</formula>
    </cfRule>
    <cfRule type="cellIs" dxfId="138" priority="138" operator="equal">
      <formula>"Baja"</formula>
    </cfRule>
    <cfRule type="cellIs" dxfId="137" priority="139" operator="equal">
      <formula>"Muy Baja"</formula>
    </cfRule>
  </conditionalFormatting>
  <conditionalFormatting sqref="Y37">
    <cfRule type="cellIs" dxfId="136" priority="131" operator="equal">
      <formula>"Extremo"</formula>
    </cfRule>
    <cfRule type="cellIs" dxfId="135" priority="132" operator="equal">
      <formula>"Alto"</formula>
    </cfRule>
    <cfRule type="cellIs" dxfId="134" priority="133" operator="equal">
      <formula>"Moderado"</formula>
    </cfRule>
    <cfRule type="cellIs" dxfId="133" priority="134" operator="equal">
      <formula>"Bajo"</formula>
    </cfRule>
  </conditionalFormatting>
  <conditionalFormatting sqref="AJ37:AJ42">
    <cfRule type="cellIs" dxfId="132" priority="126" operator="equal">
      <formula>"Muy Alta"</formula>
    </cfRule>
    <cfRule type="cellIs" dxfId="131" priority="127" operator="equal">
      <formula>"Alta"</formula>
    </cfRule>
    <cfRule type="cellIs" dxfId="130" priority="128" operator="equal">
      <formula>"Media"</formula>
    </cfRule>
    <cfRule type="cellIs" dxfId="129" priority="129" operator="equal">
      <formula>"Baja"</formula>
    </cfRule>
    <cfRule type="cellIs" dxfId="128" priority="130" operator="equal">
      <formula>"Muy Baja"</formula>
    </cfRule>
  </conditionalFormatting>
  <conditionalFormatting sqref="AL37:AL42">
    <cfRule type="cellIs" dxfId="127" priority="121" operator="equal">
      <formula>"Catastrófico"</formula>
    </cfRule>
    <cfRule type="cellIs" dxfId="126" priority="122" operator="equal">
      <formula>"Mayor"</formula>
    </cfRule>
    <cfRule type="cellIs" dxfId="125" priority="123" operator="equal">
      <formula>"Moderado"</formula>
    </cfRule>
    <cfRule type="cellIs" dxfId="124" priority="124" operator="equal">
      <formula>"Menor"</formula>
    </cfRule>
    <cfRule type="cellIs" dxfId="123" priority="125" operator="equal">
      <formula>"Leve"</formula>
    </cfRule>
  </conditionalFormatting>
  <conditionalFormatting sqref="AN37:AN42">
    <cfRule type="cellIs" dxfId="122" priority="117" operator="equal">
      <formula>"Extremo"</formula>
    </cfRule>
    <cfRule type="cellIs" dxfId="121" priority="118" operator="equal">
      <formula>"Alto"</formula>
    </cfRule>
    <cfRule type="cellIs" dxfId="120" priority="119" operator="equal">
      <formula>"Moderado"</formula>
    </cfRule>
    <cfRule type="cellIs" dxfId="119" priority="120" operator="equal">
      <formula>"Bajo"</formula>
    </cfRule>
  </conditionalFormatting>
  <conditionalFormatting sqref="S43">
    <cfRule type="cellIs" dxfId="118" priority="112" operator="equal">
      <formula>"Muy Alta"</formula>
    </cfRule>
    <cfRule type="cellIs" dxfId="117" priority="113" operator="equal">
      <formula>"Alta"</formula>
    </cfRule>
    <cfRule type="cellIs" dxfId="116" priority="114" operator="equal">
      <formula>"Media"</formula>
    </cfRule>
    <cfRule type="cellIs" dxfId="115" priority="115" operator="equal">
      <formula>"Baja"</formula>
    </cfRule>
    <cfRule type="cellIs" dxfId="114" priority="116" operator="equal">
      <formula>"Muy Baja"</formula>
    </cfRule>
  </conditionalFormatting>
  <conditionalFormatting sqref="Y43">
    <cfRule type="cellIs" dxfId="113" priority="108" operator="equal">
      <formula>"Extremo"</formula>
    </cfRule>
    <cfRule type="cellIs" dxfId="112" priority="109" operator="equal">
      <formula>"Alto"</formula>
    </cfRule>
    <cfRule type="cellIs" dxfId="111" priority="110" operator="equal">
      <formula>"Moderado"</formula>
    </cfRule>
    <cfRule type="cellIs" dxfId="110" priority="111" operator="equal">
      <formula>"Bajo"</formula>
    </cfRule>
  </conditionalFormatting>
  <conditionalFormatting sqref="AJ43:AJ48">
    <cfRule type="cellIs" dxfId="109" priority="103" operator="equal">
      <formula>"Muy Alta"</formula>
    </cfRule>
    <cfRule type="cellIs" dxfId="108" priority="104" operator="equal">
      <formula>"Alta"</formula>
    </cfRule>
    <cfRule type="cellIs" dxfId="107" priority="105" operator="equal">
      <formula>"Media"</formula>
    </cfRule>
    <cfRule type="cellIs" dxfId="106" priority="106" operator="equal">
      <formula>"Baja"</formula>
    </cfRule>
    <cfRule type="cellIs" dxfId="105" priority="107" operator="equal">
      <formula>"Muy Baja"</formula>
    </cfRule>
  </conditionalFormatting>
  <conditionalFormatting sqref="AL43:AL48">
    <cfRule type="cellIs" dxfId="104" priority="98" operator="equal">
      <formula>"Catastrófico"</formula>
    </cfRule>
    <cfRule type="cellIs" dxfId="103" priority="99" operator="equal">
      <formula>"Mayor"</formula>
    </cfRule>
    <cfRule type="cellIs" dxfId="102" priority="100" operator="equal">
      <formula>"Moderado"</formula>
    </cfRule>
    <cfRule type="cellIs" dxfId="101" priority="101" operator="equal">
      <formula>"Menor"</formula>
    </cfRule>
    <cfRule type="cellIs" dxfId="100" priority="102" operator="equal">
      <formula>"Leve"</formula>
    </cfRule>
  </conditionalFormatting>
  <conditionalFormatting sqref="AN43:AN48">
    <cfRule type="cellIs" dxfId="99" priority="94" operator="equal">
      <formula>"Extremo"</formula>
    </cfRule>
    <cfRule type="cellIs" dxfId="98" priority="95" operator="equal">
      <formula>"Alto"</formula>
    </cfRule>
    <cfRule type="cellIs" dxfId="97" priority="96" operator="equal">
      <formula>"Moderado"</formula>
    </cfRule>
    <cfRule type="cellIs" dxfId="96" priority="97" operator="equal">
      <formula>"Bajo"</formula>
    </cfRule>
  </conditionalFormatting>
  <conditionalFormatting sqref="S49">
    <cfRule type="cellIs" dxfId="95" priority="89" operator="equal">
      <formula>"Muy Alta"</formula>
    </cfRule>
    <cfRule type="cellIs" dxfId="94" priority="90" operator="equal">
      <formula>"Alta"</formula>
    </cfRule>
    <cfRule type="cellIs" dxfId="93" priority="91" operator="equal">
      <formula>"Media"</formula>
    </cfRule>
    <cfRule type="cellIs" dxfId="92" priority="92" operator="equal">
      <formula>"Baja"</formula>
    </cfRule>
    <cfRule type="cellIs" dxfId="91" priority="93" operator="equal">
      <formula>"Muy Baja"</formula>
    </cfRule>
  </conditionalFormatting>
  <conditionalFormatting sqref="Y49">
    <cfRule type="cellIs" dxfId="90" priority="85" operator="equal">
      <formula>"Extremo"</formula>
    </cfRule>
    <cfRule type="cellIs" dxfId="89" priority="86" operator="equal">
      <formula>"Alto"</formula>
    </cfRule>
    <cfRule type="cellIs" dxfId="88" priority="87" operator="equal">
      <formula>"Moderado"</formula>
    </cfRule>
    <cfRule type="cellIs" dxfId="87" priority="88" operator="equal">
      <formula>"Bajo"</formula>
    </cfRule>
  </conditionalFormatting>
  <conditionalFormatting sqref="AJ49:AJ54">
    <cfRule type="cellIs" dxfId="86" priority="80" operator="equal">
      <formula>"Muy Alta"</formula>
    </cfRule>
    <cfRule type="cellIs" dxfId="85" priority="81" operator="equal">
      <formula>"Alta"</formula>
    </cfRule>
    <cfRule type="cellIs" dxfId="84" priority="82" operator="equal">
      <formula>"Media"</formula>
    </cfRule>
    <cfRule type="cellIs" dxfId="83" priority="83" operator="equal">
      <formula>"Baja"</formula>
    </cfRule>
    <cfRule type="cellIs" dxfId="82" priority="84" operator="equal">
      <formula>"Muy Baja"</formula>
    </cfRule>
  </conditionalFormatting>
  <conditionalFormatting sqref="AL49:AL54">
    <cfRule type="cellIs" dxfId="81" priority="75" operator="equal">
      <formula>"Catastrófico"</formula>
    </cfRule>
    <cfRule type="cellIs" dxfId="80" priority="76" operator="equal">
      <formula>"Mayor"</formula>
    </cfRule>
    <cfRule type="cellIs" dxfId="79" priority="77" operator="equal">
      <formula>"Moderado"</formula>
    </cfRule>
    <cfRule type="cellIs" dxfId="78" priority="78" operator="equal">
      <formula>"Menor"</formula>
    </cfRule>
    <cfRule type="cellIs" dxfId="77" priority="79" operator="equal">
      <formula>"Leve"</formula>
    </cfRule>
  </conditionalFormatting>
  <conditionalFormatting sqref="AN49:AN54">
    <cfRule type="cellIs" dxfId="76" priority="71" operator="equal">
      <formula>"Extremo"</formula>
    </cfRule>
    <cfRule type="cellIs" dxfId="75" priority="72" operator="equal">
      <formula>"Alto"</formula>
    </cfRule>
    <cfRule type="cellIs" dxfId="74" priority="73" operator="equal">
      <formula>"Moderado"</formula>
    </cfRule>
    <cfRule type="cellIs" dxfId="73" priority="74" operator="equal">
      <formula>"Bajo"</formula>
    </cfRule>
  </conditionalFormatting>
  <conditionalFormatting sqref="Y55">
    <cfRule type="cellIs" dxfId="72" priority="67" operator="equal">
      <formula>"Extremo"</formula>
    </cfRule>
    <cfRule type="cellIs" dxfId="71" priority="68" operator="equal">
      <formula>"Alto"</formula>
    </cfRule>
    <cfRule type="cellIs" dxfId="70" priority="69" operator="equal">
      <formula>"Moderado"</formula>
    </cfRule>
    <cfRule type="cellIs" dxfId="69" priority="70" operator="equal">
      <formula>"Bajo"</formula>
    </cfRule>
  </conditionalFormatting>
  <conditionalFormatting sqref="AJ55:AJ60">
    <cfRule type="cellIs" dxfId="68" priority="62" operator="equal">
      <formula>"Muy Alta"</formula>
    </cfRule>
    <cfRule type="cellIs" dxfId="67" priority="63" operator="equal">
      <formula>"Alta"</formula>
    </cfRule>
    <cfRule type="cellIs" dxfId="66" priority="64" operator="equal">
      <formula>"Media"</formula>
    </cfRule>
    <cfRule type="cellIs" dxfId="65" priority="65" operator="equal">
      <formula>"Baja"</formula>
    </cfRule>
    <cfRule type="cellIs" dxfId="64" priority="66" operator="equal">
      <formula>"Muy Baja"</formula>
    </cfRule>
  </conditionalFormatting>
  <conditionalFormatting sqref="AL55:AL60">
    <cfRule type="cellIs" dxfId="63" priority="57" operator="equal">
      <formula>"Catastrófico"</formula>
    </cfRule>
    <cfRule type="cellIs" dxfId="62" priority="58" operator="equal">
      <formula>"Mayor"</formula>
    </cfRule>
    <cfRule type="cellIs" dxfId="61" priority="59" operator="equal">
      <formula>"Moderado"</formula>
    </cfRule>
    <cfRule type="cellIs" dxfId="60" priority="60" operator="equal">
      <formula>"Menor"</formula>
    </cfRule>
    <cfRule type="cellIs" dxfId="59" priority="61" operator="equal">
      <formula>"Leve"</formula>
    </cfRule>
  </conditionalFormatting>
  <conditionalFormatting sqref="AN55:AN60">
    <cfRule type="cellIs" dxfId="58" priority="53" operator="equal">
      <formula>"Extremo"</formula>
    </cfRule>
    <cfRule type="cellIs" dxfId="57" priority="54" operator="equal">
      <formula>"Alto"</formula>
    </cfRule>
    <cfRule type="cellIs" dxfId="56" priority="55" operator="equal">
      <formula>"Moderado"</formula>
    </cfRule>
    <cfRule type="cellIs" dxfId="55" priority="56" operator="equal">
      <formula>"Bajo"</formula>
    </cfRule>
  </conditionalFormatting>
  <conditionalFormatting sqref="Y61">
    <cfRule type="cellIs" dxfId="54" priority="44" operator="equal">
      <formula>"Extremo"</formula>
    </cfRule>
    <cfRule type="cellIs" dxfId="53" priority="45" operator="equal">
      <formula>"Alto"</formula>
    </cfRule>
    <cfRule type="cellIs" dxfId="52" priority="46" operator="equal">
      <formula>"Moderado"</formula>
    </cfRule>
    <cfRule type="cellIs" dxfId="51" priority="47" operator="equal">
      <formula>"Bajo"</formula>
    </cfRule>
  </conditionalFormatting>
  <conditionalFormatting sqref="AJ61:AJ66">
    <cfRule type="cellIs" dxfId="50" priority="39" operator="equal">
      <formula>"Muy Alta"</formula>
    </cfRule>
    <cfRule type="cellIs" dxfId="49" priority="40" operator="equal">
      <formula>"Alta"</formula>
    </cfRule>
    <cfRule type="cellIs" dxfId="48" priority="41" operator="equal">
      <formula>"Media"</formula>
    </cfRule>
    <cfRule type="cellIs" dxfId="47" priority="42" operator="equal">
      <formula>"Baja"</formula>
    </cfRule>
    <cfRule type="cellIs" dxfId="46" priority="43" operator="equal">
      <formula>"Muy Baja"</formula>
    </cfRule>
  </conditionalFormatting>
  <conditionalFormatting sqref="AL61:AL66">
    <cfRule type="cellIs" dxfId="45" priority="34" operator="equal">
      <formula>"Catastrófico"</formula>
    </cfRule>
    <cfRule type="cellIs" dxfId="44" priority="35" operator="equal">
      <formula>"Mayor"</formula>
    </cfRule>
    <cfRule type="cellIs" dxfId="43" priority="36" operator="equal">
      <formula>"Moderado"</formula>
    </cfRule>
    <cfRule type="cellIs" dxfId="42" priority="37" operator="equal">
      <formula>"Menor"</formula>
    </cfRule>
    <cfRule type="cellIs" dxfId="41" priority="38" operator="equal">
      <formula>"Leve"</formula>
    </cfRule>
  </conditionalFormatting>
  <conditionalFormatting sqref="AN61:AN66">
    <cfRule type="cellIs" dxfId="40" priority="30" operator="equal">
      <formula>"Extremo"</formula>
    </cfRule>
    <cfRule type="cellIs" dxfId="39" priority="31" operator="equal">
      <formula>"Alto"</formula>
    </cfRule>
    <cfRule type="cellIs" dxfId="38" priority="32" operator="equal">
      <formula>"Moderado"</formula>
    </cfRule>
    <cfRule type="cellIs" dxfId="37" priority="33" operator="equal">
      <formula>"Bajo"</formula>
    </cfRule>
  </conditionalFormatting>
  <conditionalFormatting sqref="S67">
    <cfRule type="cellIs" dxfId="36" priority="25" operator="equal">
      <formula>"Muy Alta"</formula>
    </cfRule>
    <cfRule type="cellIs" dxfId="35" priority="26" operator="equal">
      <formula>"Alta"</formula>
    </cfRule>
    <cfRule type="cellIs" dxfId="34" priority="27" operator="equal">
      <formula>"Media"</formula>
    </cfRule>
    <cfRule type="cellIs" dxfId="33" priority="28" operator="equal">
      <formula>"Baja"</formula>
    </cfRule>
    <cfRule type="cellIs" dxfId="32" priority="29" operator="equal">
      <formula>"Muy Baja"</formula>
    </cfRule>
  </conditionalFormatting>
  <conditionalFormatting sqref="Y67">
    <cfRule type="cellIs" dxfId="31" priority="21" operator="equal">
      <formula>"Extremo"</formula>
    </cfRule>
    <cfRule type="cellIs" dxfId="30" priority="22" operator="equal">
      <formula>"Alto"</formula>
    </cfRule>
    <cfRule type="cellIs" dxfId="29" priority="23" operator="equal">
      <formula>"Moderado"</formula>
    </cfRule>
    <cfRule type="cellIs" dxfId="28" priority="24" operator="equal">
      <formula>"Bajo"</formula>
    </cfRule>
  </conditionalFormatting>
  <conditionalFormatting sqref="AJ67:AJ72">
    <cfRule type="cellIs" dxfId="27" priority="16" operator="equal">
      <formula>"Muy Alta"</formula>
    </cfRule>
    <cfRule type="cellIs" dxfId="26" priority="17" operator="equal">
      <formula>"Alta"</formula>
    </cfRule>
    <cfRule type="cellIs" dxfId="25" priority="18" operator="equal">
      <formula>"Media"</formula>
    </cfRule>
    <cfRule type="cellIs" dxfId="24" priority="19" operator="equal">
      <formula>"Baja"</formula>
    </cfRule>
    <cfRule type="cellIs" dxfId="23" priority="20" operator="equal">
      <formula>"Muy Baja"</formula>
    </cfRule>
  </conditionalFormatting>
  <conditionalFormatting sqref="AL67:AL72">
    <cfRule type="cellIs" dxfId="22" priority="11" operator="equal">
      <formula>"Catastrófico"</formula>
    </cfRule>
    <cfRule type="cellIs" dxfId="21" priority="12" operator="equal">
      <formula>"Mayor"</formula>
    </cfRule>
    <cfRule type="cellIs" dxfId="20" priority="13" operator="equal">
      <formula>"Moderado"</formula>
    </cfRule>
    <cfRule type="cellIs" dxfId="19" priority="14" operator="equal">
      <formula>"Menor"</formula>
    </cfRule>
    <cfRule type="cellIs" dxfId="18" priority="15" operator="equal">
      <formula>"Leve"</formula>
    </cfRule>
  </conditionalFormatting>
  <conditionalFormatting sqref="AN67:AN72">
    <cfRule type="cellIs" dxfId="17" priority="7" operator="equal">
      <formula>"Extremo"</formula>
    </cfRule>
    <cfRule type="cellIs" dxfId="16" priority="8" operator="equal">
      <formula>"Alto"</formula>
    </cfRule>
    <cfRule type="cellIs" dxfId="15" priority="9" operator="equal">
      <formula>"Moderado"</formula>
    </cfRule>
    <cfRule type="cellIs" dxfId="14" priority="10" operator="equal">
      <formula>"Bajo"</formula>
    </cfRule>
  </conditionalFormatting>
  <conditionalFormatting sqref="V13:V72">
    <cfRule type="containsText" dxfId="13" priority="6" operator="containsText" text="❌">
      <formula>NOT(ISERROR(SEARCH("❌",V13)))</formula>
    </cfRule>
  </conditionalFormatting>
  <conditionalFormatting sqref="S55">
    <cfRule type="cellIs" dxfId="12" priority="1" operator="equal">
      <formula>"Muy Alta"</formula>
    </cfRule>
    <cfRule type="cellIs" dxfId="11" priority="2" operator="equal">
      <formula>"Alta"</formula>
    </cfRule>
    <cfRule type="cellIs" dxfId="10" priority="3" operator="equal">
      <formula>"Media"</formula>
    </cfRule>
    <cfRule type="cellIs" dxfId="9" priority="4" operator="equal">
      <formula>"Baja"</formula>
    </cfRule>
    <cfRule type="cellIs" dxfId="8" priority="5" operator="equal">
      <formula>"Muy Baja"</formula>
    </cfRule>
  </conditionalFormatting>
  <pageMargins left="0.70866141732283472" right="0.70866141732283472" top="0.74803149606299213" bottom="0.74803149606299213" header="0.31496062992125984" footer="0.31496062992125984"/>
  <pageSetup scale="31" orientation="landscape" r:id="rId1"/>
  <headerFooter>
    <oddFooter>&amp;LAvenida Calle 26 No. 69-76,Edificio Elemento ,   Torre Aire , Piso 3, CP-111071
PBX:(+57) 601-3779555 - Información: Línea 195
Sede Operativa - Atención al Ciudadano: Calle 22D No. 120-40 
www.umv.gov.co&amp;CDESI-FM-018
Página &amp;P de &amp;N</oddFooter>
  </headerFooter>
  <rowBreaks count="2" manualBreakCount="2">
    <brk id="24" max="40" man="1"/>
    <brk id="30" max="37" man="1"/>
  </rowBreaks>
  <colBreaks count="1" manualBreakCount="1">
    <brk id="26" max="23" man="1"/>
  </colBreaks>
  <drawing r:id="rId2"/>
  <extLst>
    <ext xmlns:x14="http://schemas.microsoft.com/office/spreadsheetml/2009/9/main" uri="{CCE6A557-97BC-4b89-ADB6-D9C93CAAB3DF}">
      <x14:dataValidations xmlns:xm="http://schemas.microsoft.com/office/excel/2006/main" disablePrompts="1" count="16">
        <x14:dataValidation type="list" allowBlank="1" showInputMessage="1" showErrorMessage="1" xr:uid="{0A8C1405-7A09-4E95-B055-8CDE2DC9E401}">
          <x14:formula1>
            <xm:f>Listas!$H$14:$H$18</xm:f>
          </x14:formula1>
          <xm:sqref>Q13:Q72</xm:sqref>
        </x14:dataValidation>
        <x14:dataValidation type="list" allowBlank="1" showInputMessage="1" showErrorMessage="1" xr:uid="{A2FDF36D-6C37-45BE-83A0-B7225481AF67}">
          <x14:formula1>
            <xm:f>Listas!$H$8:$H$12</xm:f>
          </x14:formula1>
          <xm:sqref>P13:P72</xm:sqref>
        </x14:dataValidation>
        <x14:dataValidation type="list" allowBlank="1" showInputMessage="1" showErrorMessage="1" xr:uid="{2CB3A2A8-EFAF-421A-B7A4-C63DE8EF6EB2}">
          <x14:formula1>
            <xm:f>Intructivo!$C$300:$C$316</xm:f>
          </x14:formula1>
          <xm:sqref>C6:Z6</xm:sqref>
        </x14:dataValidation>
        <x14:dataValidation type="list" allowBlank="1" showInputMessage="1" showErrorMessage="1" xr:uid="{13FF270E-C7F7-4F7E-9518-4F497A987C65}">
          <x14:formula1>
            <xm:f>Listas!$F$8:$F$9</xm:f>
          </x14:formula1>
          <xm:sqref>K13:K72</xm:sqref>
        </x14:dataValidation>
        <x14:dataValidation type="list" allowBlank="1" showInputMessage="1" showErrorMessage="1" xr:uid="{9B15C757-3D2A-4B22-824D-25C10D181F59}">
          <x14:formula1>
            <xm:f>Listas!$B$20:$B$22</xm:f>
          </x14:formula1>
          <xm:sqref>F13:F72</xm:sqref>
        </x14:dataValidation>
        <x14:dataValidation type="custom" allowBlank="1" showInputMessage="1" showErrorMessage="1" error="Recuerde que las acciones se generan bajo la medida de mitigar el riesgo" xr:uid="{BB3D4E88-133A-4E35-8D1A-33FFE9FDCB31}">
          <x14:formula1>
            <xm:f>IF(OR(#REF!=Listas!$B$2,#REF!=Listas!$B$3,#REF!=Listas!$B$4),ISBLANK(#REF!),ISTEXT(#REF!))</xm:f>
          </x14:formula1>
          <xm:sqref>AT19:AV19 AT67:AV67 AT61:AV61 AT55:AV55 AT49:AV49 AT43:AV43 AT37:AV37 AT31:AV31 AT25:AV25</xm:sqref>
        </x14:dataValidation>
        <x14:dataValidation type="list" allowBlank="1" showInputMessage="1" showErrorMessage="1" xr:uid="{F2647F4E-04E6-41FE-90AA-2EED596C4F76}">
          <x14:formula1>
            <xm:f>'Tabla Impacto'!$F$211:$F$222</xm:f>
          </x14:formula1>
          <xm:sqref>U13:U72</xm:sqref>
        </x14:dataValidation>
        <x14:dataValidation type="list" allowBlank="1" showInputMessage="1" showErrorMessage="1" xr:uid="{55C15CBA-6E2A-438E-B6B8-F794E4D490A7}">
          <x14:formula1>
            <xm:f>Listas!$B$2:$B$5</xm:f>
          </x14:formula1>
          <xm:sqref>AO13:AO72</xm:sqref>
        </x14:dataValidation>
        <x14:dataValidation type="list" allowBlank="1" showInputMessage="1" showErrorMessage="1" xr:uid="{B29B9D66-43FC-493F-B3ED-95F3A1304E8F}">
          <x14:formula1>
            <xm:f>Listas!$E$2:$E$4</xm:f>
          </x14:formula1>
          <xm:sqref>B13:B72</xm:sqref>
        </x14:dataValidation>
        <x14:dataValidation type="list" allowBlank="1" showInputMessage="1" showErrorMessage="1" xr:uid="{A3FB8F04-DDCC-4481-97E4-19F48A575A7C}">
          <x14:formula1>
            <xm:f>'Tabla Valoración controles'!$D$13:$D$14</xm:f>
          </x14:formula1>
          <xm:sqref>AH13:AH72</xm:sqref>
        </x14:dataValidation>
        <x14:dataValidation type="list" allowBlank="1" showInputMessage="1" showErrorMessage="1" xr:uid="{34872B50-787A-47FC-91B3-16FC8B40AB89}">
          <x14:formula1>
            <xm:f>'Tabla Valoración controles'!$D$11:$D$12</xm:f>
          </x14:formula1>
          <xm:sqref>AG13:AG72</xm:sqref>
        </x14:dataValidation>
        <x14:dataValidation type="list" allowBlank="1" showInputMessage="1" showErrorMessage="1" xr:uid="{7FA6F7E8-A9D6-4F9C-94B9-833D212B5297}">
          <x14:formula1>
            <xm:f>'Tabla Valoración controles'!$D$9:$D$10</xm:f>
          </x14:formula1>
          <xm:sqref>AF13:AF72</xm:sqref>
        </x14:dataValidation>
        <x14:dataValidation type="list" allowBlank="1" showInputMessage="1" showErrorMessage="1" xr:uid="{138124BA-2EFB-4669-87F3-437B2E90E3A3}">
          <x14:formula1>
            <xm:f>'Tabla Valoración controles'!$D$7:$D$8</xm:f>
          </x14:formula1>
          <xm:sqref>AD13:AD72</xm:sqref>
        </x14:dataValidation>
        <x14:dataValidation type="list" allowBlank="1" showInputMessage="1" showErrorMessage="1" xr:uid="{508DADB2-0567-4760-816A-833D7897F9EB}">
          <x14:formula1>
            <xm:f>'Tabla Valoración controles'!$D$4:$D$6</xm:f>
          </x14:formula1>
          <xm:sqref>AC13:AC72</xm:sqref>
        </x14:dataValidation>
        <x14:dataValidation type="list" allowBlank="1" showInputMessage="1" showErrorMessage="1" xr:uid="{FC7889FE-5138-41C0-B06B-0A5BA7D2AE67}">
          <x14:formula1>
            <xm:f>Amenazas!$C$2:$C$11</xm:f>
          </x14:formula1>
          <xm:sqref>G13:G72</xm:sqref>
        </x14:dataValidation>
        <x14:dataValidation type="list" allowBlank="1" showInputMessage="1" showErrorMessage="1" xr:uid="{4378DCD1-5E9B-41D2-A652-3B8AF0B89E1A}">
          <x14:formula1>
            <xm:f>Listas!$B$25:$B$32</xm:f>
          </x14:formula1>
          <xm:sqref>I13:I72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4A772FB98E7BA4B9E1B07CC8F693443" ma:contentTypeVersion="17" ma:contentTypeDescription="Crear nuevo documento." ma:contentTypeScope="" ma:versionID="2b779474dba64742438205b145c5f80a">
  <xsd:schema xmlns:xsd="http://www.w3.org/2001/XMLSchema" xmlns:xs="http://www.w3.org/2001/XMLSchema" xmlns:p="http://schemas.microsoft.com/office/2006/metadata/properties" xmlns:ns2="4ab5e4fe-998f-4424-a00c-127c505be1d6" xmlns:ns3="f7a02df7-de8f-4c48-b238-a1ac80ef7990" targetNamespace="http://schemas.microsoft.com/office/2006/metadata/properties" ma:root="true" ma:fieldsID="e5db9b9e1e349003db2943b60b4da755" ns2:_="" ns3:_="">
    <xsd:import namespace="4ab5e4fe-998f-4424-a00c-127c505be1d6"/>
    <xsd:import namespace="f7a02df7-de8f-4c48-b238-a1ac80ef799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b5e4fe-998f-4424-a00c-127c505be1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a02df7-de8f-4c48-b238-a1ac80ef7990"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715fde6a-5240-44f1-969d-ccc84abf2fbe}" ma:internalName="TaxCatchAll" ma:showField="CatchAllData" ma:web="f7a02df7-de8f-4c48-b238-a1ac80ef79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f7a02df7-de8f-4c48-b238-a1ac80ef7990">
      <UserInfo>
        <DisplayName>Stefany Ospino Cuellar</DisplayName>
        <AccountId>1659</AccountId>
        <AccountType/>
      </UserInfo>
      <UserInfo>
        <DisplayName>German Andres Hernandez Matiz</DisplayName>
        <AccountId>571</AccountId>
        <AccountType/>
      </UserInfo>
    </SharedWithUsers>
    <TaxCatchAll xmlns="f7a02df7-de8f-4c48-b238-a1ac80ef7990" xsi:nil="true"/>
    <lcf76f155ced4ddcb4097134ff3c332f xmlns="4ab5e4fe-998f-4424-a00c-127c505be1d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CEDCAD-7882-4677-8E03-6AD8A70D72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b5e4fe-998f-4424-a00c-127c505be1d6"/>
    <ds:schemaRef ds:uri="f7a02df7-de8f-4c48-b238-a1ac80ef79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D5E4EF-2809-49C9-8DCF-B2E4E5208101}">
  <ds:schemaRef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purl.org/dc/dcmitype/"/>
    <ds:schemaRef ds:uri="http://www.w3.org/XML/1998/namespace"/>
    <ds:schemaRef ds:uri="70eaac67-e064-433b-ba54-6f78c0f1ecb1"/>
    <ds:schemaRef ds:uri="64d77176-54eb-4753-be67-9b2e2fa23e0f"/>
    <ds:schemaRef ds:uri="http://schemas.microsoft.com/sharepoint/v3"/>
    <ds:schemaRef ds:uri="http://schemas.microsoft.com/office/2006/metadata/properties"/>
    <ds:schemaRef ds:uri="http://purl.org/dc/elements/1.1/"/>
    <ds:schemaRef ds:uri="f7a02df7-de8f-4c48-b238-a1ac80ef7990"/>
    <ds:schemaRef ds:uri="4ab5e4fe-998f-4424-a00c-127c505be1d6"/>
  </ds:schemaRefs>
</ds:datastoreItem>
</file>

<file path=customXml/itemProps3.xml><?xml version="1.0" encoding="utf-8"?>
<ds:datastoreItem xmlns:ds="http://schemas.openxmlformats.org/officeDocument/2006/customXml" ds:itemID="{0238E702-99CD-4A3A-A328-D1F3ADA68E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7</vt:i4>
      </vt:variant>
    </vt:vector>
  </HeadingPairs>
  <TitlesOfParts>
    <vt:vector size="23" baseType="lpstr">
      <vt:lpstr>Intructivo</vt:lpstr>
      <vt:lpstr>Revisión DOFA</vt:lpstr>
      <vt:lpstr>Listas</vt:lpstr>
      <vt:lpstr>Riesgos de Gestión</vt:lpstr>
      <vt:lpstr>Matriz Calor Inherente</vt:lpstr>
      <vt:lpstr>Matriz Calor Residual</vt:lpstr>
      <vt:lpstr>Riesgos de Corrupción</vt:lpstr>
      <vt:lpstr>Impacto Corrupción </vt:lpstr>
      <vt:lpstr>Riesgos de Seguridad</vt:lpstr>
      <vt:lpstr>Tabla probabilidad</vt:lpstr>
      <vt:lpstr>Tabla Impacto</vt:lpstr>
      <vt:lpstr>Tipo de riesgos</vt:lpstr>
      <vt:lpstr>Amenazas</vt:lpstr>
      <vt:lpstr>Ejemplos de riesgos</vt:lpstr>
      <vt:lpstr>Tabla Valoración controles</vt:lpstr>
      <vt:lpstr>Hoja1</vt:lpstr>
      <vt:lpstr>'Impacto Corrupción '!Área_de_impresión</vt:lpstr>
      <vt:lpstr>'Riesgos de Corrupción'!Área_de_impresión</vt:lpstr>
      <vt:lpstr>'Riesgos de Gestión'!Área_de_impresión</vt:lpstr>
      <vt:lpstr>'Riesgos de Seguridad'!Área_de_impresión</vt:lpstr>
      <vt:lpstr>'Riesgos de Corrupción'!Títulos_a_imprimir</vt:lpstr>
      <vt:lpstr>'Riesgos de Gestión'!Títulos_a_imprimir</vt:lpstr>
      <vt:lpstr>'Riesgos de Seguridad'!Títulos_a_imprimir</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Myrian Cubillos Benavides</dc:creator>
  <cp:keywords/>
  <dc:description/>
  <cp:lastModifiedBy>Usuario</cp:lastModifiedBy>
  <cp:revision/>
  <cp:lastPrinted>2022-11-28T21:48:11Z</cp:lastPrinted>
  <dcterms:created xsi:type="dcterms:W3CDTF">2020-03-24T23:12:47Z</dcterms:created>
  <dcterms:modified xsi:type="dcterms:W3CDTF">2023-01-30T16:03:28Z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0x01010044A772FB98E7BA4B9E1B07CC8F693443</vt:lpwstr>
  </property>
  <property fmtid="{D5CDD505-2E9C-101B-9397-08002B2CF9AE}" pid="3" name="MediaServiceImageTags">
    <vt:lpwstr/>
  </property>
</Properties>
</file>