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gela.cifuentes\Documents\UMV\Riesgos\Actualizaciones\"/>
    </mc:Choice>
  </mc:AlternateContent>
  <bookViews>
    <workbookView xWindow="0" yWindow="0" windowWidth="20490" windowHeight="7620" tabRatio="839" firstSheet="1" activeTab="1"/>
  </bookViews>
  <sheets>
    <sheet name="FORMULAS" sheetId="11" state="hidden" r:id="rId1"/>
    <sheet name="MAPA DE RIESGOS PROCESOS" sheetId="1" r:id="rId2"/>
    <sheet name="TIPOLOGÍA DE RIESGOS" sheetId="17" r:id="rId3"/>
    <sheet name="PROBABILIDAD" sheetId="12" r:id="rId4"/>
    <sheet name="IMPACTO GESTIÓN" sheetId="13" r:id="rId5"/>
    <sheet name="IMPACTO SEGURIDAD I" sheetId="14" r:id="rId6"/>
    <sheet name="IMPACTO CORRUPCIÓN" sheetId="18" r:id="rId7"/>
    <sheet name="IMPACTO SOBORNO" sheetId="20" r:id="rId8"/>
    <sheet name="EJEMPLO CONTROLES" sheetId="15" r:id="rId9"/>
    <sheet name="OPCIONES DE MANEJO DEL RIESGO" sheetId="19" r:id="rId10"/>
    <sheet name="MAPA DE CALOR" sheetId="16" r:id="rId11"/>
  </sheets>
  <externalReferences>
    <externalReference r:id="rId12"/>
    <externalReference r:id="rId13"/>
  </externalReferences>
  <definedNames>
    <definedName name="Acciones_no_autorizadas">FORMULAS!$F$20:$F$21</definedName>
    <definedName name="_xlnm.Print_Area" localSheetId="8">'EJEMPLO CONTROLES'!$A$1:$G$18</definedName>
    <definedName name="_xlnm.Print_Area" localSheetId="6">'IMPACTO CORRUPCIÓN'!$A$1:$G$26</definedName>
    <definedName name="_xlnm.Print_Area" localSheetId="4">'IMPACTO GESTIÓN'!#REF!</definedName>
    <definedName name="_xlnm.Print_Area" localSheetId="5">'IMPACTO SEGURIDAD I'!$A$1:$F$19</definedName>
    <definedName name="_xlnm.Print_Area" localSheetId="7">'IMPACTO SOBORNO'!$A$1:$M$15</definedName>
    <definedName name="_xlnm.Print_Area" localSheetId="10">'MAPA DE CALOR'!$A$1:$I$19</definedName>
    <definedName name="_xlnm.Print_Area" localSheetId="1">'MAPA DE RIESGOS PROCESOS'!$A$1:$BJ$18</definedName>
    <definedName name="_xlnm.Print_Area" localSheetId="9">'OPCIONES DE MANEJO DEL RIESGO'!$A$1:$D$31</definedName>
    <definedName name="_xlnm.Print_Area" localSheetId="3">PROBABILIDAD!$A$1:$G$9</definedName>
    <definedName name="_xlnm.Print_Area" localSheetId="2">'TIPOLOGÍA DE RIESGOS'!$A$1:$D$11</definedName>
    <definedName name="clasificaciónriesgos" localSheetId="5">#REF!</definedName>
    <definedName name="clasificaciónriesgos" localSheetId="7">#REF!</definedName>
    <definedName name="clasificaciónriesgos">#REF!</definedName>
    <definedName name="códigos" localSheetId="5">#REF!</definedName>
    <definedName name="códigos" localSheetId="7">#REF!</definedName>
    <definedName name="códigos">#REF!</definedName>
    <definedName name="Compromiso_de_la_informacion">FORMULAS!$F$13:$F$14</definedName>
    <definedName name="Compromiso_de_las_funciones">FORMULAS!$F$22:$F$23</definedName>
    <definedName name="Corrupcion">FORMULAS!$D$11:$D$12</definedName>
    <definedName name="Daño_fisico">FORMULAS!$F$4:$F$5</definedName>
    <definedName name="Direccionamiento_Estratégico" localSheetId="5">#REF!</definedName>
    <definedName name="Direccionamiento_Estratégico" localSheetId="7">#REF!</definedName>
    <definedName name="Direccionamiento_Estratégico">#REF!</definedName>
    <definedName name="económicos" localSheetId="5">#REF!</definedName>
    <definedName name="económicos" localSheetId="7">#REF!</definedName>
    <definedName name="económicos">#REF!</definedName>
    <definedName name="Eventos_naturales">FORMULAS!$F$6:$F$7</definedName>
    <definedName name="externo" localSheetId="5">#REF!</definedName>
    <definedName name="externo" localSheetId="7">#REF!</definedName>
    <definedName name="externo">#REF!</definedName>
    <definedName name="externos2" localSheetId="5">#REF!</definedName>
    <definedName name="externos2" localSheetId="7">#REF!</definedName>
    <definedName name="externos2">#REF!</definedName>
    <definedName name="factores" localSheetId="5">#REF!</definedName>
    <definedName name="factores" localSheetId="7">#REF!</definedName>
    <definedName name="factores">#REF!</definedName>
    <definedName name="Fallas_tecnicas">FORMULAS!$F$15:$F$19</definedName>
    <definedName name="Gestion">FORMULAS!$D$4:$D$9</definedName>
    <definedName name="impacsoborno">FORMULAS!$I$8:$I$10</definedName>
    <definedName name="impacto" localSheetId="6">#REF!</definedName>
    <definedName name="impacto" localSheetId="4">#REF!</definedName>
    <definedName name="impacto" localSheetId="5">#REF!</definedName>
    <definedName name="impacto" localSheetId="7">#REF!</definedName>
    <definedName name="impacto">FORMULAS!$J$4:$J$8</definedName>
    <definedName name="impactoco" localSheetId="5">#REF!</definedName>
    <definedName name="impactoco" localSheetId="7">#REF!</definedName>
    <definedName name="impactoco">#REF!</definedName>
    <definedName name="impactocorrupcion">FORMULAS!$I$4:$I$6</definedName>
    <definedName name="impactosoborno">FORMULAS!$L$4:$L$8</definedName>
    <definedName name="infraestructura" localSheetId="5">#REF!</definedName>
    <definedName name="infraestructura" localSheetId="7">#REF!</definedName>
    <definedName name="infraestructura">#REF!</definedName>
    <definedName name="interno" localSheetId="5">#REF!</definedName>
    <definedName name="interno" localSheetId="7">#REF!</definedName>
    <definedName name="interno">#REF!</definedName>
    <definedName name="macroprocesos" localSheetId="5">#REF!</definedName>
    <definedName name="macroprocesos" localSheetId="7">#REF!</definedName>
    <definedName name="macroprocesos">#REF!</definedName>
    <definedName name="medio_ambientales" localSheetId="5">#REF!</definedName>
    <definedName name="medio_ambientales" localSheetId="7">#REF!</definedName>
    <definedName name="medio_ambientales">#REF!</definedName>
    <definedName name="opciondelriesgo" localSheetId="8">[1]FORMULAS!$K$4:$K$7</definedName>
    <definedName name="opciondelriesgo" localSheetId="6">[2]FORMULAS!$K$4:$K$7</definedName>
    <definedName name="opciondelriesgo" localSheetId="4">[1]FORMULAS!$K$4:$K$7</definedName>
    <definedName name="opciondelriesgo" localSheetId="5">[1]FORMULAS!$K$4:$K$7</definedName>
    <definedName name="opciondelriesgo" localSheetId="7">[2]FORMULAS!$K$4:$K$7</definedName>
    <definedName name="opciondelriesgo" localSheetId="10">[1]FORMULAS!$K$4:$K$7</definedName>
    <definedName name="opciondelriesgo" localSheetId="9">[2]FORMULAS!$K$4:$K$7</definedName>
    <definedName name="opciondelriesgo" localSheetId="3">[1]FORMULAS!$K$4:$K$7</definedName>
    <definedName name="opciondelriesgo" localSheetId="2">[2]FORMULAS!$K$4:$K$7</definedName>
    <definedName name="opciondelriesgo">FORMULAS!$K$4:$K$7</definedName>
    <definedName name="Perdidas_de_los_servicios_esenciales">FORMULAS!$F$8:$F$9</definedName>
    <definedName name="personal" localSheetId="5">#REF!</definedName>
    <definedName name="personal" localSheetId="7">#REF!</definedName>
    <definedName name="personal">#REF!</definedName>
    <definedName name="Perturbacion_debida_a_la_radiacion">FORMULAS!$F$10:$F$11</definedName>
    <definedName name="políticos" localSheetId="5">#REF!</definedName>
    <definedName name="políticos" localSheetId="7">#REF!</definedName>
    <definedName name="políticos">#REF!</definedName>
    <definedName name="probabilidad" localSheetId="8">[1]FORMULAS!$G$4:$G$8</definedName>
    <definedName name="probabilidad" localSheetId="6">#REF!</definedName>
    <definedName name="probabilidad" localSheetId="4">#REF!</definedName>
    <definedName name="probabilidad" localSheetId="5">#REF!</definedName>
    <definedName name="probabilidad" localSheetId="7">#REF!</definedName>
    <definedName name="probabilidad" localSheetId="10">[1]FORMULAS!$G$4:$G$8</definedName>
    <definedName name="probabilidad" localSheetId="9">[2]FORMULAS!$G$4:$G$8</definedName>
    <definedName name="probabilidad" localSheetId="3">[1]FORMULAS!$G$4:$G$8</definedName>
    <definedName name="probabilidad" localSheetId="2">[2]FORMULAS!$G$4:$G$8</definedName>
    <definedName name="probabilidad">FORMULAS!$G$4:$G$8</definedName>
    <definedName name="proceso" localSheetId="5">#REF!</definedName>
    <definedName name="proceso" localSheetId="7">#REF!</definedName>
    <definedName name="proceso">#REF!</definedName>
    <definedName name="procesos" localSheetId="8">[1]FORMULAS!$B$4:$B$20</definedName>
    <definedName name="procesos" localSheetId="6">#REF!</definedName>
    <definedName name="procesos" localSheetId="4">#REF!</definedName>
    <definedName name="procesos" localSheetId="5">#REF!</definedName>
    <definedName name="procesos" localSheetId="7">#REF!</definedName>
    <definedName name="procesos" localSheetId="10">[1]FORMULAS!$B$4:$B$20</definedName>
    <definedName name="procesos" localSheetId="9">[2]FORMULAS!$B$4:$B$20</definedName>
    <definedName name="procesos" localSheetId="3">[1]FORMULAS!$B$4:$B$20</definedName>
    <definedName name="procesos" localSheetId="2">[2]FORMULAS!$B$4:$B$20</definedName>
    <definedName name="procesos">FORMULAS!$B$4:$B$21</definedName>
    <definedName name="Seguridad_de_la_informacion">FORMULAS!$D$14:$D$16</definedName>
    <definedName name="Soborno">FORMULAS!$D$18</definedName>
    <definedName name="sobornoimpacto">FORMULAS!$H$8</definedName>
    <definedName name="sociales" localSheetId="5">#REF!</definedName>
    <definedName name="sociales" localSheetId="7">#REF!</definedName>
    <definedName name="sociales">#REF!</definedName>
    <definedName name="tecnología" localSheetId="5">#REF!</definedName>
    <definedName name="tecnología" localSheetId="7">#REF!</definedName>
    <definedName name="tecnología">#REF!</definedName>
    <definedName name="tecnológicos" localSheetId="5">#REF!</definedName>
    <definedName name="tecnológicos" localSheetId="7">#REF!</definedName>
    <definedName name="tecnológicos">#REF!</definedName>
    <definedName name="tipo_de_amenaza" localSheetId="8">[1]FORMULAS!$E$4:$E$11</definedName>
    <definedName name="tipo_de_amenaza" localSheetId="6">[2]FORMULAS!$E$4:$E$11</definedName>
    <definedName name="tipo_de_amenaza" localSheetId="4">[1]FORMULAS!$E$4:$E$11</definedName>
    <definedName name="tipo_de_amenaza" localSheetId="5">[1]FORMULAS!$E$4:$E$11</definedName>
    <definedName name="tipo_de_amenaza" localSheetId="7">[2]FORMULAS!$E$4:$E$11</definedName>
    <definedName name="tipo_de_amenaza" localSheetId="10">[1]FORMULAS!$E$4:$E$11</definedName>
    <definedName name="tipo_de_amenaza" localSheetId="9">[2]FORMULAS!$E$4:$E$11</definedName>
    <definedName name="tipo_de_amenaza" localSheetId="3">[1]FORMULAS!$E$4:$E$11</definedName>
    <definedName name="tipo_de_amenaza" localSheetId="2">[2]FORMULAS!$E$4:$E$11</definedName>
    <definedName name="tipo_de_amenaza">FORMULAS!$E$4:$E$11</definedName>
    <definedName name="tipo_de_riesgos" localSheetId="8">[1]FORMULAS!$C$4:$C$6</definedName>
    <definedName name="tipo_de_riesgos" localSheetId="6">[2]FORMULAS!$C$4:$C$6</definedName>
    <definedName name="tipo_de_riesgos" localSheetId="4">[1]FORMULAS!$C$4:$C$6</definedName>
    <definedName name="tipo_de_riesgos" localSheetId="5">[1]FORMULAS!$C$4:$C$6</definedName>
    <definedName name="tipo_de_riesgos" localSheetId="7">[2]FORMULAS!$C$4:$C$6</definedName>
    <definedName name="tipo_de_riesgos" localSheetId="10">[1]FORMULAS!$C$4:$C$6</definedName>
    <definedName name="tipo_de_riesgos" localSheetId="9">[2]FORMULAS!$C$4:$C$6</definedName>
    <definedName name="tipo_de_riesgos" localSheetId="3">[1]FORMULAS!$C$4:$C$6</definedName>
    <definedName name="tipo_de_riesgos" localSheetId="2">[2]FORMULAS!$C$4:$C$6</definedName>
    <definedName name="tipo_de_riesgos">FORMULAS!$C$4:$C$6</definedName>
  </definedNames>
  <calcPr calcId="191029"/>
</workbook>
</file>

<file path=xl/calcChain.xml><?xml version="1.0" encoding="utf-8"?>
<calcChain xmlns="http://schemas.openxmlformats.org/spreadsheetml/2006/main">
  <c r="C16" i="12" l="1"/>
  <c r="J16" i="12"/>
  <c r="C17" i="12"/>
  <c r="J17" i="12"/>
  <c r="C18" i="12"/>
  <c r="J18" i="12"/>
  <c r="C19" i="12"/>
  <c r="J19" i="12"/>
  <c r="C20" i="12"/>
  <c r="J20" i="12"/>
  <c r="C21" i="12"/>
  <c r="J21" i="12"/>
  <c r="P15" i="1" l="1"/>
  <c r="M15" i="1"/>
  <c r="P13" i="1"/>
  <c r="M13" i="1"/>
  <c r="M11" i="1"/>
  <c r="C12" i="12" l="1"/>
  <c r="I12" i="12" s="1"/>
  <c r="AR3" i="1"/>
  <c r="AR2" i="1"/>
  <c r="U3" i="1"/>
  <c r="U2" i="1"/>
  <c r="E24" i="18"/>
  <c r="C15" i="12"/>
  <c r="C14" i="12"/>
  <c r="C13" i="12"/>
  <c r="J15" i="12"/>
  <c r="J14" i="12"/>
  <c r="J13" i="12"/>
  <c r="J12" i="12"/>
  <c r="AL16" i="1"/>
  <c r="AH16" i="1"/>
  <c r="AF16" i="1"/>
  <c r="AD16" i="1"/>
  <c r="AB16" i="1"/>
  <c r="Z16" i="1"/>
  <c r="X16" i="1"/>
  <c r="V16" i="1"/>
  <c r="AY15" i="1"/>
  <c r="AL15" i="1"/>
  <c r="AH15" i="1"/>
  <c r="AF15" i="1"/>
  <c r="AD15" i="1"/>
  <c r="AB15" i="1"/>
  <c r="Z15" i="1"/>
  <c r="X15" i="1"/>
  <c r="V15" i="1"/>
  <c r="AL14" i="1"/>
  <c r="AH14" i="1"/>
  <c r="AF14" i="1"/>
  <c r="AD14" i="1"/>
  <c r="AB14" i="1"/>
  <c r="Z14" i="1"/>
  <c r="X14" i="1"/>
  <c r="V14" i="1"/>
  <c r="AY13" i="1"/>
  <c r="AL13" i="1"/>
  <c r="AH13" i="1"/>
  <c r="AF13" i="1"/>
  <c r="AD13" i="1"/>
  <c r="AB13" i="1"/>
  <c r="Z13" i="1"/>
  <c r="X13" i="1"/>
  <c r="V13" i="1"/>
  <c r="AY11" i="1"/>
  <c r="B96" i="11"/>
  <c r="B97" i="11"/>
  <c r="B98" i="11"/>
  <c r="B99" i="11"/>
  <c r="B100" i="11"/>
  <c r="B101" i="11"/>
  <c r="B102" i="11"/>
  <c r="B95" i="11"/>
  <c r="B77" i="11"/>
  <c r="B78" i="11"/>
  <c r="B76" i="11"/>
  <c r="B74" i="11"/>
  <c r="B75" i="11"/>
  <c r="B73" i="11"/>
  <c r="B71" i="11"/>
  <c r="B72" i="11"/>
  <c r="B70" i="11"/>
  <c r="AL12" i="1"/>
  <c r="AL11" i="1"/>
  <c r="AH12" i="1"/>
  <c r="AH11" i="1"/>
  <c r="AF12" i="1"/>
  <c r="AF11" i="1"/>
  <c r="AD12" i="1"/>
  <c r="AD11" i="1"/>
  <c r="Z12" i="1"/>
  <c r="Z11" i="1"/>
  <c r="X12" i="1"/>
  <c r="X11" i="1"/>
  <c r="V11" i="1"/>
  <c r="AB12" i="1"/>
  <c r="AB11" i="1"/>
  <c r="V12" i="1"/>
  <c r="B59" i="11"/>
  <c r="B60" i="11"/>
  <c r="B61" i="11"/>
  <c r="B62" i="11"/>
  <c r="B58" i="11"/>
  <c r="B54" i="11"/>
  <c r="B55" i="11"/>
  <c r="B56" i="11"/>
  <c r="B57" i="11"/>
  <c r="B53" i="11"/>
  <c r="B49" i="11"/>
  <c r="B50" i="11"/>
  <c r="B51" i="11"/>
  <c r="B52" i="11"/>
  <c r="B48" i="11"/>
  <c r="B44" i="11"/>
  <c r="B45" i="11"/>
  <c r="B46" i="11"/>
  <c r="B47" i="11"/>
  <c r="B43" i="11"/>
  <c r="B39" i="11"/>
  <c r="B40" i="11"/>
  <c r="B41" i="11"/>
  <c r="B42" i="11"/>
  <c r="B38" i="11"/>
  <c r="P11" i="1"/>
  <c r="Q15" i="1" l="1"/>
  <c r="AZ15" i="1"/>
  <c r="AI16" i="1"/>
  <c r="AJ16" i="1" s="1"/>
  <c r="AM16" i="1" s="1"/>
  <c r="AN16" i="1" s="1"/>
  <c r="AO16" i="1" s="1"/>
  <c r="AI13" i="1"/>
  <c r="AJ13" i="1" s="1"/>
  <c r="AM13" i="1" s="1"/>
  <c r="AN13" i="1" s="1"/>
  <c r="AO13" i="1" s="1"/>
  <c r="AI12" i="1"/>
  <c r="AJ12" i="1" s="1"/>
  <c r="AM12" i="1" s="1"/>
  <c r="AN12" i="1" s="1"/>
  <c r="AO12" i="1" s="1"/>
  <c r="AI11" i="1"/>
  <c r="AJ11" i="1" s="1"/>
  <c r="AM11" i="1" s="1"/>
  <c r="AN11" i="1" s="1"/>
  <c r="AO11" i="1" s="1"/>
  <c r="AI14" i="1"/>
  <c r="AJ14" i="1" s="1"/>
  <c r="AM14" i="1" s="1"/>
  <c r="AN14" i="1" s="1"/>
  <c r="AO14" i="1" s="1"/>
  <c r="AI15" i="1"/>
  <c r="AJ15" i="1" s="1"/>
  <c r="AM15" i="1" s="1"/>
  <c r="AN15" i="1" s="1"/>
  <c r="AO15" i="1" s="1"/>
  <c r="AZ11" i="1"/>
  <c r="Q13" i="1"/>
  <c r="AZ13" i="1"/>
  <c r="Q11" i="1"/>
  <c r="AP15" i="1" l="1"/>
  <c r="AQ15" i="1" s="1"/>
  <c r="AT15" i="1" s="1"/>
  <c r="AV15" i="1" s="1"/>
  <c r="AP11" i="1"/>
  <c r="AQ11" i="1" s="1"/>
  <c r="AT11" i="1" s="1"/>
  <c r="AV11" i="1" s="1"/>
  <c r="AP13" i="1"/>
  <c r="AQ13" i="1" s="1"/>
  <c r="AT13" i="1" s="1"/>
  <c r="AU13" i="1" s="1"/>
  <c r="AU15" i="1" l="1"/>
  <c r="AV13" i="1"/>
  <c r="AU11" i="1"/>
</calcChain>
</file>

<file path=xl/comments1.xml><?xml version="1.0" encoding="utf-8"?>
<comments xmlns="http://schemas.openxmlformats.org/spreadsheetml/2006/main">
  <authors>
    <author>User</author>
  </authors>
  <commentList>
    <comment ref="S11" authorId="0" shapeId="0">
      <text>
        <r>
          <rPr>
            <b/>
            <sz val="9"/>
            <color indexed="81"/>
            <rFont val="Tahoma"/>
            <family val="2"/>
          </rPr>
          <t>User:</t>
        </r>
        <r>
          <rPr>
            <sz val="9"/>
            <color indexed="81"/>
            <rFont val="Tahoma"/>
            <family val="2"/>
          </rPr>
          <t xml:space="preserve">
favor eliminar el texto resaltado en rojo</t>
        </r>
      </text>
    </comment>
  </commentList>
</comments>
</file>

<file path=xl/sharedStrings.xml><?xml version="1.0" encoding="utf-8"?>
<sst xmlns="http://schemas.openxmlformats.org/spreadsheetml/2006/main" count="665" uniqueCount="412">
  <si>
    <t xml:space="preserve">CALIFICACIÓN DEL RIESGO </t>
  </si>
  <si>
    <t>VERIFICACIÓN DE CONTROLES ESTABLECIDOS</t>
  </si>
  <si>
    <t>CASILLAS A DISMINUIR</t>
  </si>
  <si>
    <t>PROBABILIDAD</t>
  </si>
  <si>
    <t xml:space="preserve">IMPACTO </t>
  </si>
  <si>
    <t>ZONA DE RIESGO</t>
  </si>
  <si>
    <t>PUNTAJE</t>
  </si>
  <si>
    <t>OPCIÓN DE MANEJO</t>
  </si>
  <si>
    <t>SI</t>
  </si>
  <si>
    <t>OPERATIVO</t>
  </si>
  <si>
    <t>FINANCIERO</t>
  </si>
  <si>
    <t>DE IMAGEN</t>
  </si>
  <si>
    <t>NIVEL</t>
  </si>
  <si>
    <t>DESCRIPTOR</t>
  </si>
  <si>
    <t>DESCRIPCIÓN</t>
  </si>
  <si>
    <t>FRECUENCIA</t>
  </si>
  <si>
    <t>Raro</t>
  </si>
  <si>
    <t>Improbable</t>
  </si>
  <si>
    <t>Posible</t>
  </si>
  <si>
    <t>Probable</t>
  </si>
  <si>
    <t>Casi Cierta</t>
  </si>
  <si>
    <t>Insignificante</t>
  </si>
  <si>
    <t>Menor</t>
  </si>
  <si>
    <t>Moderado</t>
  </si>
  <si>
    <t>Mayor</t>
  </si>
  <si>
    <t>Catastrófico</t>
  </si>
  <si>
    <t>No.</t>
  </si>
  <si>
    <t>SI EL RIESGO DE CORRUPCIÓN SE MATERIALIZA PODRÍA...</t>
  </si>
  <si>
    <t>RESPUESTA</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</si>
  <si>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</si>
  <si>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</si>
  <si>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</si>
  <si>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</si>
  <si>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</si>
  <si>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</si>
  <si>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</si>
  <si>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</si>
  <si>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</si>
  <si>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</si>
  <si>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</si>
  <si>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</si>
  <si>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</si>
  <si>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</si>
  <si>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</si>
  <si>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</si>
  <si>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</si>
  <si>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</si>
  <si>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Zona de Riesgo</t>
  </si>
  <si>
    <t>OPCIONES DE MANEJO DEL RIESGO</t>
  </si>
  <si>
    <t>B</t>
  </si>
  <si>
    <t xml:space="preserve">Baja </t>
  </si>
  <si>
    <t>M</t>
  </si>
  <si>
    <t xml:space="preserve">Moderada </t>
  </si>
  <si>
    <t>A</t>
  </si>
  <si>
    <t xml:space="preserve">Alta </t>
  </si>
  <si>
    <t>E</t>
  </si>
  <si>
    <t xml:space="preserve">Extrema </t>
  </si>
  <si>
    <t xml:space="preserve">Insignificante </t>
  </si>
  <si>
    <t xml:space="preserve">Menor </t>
  </si>
  <si>
    <t xml:space="preserve">Moderado </t>
  </si>
  <si>
    <t xml:space="preserve">Mayor </t>
  </si>
  <si>
    <t xml:space="preserve">Catastrófico </t>
  </si>
  <si>
    <t xml:space="preserve">Improbable </t>
  </si>
  <si>
    <t xml:space="preserve">Posible </t>
  </si>
  <si>
    <t xml:space="preserve">Probable </t>
  </si>
  <si>
    <t xml:space="preserve">TOTAL RESPUESTAS AFIRMATIVAS </t>
  </si>
  <si>
    <t>IMPACTO CORRUPCIÓN</t>
  </si>
  <si>
    <t>VALORACIÓN DEL RIESGO DE GESTIÓN</t>
  </si>
  <si>
    <t>ACCIÓN</t>
  </si>
  <si>
    <t>DESCRIPCIÓN DE CONTROLES EXISTENTES</t>
  </si>
  <si>
    <t>TIPO DE RIESGO</t>
  </si>
  <si>
    <t>Direccionamiento estratégico e innovación</t>
  </si>
  <si>
    <t>Atención a partes interesadas y comunicaciones </t>
  </si>
  <si>
    <t>Estrategia y gobierno de TI </t>
  </si>
  <si>
    <t>Planificación de la intervención vial </t>
  </si>
  <si>
    <t>Producción de mezcla y provisión de maquinaria y equipo </t>
  </si>
  <si>
    <t>Intervención de la malla vial </t>
  </si>
  <si>
    <t>Gestión de servicios e infraestructura tecnológica </t>
  </si>
  <si>
    <t>Gestión de recursos físicos </t>
  </si>
  <si>
    <t>Gestión contractual </t>
  </si>
  <si>
    <t>Gestión financiera </t>
  </si>
  <si>
    <t>Gestión de laboratorio </t>
  </si>
  <si>
    <t>Gestión del talento humano </t>
  </si>
  <si>
    <t>Gestión ambiental </t>
  </si>
  <si>
    <t>Gestión documental </t>
  </si>
  <si>
    <t>Gestión jurídica </t>
  </si>
  <si>
    <t>Control Disciplinario Interno </t>
  </si>
  <si>
    <t>Control evaluación y mejora de la gestión </t>
  </si>
  <si>
    <t>PROCESOS</t>
  </si>
  <si>
    <t>Gestion</t>
  </si>
  <si>
    <t>Seguridad_de_la_informacion</t>
  </si>
  <si>
    <t>Riesgos estratégicos</t>
  </si>
  <si>
    <t>Riesgos gerenciales</t>
  </si>
  <si>
    <t>Riesgos operativos</t>
  </si>
  <si>
    <t>Riesgos financieros</t>
  </si>
  <si>
    <t>Riesgos de cumplimiento</t>
  </si>
  <si>
    <t>Riesgo de imagen o reputacional</t>
  </si>
  <si>
    <t>Riesgo de corrupción</t>
  </si>
  <si>
    <t>Pérdida de confidencialidad de los activos</t>
  </si>
  <si>
    <t>Pérdida de la integridad de los activos</t>
  </si>
  <si>
    <t>Pérdida de la disponibilidad de los activos</t>
  </si>
  <si>
    <t>TIPOLOGÍA DE RIESGOS</t>
  </si>
  <si>
    <t>TIPO DE AMENAZA</t>
  </si>
  <si>
    <t>ANMENAZA</t>
  </si>
  <si>
    <t>Fuego</t>
  </si>
  <si>
    <t>Agua</t>
  </si>
  <si>
    <t>Fenómenos climáticos</t>
  </si>
  <si>
    <t>Fenómenos sísmicos</t>
  </si>
  <si>
    <t>Fallas en el sistema de suministro de agua</t>
  </si>
  <si>
    <t>Fallas en el suministro de aire acondicionado</t>
  </si>
  <si>
    <t>Radiación electromagnética</t>
  </si>
  <si>
    <t>Radiación térmica</t>
  </si>
  <si>
    <t>Interceptación de servicios de señales de interferencia comprometida</t>
  </si>
  <si>
    <t>Espionaje remoto</t>
  </si>
  <si>
    <t>Fallas del equipo</t>
  </si>
  <si>
    <t>Mal funcionamiento del equipo</t>
  </si>
  <si>
    <t>Saturación del sistema de información</t>
  </si>
  <si>
    <t>Mal funcionamiento del software</t>
  </si>
  <si>
    <t>Incumplimiento en el mantenimiento del sistema de información</t>
  </si>
  <si>
    <t>Uso no autorizado del equipo</t>
  </si>
  <si>
    <t>Copia fraudulenta del software</t>
  </si>
  <si>
    <t>Error en el uso o abuso de derechos</t>
  </si>
  <si>
    <t>Falsificación de derechos</t>
  </si>
  <si>
    <t>Daño_fisico</t>
  </si>
  <si>
    <t>Eventos_naturales</t>
  </si>
  <si>
    <t>Perdidas_de_los_servicios_esenciales</t>
  </si>
  <si>
    <t>Perturbacion_debida_a_la_radiacion</t>
  </si>
  <si>
    <t>Compromiso_de_la_informacion</t>
  </si>
  <si>
    <t>Fallas_tecnicas</t>
  </si>
  <si>
    <t>Acciones_no_autorizadas</t>
  </si>
  <si>
    <t>Compromiso_de_las_funciones</t>
  </si>
  <si>
    <t>TIPOS DE IMPACTO</t>
  </si>
  <si>
    <t>impactocorrupcion</t>
  </si>
  <si>
    <t>Rara vez</t>
  </si>
  <si>
    <t>Casi seguro</t>
  </si>
  <si>
    <t>OTROS IMPACTOS</t>
  </si>
  <si>
    <t>impacto</t>
  </si>
  <si>
    <t>probabilidad</t>
  </si>
  <si>
    <t>Riesgo bajo</t>
  </si>
  <si>
    <t>Riesgo moderado</t>
  </si>
  <si>
    <t>Riesgo alto</t>
  </si>
  <si>
    <t>Riesgo extremo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</si>
  <si>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</si>
  <si>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</si>
  <si>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</si>
  <si>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</si>
  <si>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</si>
  <si>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</si>
  <si>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</si>
  <si>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Evaluación del diseño del control</t>
  </si>
  <si>
    <t>El control se ejecuta de manera consistente por los responsables</t>
  </si>
  <si>
    <t>Fuerte</t>
  </si>
  <si>
    <t>Débil</t>
  </si>
  <si>
    <t>No</t>
  </si>
  <si>
    <t>Sí</t>
  </si>
  <si>
    <t>Solidez del control</t>
  </si>
  <si>
    <t>Controles ayudan a disminuir la probabilidad</t>
  </si>
  <si>
    <t>Controles ayudan a disminuir impacto</t>
  </si>
  <si>
    <t>Directamente</t>
  </si>
  <si>
    <t>No disminuye</t>
  </si>
  <si>
    <t>Indirectamente</t>
  </si>
  <si>
    <t># Columnas en la matriz de riesgo que se desplaza en el eje de la probabilidad</t>
  </si>
  <si>
    <t># Columnas en la matriz de riesgo que se desplaza en el eje de impacto</t>
  </si>
  <si>
    <t>OPCIONES DE MANEJO</t>
  </si>
  <si>
    <t>Aceptar el riesgo</t>
  </si>
  <si>
    <t>Reducir el riesgo</t>
  </si>
  <si>
    <t>Evitar el riesgo</t>
  </si>
  <si>
    <t>Compartir el riesgo</t>
  </si>
  <si>
    <t>ACTIVIDADES DE CONTROL</t>
  </si>
  <si>
    <t>RESPONSABLE</t>
  </si>
  <si>
    <t>TIEMPO</t>
  </si>
  <si>
    <t>INDICADOR</t>
  </si>
  <si>
    <t>ACTIVIDAD</t>
  </si>
  <si>
    <t>ACCIONES DE CONTINGENCIA</t>
  </si>
  <si>
    <t>Proceso</t>
  </si>
  <si>
    <t>No. Riesgo</t>
  </si>
  <si>
    <t>Riesgo</t>
  </si>
  <si>
    <t>Descripción</t>
  </si>
  <si>
    <t>Activo de información</t>
  </si>
  <si>
    <t>Tipo de riesgo</t>
  </si>
  <si>
    <t>Tipología de riesgos</t>
  </si>
  <si>
    <t>Tipo de amenaza</t>
  </si>
  <si>
    <t>Amenaza</t>
  </si>
  <si>
    <t>Causa / vulnerabilidad</t>
  </si>
  <si>
    <t>Consecuencias</t>
  </si>
  <si>
    <t>Se espera que el evento ocurra en la mayoría de las circunstancias.</t>
  </si>
  <si>
    <t>Más de  vez al año.</t>
  </si>
  <si>
    <t>Es viable que el evento ocurra en la mayoría de las circunstancias.</t>
  </si>
  <si>
    <t>Al menos 1 vez en el último año.</t>
  </si>
  <si>
    <t>El evento podría ocurrir en algún momento.</t>
  </si>
  <si>
    <t>Al menos 1 vez en los últimos 2 años.</t>
  </si>
  <si>
    <t>El evento puede ocurrir en algún momento.</t>
  </si>
  <si>
    <t>Al menos 1 vez en los últimos 4 años.</t>
  </si>
  <si>
    <t>El evento puede ocurrir solo en circunstancias excepcionales.(poco comunes o anormales)</t>
  </si>
  <si>
    <t>No se ha presentado en los últimos 4 años.</t>
  </si>
  <si>
    <t>Nro</t>
  </si>
  <si>
    <t>RIESGO</t>
  </si>
  <si>
    <t>P1</t>
  </si>
  <si>
    <t>P2</t>
  </si>
  <si>
    <t>P3</t>
  </si>
  <si>
    <t>P4</t>
  </si>
  <si>
    <t>P5</t>
  </si>
  <si>
    <t>Promedio</t>
  </si>
  <si>
    <t xml:space="preserve">Impacto (consecuencias) 
Cuantitativo </t>
  </si>
  <si>
    <t xml:space="preserve">Interrupción de las operaciones de la Entidad por más de cinco (5) días. </t>
  </si>
  <si>
    <t xml:space="preserve">- Intervención por parte de un ente de control u otro ente regulador. </t>
  </si>
  <si>
    <t xml:space="preserve">- Pago de indemnizaciones a terceros por acciones legales que pueden afectar el presupuesto total de la entidad en un valor ≥50% </t>
  </si>
  <si>
    <t xml:space="preserve">- Pérdida de Información crítica para la entidad que no se puede recuperar. </t>
  </si>
  <si>
    <t xml:space="preserve">- Pago de sanciones económicas por incumplimiento en la normatividad aplicable ante un ente regulador, las cuales afectan en un valor ≥50% del presupuesto general de la entidad. </t>
  </si>
  <si>
    <t xml:space="preserve">- Incumplimiento en las metas y objetivos institucionales afectando de forma grave la ejecución presupuestal. </t>
  </si>
  <si>
    <t>- Imagen institucional afectada en el orden nacional o regional por actos o hechos de corrupción comprobados.</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</si>
  <si>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</si>
  <si>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</si>
  <si>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</si>
  <si>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</si>
  <si>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</si>
  <si>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Sanción por parte de ente de control u otro ente regulador.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</si>
  <si>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</si>
  <si>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</si>
  <si>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</si>
  <si>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</si>
  <si>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</si>
  <si>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</si>
  <si>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</si>
  <si>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</si>
  <si>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</si>
  <si>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</si>
  <si>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</si>
  <si>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</si>
  <si>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</si>
  <si>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</si>
  <si>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</si>
  <si>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</si>
  <si>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</si>
  <si>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</si>
  <si>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</si>
  <si>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</si>
  <si>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</si>
  <si>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</si>
  <si>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</si>
  <si>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</si>
  <si>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</si>
  <si>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</si>
  <si>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DE GESTIÓN </t>
  </si>
  <si>
    <t>Niveles para calificar el impacto</t>
  </si>
  <si>
    <t>Impacto (consecuencias) 
Cualitativo</t>
  </si>
  <si>
    <t>Afectación ≥X% de la población</t>
  </si>
  <si>
    <t>Sin afectación de la integridad</t>
  </si>
  <si>
    <t xml:space="preserve">Afectación ≥X% del presupuesto anual de la entidad </t>
  </si>
  <si>
    <t xml:space="preserve">Sin afectación de la disponibilidad </t>
  </si>
  <si>
    <t>No hay Afectación medioambiental</t>
  </si>
  <si>
    <t>Sin afectación de la confidencialidad</t>
  </si>
  <si>
    <t xml:space="preserve">Afectación ≥X% de la población </t>
  </si>
  <si>
    <t xml:space="preserve">Afectación leve de la integridad </t>
  </si>
  <si>
    <t>Afectación leve de la disponibilidad</t>
  </si>
  <si>
    <t>Afectación leve del Medio Ambiente requiere de ≥X días de recuperación</t>
  </si>
  <si>
    <t>Afectación leve de la confidencialidad</t>
  </si>
  <si>
    <t xml:space="preserve">Afectación moderada de la integridad de la información debido al interés particular de los empleados y terceros </t>
  </si>
  <si>
    <t xml:space="preserve">Afectación moderada de la disponibilidad de la información debido al interés particular de los empleados y terceros </t>
  </si>
  <si>
    <t>Afectación leve del Medio Ambiente requiere de ≥X semanas de recuperación</t>
  </si>
  <si>
    <t>Afectación moderada de la confidencialidad de la información debido al interés particular de los empleados y terceros</t>
  </si>
  <si>
    <t>4</t>
  </si>
  <si>
    <t xml:space="preserve">Afectación grave de la integridad de la información debido al interés particular de los empleados y terceros </t>
  </si>
  <si>
    <t xml:space="preserve"> Afectación ≥X% del presupuesto anual de la entidad </t>
  </si>
  <si>
    <t>Afectación grave de la disponibilidad de la información debido al interés particular de los empleados y terceros</t>
  </si>
  <si>
    <t>Afectación importante del Medio Ambiente que requiere de ≥X meses de recuperación</t>
  </si>
  <si>
    <t>Afectación grave de la confidencialidad de la información debido al interés particular de los empleados y terceros</t>
  </si>
  <si>
    <t xml:space="preserve">Afectación muy grave de la integridad de la información debido al interés particular de los empleados y terceros </t>
  </si>
  <si>
    <t xml:space="preserve">Afectación muy grave de la disponibilidad de la información debido al interés particular de los empleados y terceros </t>
  </si>
  <si>
    <t>Afectación muy grave del Medio Ambiente que requiere de ≥X años de recuperación</t>
  </si>
  <si>
    <t>Afectación muy grave confidencialidad de la información debido al interés particular de los empleados y terceros</t>
  </si>
  <si>
    <t>EJEMPLOS DE CONTROLES</t>
  </si>
  <si>
    <t>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t>
  </si>
  <si>
    <t>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x cobrar pendientes de pago que fueron canceladas según extracto bancarios. En caso de observar cuentas de cobro que a la fecha no se ha recibido el pago, lista las cuentas pendientes de pago y realiza llamadas a los clientes y solicita que le indiquen la fecha para el pago oportuno de las mismas. Como evidencia queda listado de cuentas por cobrar pendientes de pago en Excel con los compromisos acordados con los clientes y extracto bancario.</t>
  </si>
  <si>
    <t>El sistema SAP cada vez que se va a realizar un pago valida que el proveedor al cual se le va a girar el pago no este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programación interna del aplicativo y reporte de coincidencia con listas restrictivas.</t>
  </si>
  <si>
    <t>Casi Seguro</t>
  </si>
  <si>
    <t>IMPACTO</t>
  </si>
  <si>
    <t>Solidez del conjunto de controles</t>
  </si>
  <si>
    <t>SOPORTE / PRODUCTO</t>
  </si>
  <si>
    <t>TIPOLOGÍA DE RIESGO</t>
  </si>
  <si>
    <t>( Muestra las clases de riesgos que se pueden presentar)</t>
  </si>
  <si>
    <t>ESTRATÉGICOS</t>
  </si>
  <si>
    <t xml:space="preserve">Son aquellos que se asocian con la posibilidad de ocurrencia de eventos que afecten los objetivos estratégicos de la organización pública y por tanto impactan toda la entidad. </t>
  </si>
  <si>
    <t>GERENCIALES</t>
  </si>
  <si>
    <t>Son aquellos que se asocian con la posibilidad de ocurrencia de eventos que afecten los procesos gerenciales y/o la alta dirección.</t>
  </si>
  <si>
    <t xml:space="preserve">Son aquellos relacionados conposibilidad de ocurrencia de eventos que afecten los procesos misionales de la entidad. </t>
  </si>
  <si>
    <t>Son los relacionados con la Gestión Financiera  de la entidad, los cuales pueden estar relacionados con la posibilidad de ocurrencia de eventos que afecten los estados financieros y todas aquellas áreas involucradas con el proceso financiero como presupuesto, tesorería, contabilidad, cartera, central de cuentas, costos, etc</t>
  </si>
  <si>
    <t>CUMPLIMIENTO</t>
  </si>
  <si>
    <t xml:space="preserve">Son aquellos que se asocian con la posibilidad de ocurrencia de eventos que afecten la situación jurídica o contractual de la organización debido a su incumplimiento o desacato a la normatividad legal y las obligaciones contractuales. </t>
  </si>
  <si>
    <t>TECNOLÓGICOS</t>
  </si>
  <si>
    <t xml:space="preserve">Son los relacionados con la posibilidad de ocurrencia de eventos que afecten la totalidad o parte de la infraestructura tecnológica (hardware, software, redes, etc.) de una entidad. </t>
  </si>
  <si>
    <t>Están relacionados con la posibilidad de ocurrencia de un evento que afecte la imagen, buen nombre o reputación de una organización, ante sus clientes y partes interesadas</t>
  </si>
  <si>
    <t>CORRUPCIÓN</t>
  </si>
  <si>
    <t xml:space="preserve">Son todos los relacionados con la posibilidad de que por acción u omisión, se use el poder para desviar la gestión de lo público hacia un beneficio privado. </t>
  </si>
  <si>
    <t>RIESGOS DE SEGURIDAD DIGITAL</t>
  </si>
  <si>
    <t xml:space="preserve">Están relacionados con posibilidad de la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</si>
  <si>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¿Dar lugar a procesos penales?</t>
  </si>
  <si>
    <t>¿Generar daño ambiental?</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</si>
  <si>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</si>
  <si>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r>
      <t xml:space="preserve">ACEPTAR EL RIESGO
</t>
    </r>
    <r>
      <rPr>
        <sz val="11"/>
        <rFont val="Arial"/>
        <family val="2"/>
      </rPr>
      <t xml:space="preserve">La aceptación del riesgo puede ser una opción viable en la entidad, para los </t>
    </r>
    <r>
      <rPr>
        <u/>
        <sz val="11"/>
        <rFont val="Arial"/>
        <family val="2"/>
      </rPr>
      <t>riesgos bajos</t>
    </r>
    <r>
      <rPr>
        <sz val="11"/>
        <rFont val="Arial"/>
        <family val="2"/>
      </rPr>
      <t>, pero tambien pueden existir escenarios de riesgos a los que no se les pueda aplicar controles y por ende, se acepta el riesgo. En ambos escenarios debe existir un seguimiento continuo del riesgo</t>
    </r>
  </si>
  <si>
    <t>No se adopta ninguna medida que afecte la probabilidad o el impacto del riesgo. (Ningún riesgo de corrupción podrá ser aceptado) se realiza monitoreo</t>
  </si>
  <si>
    <r>
      <t xml:space="preserve">REDUCIR EL RIESGO
</t>
    </r>
    <r>
      <rPr>
        <sz val="11"/>
        <rFont val="Arial"/>
        <family val="2"/>
      </rPr>
      <t>Deberían seleccionarse controles apropiados y con una adecuada segregación de funciones, de manera que el tratamiento al riesgo adoptado, logre la reducción prevista sobre el riesgo.
Para mitigar/tratar los riesgos de seguridad digital, se debe emplear como minimo los controles de la ISO/IEC 27001:2013</t>
    </r>
  </si>
  <si>
    <t>Se adoptan medidas para reducir la probabilidad o el impacto del riesgo, o ambos; por lo general conlleva a la implementación de controles.</t>
  </si>
  <si>
    <r>
      <t xml:space="preserve">EVITAR EL RIESGO
</t>
    </r>
    <r>
      <rPr>
        <sz val="11"/>
        <rFont val="Arial"/>
        <family val="2"/>
      </rPr>
      <t xml:space="preserve">Desde el punto de vista de los responsables de la toma de decisiones, este tratamiento es simple, la menos arriesgada y menos costosa, pero es un obstáculo para el desarrollo de las actividades de la entidad y por lo tanto </t>
    </r>
    <r>
      <rPr>
        <u/>
        <sz val="11"/>
        <rFont val="Arial"/>
        <family val="2"/>
      </rPr>
      <t>hay situaciones donde no es una opción.</t>
    </r>
  </si>
  <si>
    <t>Se abandonan las actividades que dan lugar al riesgo, decidiendo no iniciar o no continuar con la actividad que causa el riesgo.</t>
  </si>
  <si>
    <r>
      <t xml:space="preserve">COMPARTIR O TRANSFERIR EL RIESGO
</t>
    </r>
    <r>
      <rPr>
        <sz val="11"/>
        <rFont val="Arial"/>
        <family val="2"/>
      </rPr>
      <t>los dos principales métodos de compartir o transferir parte del riesgos son : seguros y tercerización. Estos mecanismos de transferencia de riesgos deberían estra formalizados a través de un acuerdo contractual.</t>
    </r>
  </si>
  <si>
    <t>Se reduce la probabilidad o el impacto del riesgo, transfiriendo o compartiendo una parte del riesgo. Los riesgos de corrupción, se pueden compartir pero no se puede transferir su responsabilidad.</t>
  </si>
  <si>
    <t>EVALUACIÓN DEL RIESGO INHERENTE</t>
  </si>
  <si>
    <t>EVALUACIÓN DE  RIESGO RESIDUAL</t>
  </si>
  <si>
    <t>OBJETIVO DEL PROCESO</t>
  </si>
  <si>
    <t>Impacto (consecuencias)</t>
  </si>
  <si>
    <t>Cuantitativo</t>
  </si>
  <si>
    <t>Cualitativo</t>
  </si>
  <si>
    <t>Para el proceso de gestión del laboratorio se deben tener en cuenta adicionalmente los siguientes criterios:</t>
  </si>
  <si>
    <t xml:space="preserve">- No hay interrupción de las operaciones del laboratorio. </t>
  </si>
  <si>
    <t xml:space="preserve"> - No se afecta la imagen del laboratorio a nivel institucional o distrital de forma significativa.</t>
  </si>
  <si>
    <t xml:space="preserve">- Interrupción de las operaciones del laboratorio por algunas horas. </t>
  </si>
  <si>
    <t xml:space="preserve">- Reclamaciones o quejas de los usuarios o clientes internos que implican investigaciones internas disciplinarias. </t>
  </si>
  <si>
    <t>- Imagen del laboratorio afectada institucionalmente por retrasos en la prestación del servicio a los usuarios o clientes internos.</t>
  </si>
  <si>
    <t xml:space="preserve">- Interrupción de las operaciones del laboratorio por un (1) día. </t>
  </si>
  <si>
    <t xml:space="preserve">- Inoportunidad en la información ocasionando retrasos en la atención a los usuarios o clientes internos. </t>
  </si>
  <si>
    <t>- Imagen del laboratorio afectada en el orden institucional o distrital por retrasos en la prestación del servicio a los usuarios o clientes internos.</t>
  </si>
  <si>
    <t>- Imagen institucional afectada en el orden nacional o regional por incumplimientos en la prestación del servicio a los usuarios o ciudadanos.</t>
  </si>
  <si>
    <t xml:space="preserve">- Interrupción de las operaciones del laboratorio por más de dos (2) días. </t>
  </si>
  <si>
    <t xml:space="preserve">- Incumplimiento en las metas y objetivos del laboratorio afectando el cumplimiento en las metas del proceso. </t>
  </si>
  <si>
    <t>- Imagen del laboratorio afectada en el orden institucional o distrital por incumplimientos en la prestación del servicio a los usuarios o clientes internos.</t>
  </si>
  <si>
    <t xml:space="preserve">-Impacto que afecte la ejecución presupuestal en un valor ≥50% - Pérdida de cobertura en la prestación de los servicios de la entidad ≥50%. </t>
  </si>
  <si>
    <t xml:space="preserve">-Interrupción de las operaciones del laboratorio por más de cinco (5) días. </t>
  </si>
  <si>
    <t xml:space="preserve">- Pérdida de Información crítica para el laboratorio que no se puede recuperar. </t>
  </si>
  <si>
    <t xml:space="preserve">- Incumplimiento en las metas y objetivos del laboratorio.                                                                                 </t>
  </si>
  <si>
    <t xml:space="preserve">Total </t>
  </si>
  <si>
    <t>Soborno</t>
  </si>
  <si>
    <r>
      <t xml:space="preserve">OPCIÓN DE MANEJO </t>
    </r>
    <r>
      <rPr>
        <b/>
        <sz val="9"/>
        <color theme="9" tint="-0.249977111117893"/>
        <rFont val="Arial"/>
        <family val="2"/>
      </rPr>
      <t xml:space="preserve">-
</t>
    </r>
  </si>
  <si>
    <t>Corrupción</t>
  </si>
  <si>
    <t xml:space="preserve">PREGUNTAS ORIENTADORAS </t>
  </si>
  <si>
    <t>RESPUESTAS</t>
  </si>
  <si>
    <t>¿Existen cargos que, por su naturaleza y funciones orgánicas, están expuestos a un riesgo de soborno?</t>
  </si>
  <si>
    <t>¿Existen cargos que, dado el proceso en el que se desempeñan, están expuestos a un riesgo de soborno?</t>
  </si>
  <si>
    <t>¿El proceso está directamente dirigido a clientes externos/terceros?</t>
  </si>
  <si>
    <t xml:space="preserve">¿Las acciones y resultados dispuestos se traducen en una transacción por parte de la entidad? </t>
  </si>
  <si>
    <t>De las actividades mencionadas en el proceso, ¿se establece la realización de transacciones con clientes externos/terceros de la entidad?</t>
  </si>
  <si>
    <t xml:space="preserve">Identificación de puntos criticos </t>
  </si>
  <si>
    <t xml:space="preserve">Punto Critico </t>
  </si>
  <si>
    <t>Descripción del punto critico</t>
  </si>
  <si>
    <t>Señales de alerta</t>
  </si>
  <si>
    <t>IMPACTO SOBORNO</t>
  </si>
  <si>
    <t>Corrupcion</t>
  </si>
  <si>
    <t>Liquidación de forma incorrecta para el pago de la Nómina</t>
  </si>
  <si>
    <t>Se puede llegar a tener inconsistencias en la liquidación de la nomina, en la inclusión de novedades, lo cual puede ocasionar errores y reprocesos en su liquidacion.</t>
  </si>
  <si>
    <t>N/A</t>
  </si>
  <si>
    <t>1. Liquidación inadecuada de nomina.
2. Posible retraso en el pago de la nomina.
3. Hallazgos en auditorias  internas o externas.</t>
  </si>
  <si>
    <t>Asignado</t>
  </si>
  <si>
    <t>Adecuado</t>
  </si>
  <si>
    <t>Oportuna</t>
  </si>
  <si>
    <t>Prevenir</t>
  </si>
  <si>
    <t>Confiable</t>
  </si>
  <si>
    <t>Se investigan y resuelven oportunamente</t>
  </si>
  <si>
    <t>Completa</t>
  </si>
  <si>
    <t>Siempre se ejecuta</t>
  </si>
  <si>
    <t>Registro generado por el aplicativo.
Excel revisión</t>
  </si>
  <si>
    <t>Técnico Operativo de Gestión del Talento Humano</t>
  </si>
  <si>
    <t>mensual</t>
  </si>
  <si>
    <t>Registro generado por el aplicativo.
SIAP</t>
  </si>
  <si>
    <t>N. de reportes aplicativo y revisiones excel</t>
  </si>
  <si>
    <t>N. de reportes aplicativo y revisiones SIAP</t>
  </si>
  <si>
    <t>El funcionario encargado de la nómina solicta apoyo al proceso de SIT para la revisión y ajsutes de las inconsistencias encontradas sobre la liquidación de la nómina que tengan que ver con la parametrización</t>
  </si>
  <si>
    <t>Actas de revisión sobre la liquidación en la nómina.</t>
  </si>
  <si>
    <t>Profesional Especializado y técnico Operativo de Talento Humano.</t>
  </si>
  <si>
    <t>Cuando ocurra el evento.</t>
  </si>
  <si>
    <t>Gerenciar el Talento Humano de la Unidad Administrativa Especial de Rehabilitación y Mantenimiento Vial, planificando y desarrollando estrategias encaminadas a garantizar el mejoramiento permanente y la satisfacción laboral de los servidores públicos que</t>
  </si>
  <si>
    <t>Deficiencias en la programación y seguimiento de las actividades necesarias para dar cumplimiento a la implementación de los requisitos mínimos del SG-SST</t>
  </si>
  <si>
    <t>Falta de articuación del proceso GTHU - SST con otras áreas o dependencias de la Entidad para la implementación del Sistema</t>
  </si>
  <si>
    <t>1. Perdidas Humanas.
2, Perdidas materiales.
3, Perdidas económicas.
4. Afectacion de la imagen institucional.
5. Sanciones para la entidad.</t>
  </si>
  <si>
    <t>Algunas veces</t>
  </si>
  <si>
    <t>Cada vez que se requiera</t>
  </si>
  <si>
    <t>Actas de reunion e informes.</t>
  </si>
  <si>
    <t>Trimestralmente.</t>
  </si>
  <si>
    <t>Se realizaria la investigacion respectiva y se tomarian en cuenta las medidas de control.</t>
  </si>
  <si>
    <t>Informes.
Actas de reunión.</t>
  </si>
  <si>
    <t>Ausencia de ejecución del Plan Institucional de Capacitación - PIFC o de Plan anual de estimulos e incentivos y el Plan Estratégico de Gestion de Talento Humano -PEGTH.</t>
  </si>
  <si>
    <t>Al desarrollarse actividades de sondeo y reuniones que permiten la programación del Plan Institucional de Capacitaciones - PIC, de Plan Anual de  Estimulos e Incentivos y el plan estratégico de recursos humanos, fuera de los terminos establecidos puede ocasionar el no desarrollo de los mismos, lo cual traería como consecuencia, insatisfacción, desmotivación en el personal de planta, incumplimiento de caracter normativo, nivel bajo de calidad de vida laboral.</t>
  </si>
  <si>
    <t>Deficiencias en la programación y seguimiento de las actividades necesarias para dar cumplimiento a la implementación de los planes de gestión del talento humano.</t>
  </si>
  <si>
    <t>Situación externa que no dependa de la entidad que afecte las ejecución de los diferentes planes</t>
  </si>
  <si>
    <t>1. Insatisfacción en el personal.
2. No ejecucion de los Recursos.
3. Desactualizacion normativa o de carácter general para el personal.
4. Desmotivacion en el personal.</t>
  </si>
  <si>
    <t>Actas de reunion</t>
  </si>
  <si>
    <t>Profesional Unviersitario del Proceso de Talento Humano</t>
  </si>
  <si>
    <t>Realizar reuniones trimestrales del equipo de gestión del talento humano para evidenciar el avance en la implementación del plan estratégico de recursos humanos</t>
  </si>
  <si>
    <t>Profesional Especializado del Proceso de Talento Humano</t>
  </si>
  <si>
    <t>N. de actas de reunión</t>
  </si>
  <si>
    <t>Presentar solicitudes de modificación de los planes, aprobarlas y hacerles el debido seguimiento</t>
  </si>
  <si>
    <t>Cuando sea necesario</t>
  </si>
  <si>
    <t>Se puede incurrir en el incumplimiento a la normatividad vigente en lo que se refiere al Sistema de Gestión de la Seguridad y Salud en el Trabajo SG-SST, debido a  la falta de instrumentos de Seguridad y Salud en el Trabajo,  falta de articuación con otros procesos  todo el sistema, lo cual puede ocasionar sanciones para la entidad.</t>
  </si>
  <si>
    <t>Cargue incorrecto de situaciones administrativas como: ingreso, vacaciones, incapacidades, permisos, licencias, encargos, retiros, comisiones, periodo de prueba en otras entidades, suspensiones y otras novedades como: salario y/o jornal, prima técnica, horas extras, auxilios convencionales, quinquenio, y liquidación de prestaciones sociales.</t>
  </si>
  <si>
    <t xml:space="preserve">
Carencia de controles en la verificación de inclusión de novedades que afectan los deducidos en la liquidación de la nómina tales como: descuentos por libranza y embargos.</t>
  </si>
  <si>
    <t xml:space="preserve">
El servidor público designado compara mensualmente el reporte general de deducidos generado por el sistema People Net- SIGEP, frente al reporte individual de descuentos y soportes de libranza u embargos, con el fin de que operen de manera correcta, en caso de encontrar una diferencia se revisara nuevamente la inclusión de las novedades, quedando como evidencia cada uno de los reportes generados y los soportes de las libranzas u embargos.
En caso de evidenciar inconsistencias en la comparación realizada, se procede a reportar la incidencia a través del aplicativo de soporte y seguimiento Mantis para su revisión y corrección de las diferencias identificadas.</t>
  </si>
  <si>
    <t>Sanciones disciplinarias y/o fiscales por el incumplimiento en la implementación de los requisitos mínimos del Sitema de Gestión de la Seguridad y Salud en el Trabajo SG-SST.</t>
  </si>
  <si>
    <t>El Profesional Universitario del proceso de Talento Humano se reúne trimestralmente con el Profesional Especializado de Talento Humano, para verificar el cumplimiento de las acciones en el Plan Institucional de Formación y Capacitación – PIFC, y el Plan de Estímulo e incentivos, con la finalidad de comunicar las situaciones imprevistas que afecten el cumplimiento oportuno de las actividades, dejando como evidencia un acta de reunión. 
En caso de evidenciar retrasos o necesidades de modificación de los mismos, se presentan las solicitudes ante el equipo de trabajo o la Secretaria General realizando la correspondiente modificación de los planes, dejando como evidencia un acta de reunión.</t>
  </si>
  <si>
    <t>Actas de Reunión</t>
  </si>
  <si>
    <t>Numero de actas de reunión extraordinarias.</t>
  </si>
  <si>
    <t>Se realizara seguimiento a los compromisos concertados con los jefes de dependencia.</t>
  </si>
  <si>
    <t>Numero de compromisos concertados con las dependencias.</t>
  </si>
  <si>
    <t>Presentar las situaciones que superen su capacidad funcional ante el Secretario(a) General.</t>
  </si>
  <si>
    <t>Realizar revisión detallada por parte del personal encargado de la liquidación de la nómina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t>
  </si>
  <si>
    <t>Realizar revisión detallada por parte del personal encargado de la liquidación de la nómina “reporte individual de descuentos y soportes de libranza u embargos,”, a través de una comparación de los reportes generados por el aplicativo de nómina People Net – SIGEP, frente al reporte individual de descuentos y soportes de libranzas u embargos.</t>
  </si>
  <si>
    <t>El profesional Especializado del Proceso de Gestión de Talento Humano, realizará una reunión trimestral de seguimiento al desarrollo de la ejecución de los diferentes planes, con el propósito de revisar los avances y dificultades presentados en la ejecución y evaluación de las novedades encontradas, dejando como evidencias un acta de reunión.
En caso de presentar dificultades que superen su capacidad funcional, se reunirá con el Secretario(a) General para dar a conocer la situación y encontrar la solución más adecuada.</t>
  </si>
  <si>
    <t>Realizar presentación de avances y novedades del plan de capacitación y plan de bienestar e incentivos ante el profesional Especializado del Proceso de Talento Humano.</t>
  </si>
  <si>
    <r>
      <t>El servidor público</t>
    </r>
    <r>
      <rPr>
        <sz val="11"/>
        <color rgb="FFFF0000"/>
        <rFont val="Arial"/>
        <family val="2"/>
      </rPr>
      <t xml:space="preserve"> </t>
    </r>
    <r>
      <rPr>
        <sz val="11"/>
        <rFont val="Arial"/>
        <family val="2"/>
      </rPr>
      <t>designado</t>
    </r>
    <r>
      <rPr>
        <sz val="11"/>
        <color theme="1"/>
        <rFont val="Arial"/>
        <family val="2"/>
      </rPr>
      <t xml:space="preserve"> verifica mensualmente al momento de ejecutar la liquidación de la nómina que su contenido corresponda con las situaciones administrativas (devengados y deducidos por concepto de salud, pensión y retención en la fuente) y demás novedades, a través de una comparación de los reportes generados por el aplicativo de nómina People Net – SIGEP,  frente al cálculo realizado en una matriz de Excel para la liquidación de la nómina, la cual reposará como evidencia de la verificación realizada, con el fin de corroborar que los registros de las situaciones administrativas incluidos en el aplicativo sean correctos.
En caso de evidenciar inconsistencias en la comparación realizada, se procede a reportar la incidencia a través del aplicativo de soporte y seguimiento Mantis para su revisión y corrección de las diferencias identificadas.</t>
    </r>
  </si>
  <si>
    <t>El Líder asignado por la Dirección General como responsable de coordinar el diseño e implementación del SG-SST, se reúne trimestralmente con su equipo de trabajo para revisar el nivel de avance de ejecución del Plan Anual de Seguridad y salud en el Trabajo -PASST, dejando como evidencia un acta de reunión y el cronograma de seguimiento del PASST que presenta el porcentaje de avance.
En caso de evidenciar incumplimientos en las actividades definidas en el Plan Anual de Seguridad y salud en el Trabajo -PASST, se ejecutarán reuniones extraordinarias con el personal encargado del área de SST, para ser informado al Comité de Seguridad y salud en el Trabajo, estableciendo alertas y determinando plazos para la ejecución de actividades, dejando como evidencia las actas de reunión.</t>
  </si>
  <si>
    <t>El Líder asignado por la Dirección General como responsable de coordinar el diseño e implementación del SG-SST  se reunirá trimestralmente con los integrantes del Comité de Seguridad y salud en el Trabajo (Secretaria General, Gerente GASA, Profesional Especializado del Proceso de Talento Humano, asesores de la Secretaria General y colaboradores de SST) con el propósito de revisar el estado de implementación, novedades y oportunidades de mejora para articular y socializar las directrices en materia de seguridad y salud en el trabajo. dejando como evidencia un acta de reunión con los temas relevantes de la reunión.
En caso de evidenciar retrasos en la implementación de acciones a cargo de las dependencias se procederá a concertar compromisos con los jefes de las mismas, para su cierre respectivo, dejando como evidencia los compromisos en el acta de reunión.</t>
  </si>
  <si>
    <t>El profesional responsable de dirigir el Sistema de Gestión de la Seguridad y Salud en el Trabajo SG-SST, propiciara de acuerdo a las reuniones realizadas, seguimiento a los hallazgos encontrados.
de reunión.
El profesional responsable de dirigir el Sistema de Gestión de la Seguridad y Salud en el Trabajo SG-SST El Líder asignado por la Dirección General como responsable de coordinar el diseño e implementación del SG-SST, propiciara de acuerdo a las reuniones realizadas, seguimiento a los hallazgos encontrados.</t>
  </si>
  <si>
    <t>El profesional responsable de dirigir el Sistema de Gestion de la Seguridad y Salud en el Trabajo SG-SST.
El Líder asignado por la Dirección General como responsable de coordinar el diseño e implementación del SG-SST.</t>
  </si>
  <si>
    <t>El profesional responsable de dirigir el Sistema de Gestión de la Seguridad y Salud en el Trabajo SG-SST, pondrá al tanto a los integrantes del Comité de Seguridad y salud en el Trabajo (Secretaria General, Gerente GASA, Profesional Especializado del Proceso de Talento Humano, asesores de la Secretaria General y colaboradores de SST), del avance, novedades y oportunidades de articulación para mejorar el desempeño del Sistema de Gestión de Seguridad y Salud en el Trabajo SG-SST en la entidad.
El profesional responsable de dirigir el Sistema de Gestión de la Seguridad y Salud en el Trabajo SG-SST El Líder asignado por la Dirección General como responsable de coordinar el diseño e implementación del SG-SST, pondrá al tanto a los integrantes del Comité de Seguridad y salud en el Trabajo (Secretaria General, Gerente GASA, Profesional Especializado del Proceso de Talento Humano, asesores de la Secretaria General y colaboradores de SST), del avance, novedades y oportunidades de articulación para mejorar el desempeño del Sistema de Gestión de Seguridad y Salud en el Trabajo SG-SST en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</si>
</sst>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35" x14ac:knownFonts="1">
    <font>
      <sz val="11"/>
      <color theme="1"/>
      <name val="Calibri"/>
      <family val="2"/>
      <scheme val="minor"/>
    </font>
    <font>
      <sz val="11"/>
      <color theme="1"/>
      <name val="Calibri"/>
      <family val="2"/>
      <scheme val="minor"/>
    </font>
    <font>
      <u/>
      <sz val="10"/>
      <color indexed="12"/>
      <name val="Arial"/>
      <family val="2"/>
    </font>
    <font>
      <b/>
      <sz val="12"/>
      <name val="Arial"/>
      <family val="2"/>
    </font>
    <font>
      <sz val="10"/>
      <name val="Arial"/>
      <family val="2"/>
    </font>
    <font>
      <sz val="10"/>
      <color indexed="8"/>
      <name val="Arial"/>
      <family val="2"/>
    </font>
    <font>
      <b/>
      <sz val="10"/>
      <name val="Arial"/>
      <family val="2"/>
    </font>
    <font>
      <sz val="11"/>
      <name val="Arial"/>
      <family val="2"/>
    </font>
    <font>
      <u/>
      <sz val="11"/>
      <name val="Arial"/>
      <family val="2"/>
    </font>
    <font>
      <b/>
      <sz val="11"/>
      <name val="Arial"/>
      <family val="2"/>
    </font>
    <font>
      <b/>
      <sz val="14"/>
      <color theme="1"/>
      <name val="Arial"/>
      <family val="2"/>
    </font>
    <font>
      <sz val="11"/>
      <color theme="1"/>
      <name val="Arial"/>
      <family val="2"/>
    </font>
    <font>
      <sz val="12"/>
      <color rgb="FF000000"/>
      <name val="Calibri"/>
      <family val="2"/>
      <scheme val="minor"/>
    </font>
    <font>
      <b/>
      <sz val="8"/>
      <name val="Arial"/>
      <family val="2"/>
    </font>
    <font>
      <sz val="8"/>
      <name val="Arial"/>
      <family val="2"/>
    </font>
    <font>
      <sz val="8"/>
      <name val="Calibri"/>
      <family val="2"/>
      <scheme val="minor"/>
    </font>
    <font>
      <b/>
      <sz val="11"/>
      <color theme="1"/>
      <name val="Calibri"/>
      <family val="2"/>
      <scheme val="minor"/>
    </font>
    <font>
      <b/>
      <sz val="12"/>
      <color theme="1"/>
      <name val="Arial"/>
      <family val="2"/>
    </font>
    <font>
      <b/>
      <sz val="10"/>
      <color theme="1"/>
      <name val="Arial"/>
      <family val="2"/>
    </font>
    <font>
      <b/>
      <sz val="11"/>
      <color theme="1"/>
      <name val="Arial"/>
      <family val="2"/>
    </font>
    <font>
      <sz val="10"/>
      <color theme="1"/>
      <name val="Arial"/>
      <family val="2"/>
    </font>
    <font>
      <sz val="10"/>
      <color theme="9" tint="-0.499984740745262"/>
      <name val="Arial"/>
      <family val="2"/>
    </font>
    <font>
      <b/>
      <sz val="9"/>
      <name val="Arial"/>
      <family val="2"/>
    </font>
    <font>
      <b/>
      <u/>
      <sz val="11"/>
      <color theme="0"/>
      <name val="Arial"/>
      <family val="2"/>
    </font>
    <font>
      <b/>
      <sz val="14"/>
      <name val="Arial"/>
      <family val="2"/>
    </font>
    <font>
      <sz val="9"/>
      <name val="Arial"/>
      <family val="2"/>
    </font>
    <font>
      <sz val="9"/>
      <color theme="1" tint="0.249977111117893"/>
      <name val="Arial"/>
      <family val="2"/>
    </font>
    <font>
      <sz val="12"/>
      <name val="Arial"/>
      <family val="2"/>
    </font>
    <font>
      <b/>
      <sz val="9"/>
      <color theme="9" tint="-0.249977111117893"/>
      <name val="Arial"/>
      <family val="2"/>
    </font>
    <font>
      <sz val="14"/>
      <name val="Arial"/>
      <family val="2"/>
    </font>
    <font>
      <b/>
      <sz val="9"/>
      <color indexed="81"/>
      <name val="Tahoma"/>
      <family val="2"/>
    </font>
    <font>
      <sz val="9"/>
      <color indexed="81"/>
      <name val="Tahoma"/>
      <family val="2"/>
    </font>
    <font>
      <sz val="12"/>
      <color theme="1"/>
      <name val="Arial"/>
      <family val="2"/>
    </font>
    <font>
      <sz val="9"/>
      <color theme="1"/>
      <name val="Arial"/>
      <family val="2"/>
    </font>
    <font>
      <sz val="11"/>
      <color rgb="FFFF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rgb="FF33CC3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2F2F2"/>
        <bgColor indexed="64"/>
      </patternFill>
    </fill>
    <fill>
      <patternFill patternType="solid">
        <fgColor theme="1" tint="0.249977111117893"/>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9D9D9"/>
        <bgColor indexed="64"/>
      </patternFill>
    </fill>
    <fill>
      <patternFill patternType="solid">
        <fgColor rgb="FF002060"/>
        <bgColor indexed="64"/>
      </patternFill>
    </fill>
    <fill>
      <patternFill patternType="solid">
        <fgColor rgb="FFFFFFFF"/>
        <bgColor indexed="64"/>
      </patternFill>
    </fill>
    <fill>
      <patternFill patternType="solid">
        <fgColor theme="0"/>
        <bgColor indexed="64"/>
      </patternFill>
    </fill>
    <fill>
      <patternFill patternType="solid">
        <fgColor theme="6"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rgb="FF000000"/>
      </right>
      <top style="medium">
        <color indexed="64"/>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rgb="FF000000"/>
      </right>
      <top/>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auto="1"/>
      </bottom>
      <diagonal/>
    </border>
    <border>
      <left/>
      <right style="medium">
        <color indexed="64"/>
      </right>
      <top style="thin">
        <color auto="1"/>
      </top>
      <bottom style="medium">
        <color indexed="64"/>
      </bottom>
      <diagonal/>
    </border>
    <border>
      <left/>
      <right style="medium">
        <color auto="1"/>
      </right>
      <top style="medium">
        <color auto="1"/>
      </top>
      <bottom style="thin">
        <color auto="1"/>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cellStyleXfs>
  <cellXfs count="260">
    <xf numFmtId="0" fontId="0" fillId="0" borderId="0" xfId="0"/>
    <xf numFmtId="0" fontId="0" fillId="0" borderId="0" xfId="0" applyFont="1" applyAlignment="1">
      <alignment wrapText="1"/>
    </xf>
    <xf numFmtId="0" fontId="0" fillId="0" borderId="0" xfId="0" applyFont="1" applyAlignment="1" applyProtection="1">
      <alignment vertical="center" wrapText="1"/>
    </xf>
    <xf numFmtId="0" fontId="6" fillId="2" borderId="19" xfId="0" applyFont="1" applyFill="1" applyBorder="1" applyAlignment="1" applyProtection="1">
      <alignment horizontal="center" vertical="center" wrapText="1"/>
    </xf>
    <xf numFmtId="0" fontId="0" fillId="0" borderId="0" xfId="0" applyFont="1" applyAlignment="1">
      <alignment horizontal="center" vertical="center" wrapText="1"/>
    </xf>
    <xf numFmtId="0" fontId="3" fillId="5"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0" fillId="0" borderId="0" xfId="0" applyFill="1" applyAlignment="1" applyProtection="1">
      <alignment horizontal="center" vertical="center" wrapText="1"/>
    </xf>
    <xf numFmtId="0" fontId="5" fillId="0" borderId="0" xfId="0" applyFont="1" applyFill="1" applyAlignment="1" applyProtection="1">
      <alignment horizontal="center" vertical="center" wrapText="1"/>
    </xf>
    <xf numFmtId="0" fontId="12" fillId="0" borderId="0" xfId="0" applyFont="1" applyAlignment="1">
      <alignment vertical="center" wrapText="1"/>
    </xf>
    <xf numFmtId="0" fontId="0" fillId="0" borderId="0" xfId="0" applyFill="1" applyAlignment="1">
      <alignment wrapText="1"/>
    </xf>
    <xf numFmtId="0" fontId="14" fillId="0" borderId="0" xfId="0" applyFont="1" applyFill="1" applyAlignment="1" applyProtection="1">
      <alignment horizontal="center" vertical="center" wrapText="1"/>
    </xf>
    <xf numFmtId="0" fontId="13" fillId="0" borderId="0" xfId="3"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2" fontId="13" fillId="0" borderId="0" xfId="1" applyNumberFormat="1"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8" xfId="0" applyFont="1" applyFill="1" applyBorder="1" applyAlignment="1" applyProtection="1">
      <alignment vertical="center" wrapText="1"/>
    </xf>
    <xf numFmtId="0" fontId="15" fillId="0" borderId="0" xfId="0" applyFont="1" applyFill="1" applyAlignment="1" applyProtection="1">
      <alignment horizontal="center" vertical="center" wrapText="1"/>
    </xf>
    <xf numFmtId="165" fontId="15" fillId="0" borderId="0" xfId="1" applyNumberFormat="1" applyFont="1" applyFill="1" applyAlignment="1" applyProtection="1">
      <alignment horizontal="center" vertical="center" wrapText="1"/>
    </xf>
    <xf numFmtId="0" fontId="13" fillId="0" borderId="0" xfId="0" applyFont="1" applyFill="1" applyBorder="1" applyAlignment="1" applyProtection="1">
      <alignment vertical="center" wrapText="1"/>
    </xf>
    <xf numFmtId="0" fontId="15" fillId="0" borderId="0"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3" fillId="3" borderId="8"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14" fillId="0" borderId="0" xfId="3" applyFont="1" applyFill="1" applyBorder="1" applyAlignment="1" applyProtection="1">
      <alignment horizontal="center" vertical="center" wrapText="1"/>
    </xf>
    <xf numFmtId="0" fontId="11" fillId="0" borderId="0" xfId="0" applyFont="1" applyAlignment="1" applyProtection="1">
      <alignment vertical="center" wrapText="1"/>
    </xf>
    <xf numFmtId="0" fontId="18" fillId="9"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Fill="1" applyBorder="1" applyAlignment="1">
      <alignment horizontal="center" vertical="center" wrapText="1"/>
    </xf>
    <xf numFmtId="0" fontId="9"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1" fontId="7" fillId="0" borderId="1" xfId="0" applyNumberFormat="1" applyFont="1" applyBorder="1" applyAlignment="1" applyProtection="1">
      <alignment horizontal="center" vertical="center" wrapText="1"/>
    </xf>
    <xf numFmtId="0" fontId="4" fillId="0" borderId="22" xfId="0" applyFont="1" applyFill="1" applyBorder="1" applyAlignment="1">
      <alignment horizontal="justify" vertical="center" wrapText="1"/>
    </xf>
    <xf numFmtId="0" fontId="17" fillId="9" borderId="29" xfId="0" applyFont="1" applyFill="1" applyBorder="1" applyAlignment="1">
      <alignment horizontal="center" vertical="center" wrapText="1"/>
    </xf>
    <xf numFmtId="0" fontId="17" fillId="9" borderId="22" xfId="0" applyFont="1" applyFill="1" applyBorder="1" applyAlignment="1">
      <alignment horizontal="center" vertical="center" wrapText="1"/>
    </xf>
    <xf numFmtId="0" fontId="21" fillId="0" borderId="30" xfId="0" applyFont="1" applyFill="1" applyBorder="1" applyAlignment="1">
      <alignment horizontal="justify" vertical="center" wrapText="1"/>
    </xf>
    <xf numFmtId="0" fontId="20" fillId="0" borderId="31" xfId="0" applyFont="1" applyFill="1" applyBorder="1" applyAlignment="1">
      <alignment horizontal="justify" vertical="center" wrapText="1"/>
    </xf>
    <xf numFmtId="0" fontId="21" fillId="0" borderId="22" xfId="0" applyFont="1" applyFill="1" applyBorder="1" applyAlignment="1">
      <alignment horizontal="justify" vertical="center" wrapText="1"/>
    </xf>
    <xf numFmtId="0" fontId="20" fillId="0" borderId="28" xfId="0" applyFont="1" applyFill="1" applyBorder="1" applyAlignment="1">
      <alignment horizontal="justify" vertical="center" wrapText="1"/>
    </xf>
    <xf numFmtId="0" fontId="21" fillId="0" borderId="25" xfId="0" applyFont="1" applyFill="1" applyBorder="1" applyAlignment="1">
      <alignment horizontal="justify" vertical="center" wrapText="1"/>
    </xf>
    <xf numFmtId="0" fontId="20" fillId="0" borderId="32"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28"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16" fillId="0" borderId="0" xfId="0" applyFont="1" applyAlignment="1">
      <alignment horizontal="center" vertical="center" wrapText="1"/>
    </xf>
    <xf numFmtId="0" fontId="3" fillId="7" borderId="26" xfId="0" applyFont="1" applyFill="1" applyBorder="1" applyAlignment="1">
      <alignment vertical="center" wrapText="1"/>
    </xf>
    <xf numFmtId="0" fontId="3" fillId="6" borderId="14" xfId="0" applyFont="1" applyFill="1" applyBorder="1" applyAlignment="1">
      <alignment horizontal="center" vertical="center" wrapText="1"/>
    </xf>
    <xf numFmtId="0" fontId="3" fillId="7" borderId="38" xfId="0" applyFont="1" applyFill="1" applyBorder="1" applyAlignment="1">
      <alignment vertical="center" wrapText="1"/>
    </xf>
    <xf numFmtId="0" fontId="3" fillId="7" borderId="39" xfId="0" applyFont="1" applyFill="1" applyBorder="1" applyAlignment="1">
      <alignment vertical="center" wrapText="1"/>
    </xf>
    <xf numFmtId="0" fontId="16" fillId="11" borderId="37" xfId="0" applyFont="1" applyFill="1" applyBorder="1" applyAlignment="1">
      <alignment horizontal="center" vertical="center" wrapText="1"/>
    </xf>
    <xf numFmtId="0" fontId="6" fillId="2" borderId="12" xfId="0" applyFont="1" applyFill="1" applyBorder="1" applyAlignment="1" applyProtection="1">
      <alignment horizontal="center" vertical="center" wrapText="1"/>
    </xf>
    <xf numFmtId="0" fontId="22" fillId="2" borderId="1" xfId="0" applyFont="1" applyFill="1" applyBorder="1" applyAlignment="1" applyProtection="1">
      <alignment horizontal="center" vertical="center" wrapText="1"/>
    </xf>
    <xf numFmtId="0" fontId="22" fillId="2" borderId="1" xfId="0" applyFont="1" applyFill="1" applyBorder="1" applyAlignment="1" applyProtection="1">
      <alignment vertical="center" wrapText="1"/>
    </xf>
    <xf numFmtId="0" fontId="22" fillId="12" borderId="1" xfId="0" applyFont="1" applyFill="1" applyBorder="1" applyAlignment="1" applyProtection="1">
      <alignment vertical="center" wrapText="1"/>
    </xf>
    <xf numFmtId="0" fontId="22" fillId="12" borderId="1" xfId="0" applyFont="1" applyFill="1" applyBorder="1" applyAlignment="1" applyProtection="1">
      <alignment horizontal="center" vertical="center" wrapText="1"/>
    </xf>
    <xf numFmtId="0" fontId="23" fillId="14" borderId="1" xfId="0" applyFont="1" applyFill="1" applyBorder="1" applyAlignment="1" applyProtection="1">
      <alignment horizontal="center" vertical="center" wrapText="1"/>
    </xf>
    <xf numFmtId="0" fontId="20" fillId="15" borderId="1" xfId="0" applyFont="1" applyFill="1" applyBorder="1" applyAlignment="1">
      <alignment horizontal="justify" vertical="center" wrapText="1"/>
    </xf>
    <xf numFmtId="0" fontId="11" fillId="0" borderId="0" xfId="0" applyFont="1" applyBorder="1" applyAlignment="1" applyProtection="1">
      <alignment vertical="center" wrapText="1"/>
    </xf>
    <xf numFmtId="0" fontId="11" fillId="0" borderId="2" xfId="0" applyFont="1" applyBorder="1" applyAlignment="1" applyProtection="1">
      <alignment horizontal="center" vertical="center" wrapText="1"/>
    </xf>
    <xf numFmtId="0" fontId="11" fillId="0" borderId="3" xfId="0" applyFont="1" applyBorder="1" applyAlignment="1" applyProtection="1">
      <alignment vertical="center" wrapText="1"/>
    </xf>
    <xf numFmtId="0" fontId="11" fillId="0" borderId="16" xfId="0" applyFont="1" applyBorder="1" applyAlignment="1" applyProtection="1">
      <alignment vertical="center" wrapText="1"/>
    </xf>
    <xf numFmtId="0" fontId="11" fillId="0" borderId="8" xfId="0" applyFont="1" applyBorder="1" applyAlignment="1" applyProtection="1">
      <alignment horizontal="center" vertical="center" wrapText="1"/>
    </xf>
    <xf numFmtId="0" fontId="11" fillId="0" borderId="1" xfId="0" applyFont="1" applyBorder="1" applyAlignment="1" applyProtection="1">
      <alignment vertical="center" wrapText="1"/>
    </xf>
    <xf numFmtId="0" fontId="11" fillId="0" borderId="10" xfId="0" applyFont="1" applyBorder="1" applyAlignment="1" applyProtection="1">
      <alignment vertical="center" wrapText="1"/>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14" fontId="25" fillId="0" borderId="1" xfId="0" applyNumberFormat="1" applyFont="1" applyFill="1" applyBorder="1" applyAlignment="1" applyProtection="1">
      <alignment horizontal="center" vertical="center" wrapText="1"/>
      <protection locked="0"/>
    </xf>
    <xf numFmtId="0" fontId="25" fillId="0" borderId="0" xfId="0" applyFont="1" applyFill="1" applyAlignment="1" applyProtection="1">
      <alignment horizontal="center" vertical="center" wrapText="1"/>
    </xf>
    <xf numFmtId="0" fontId="18" fillId="9" borderId="22"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4" fillId="0" borderId="22" xfId="0" applyFont="1" applyBorder="1" applyAlignment="1">
      <alignment horizontal="justify" vertical="center" wrapText="1"/>
    </xf>
    <xf numFmtId="0" fontId="0" fillId="0" borderId="22" xfId="0" applyBorder="1" applyAlignment="1">
      <alignment vertical="center" wrapText="1"/>
    </xf>
    <xf numFmtId="0" fontId="0" fillId="0" borderId="25" xfId="0" applyBorder="1" applyAlignment="1">
      <alignment vertical="center" wrapText="1"/>
    </xf>
    <xf numFmtId="0" fontId="20" fillId="0" borderId="22" xfId="0" applyFont="1" applyBorder="1" applyAlignment="1">
      <alignment horizontal="justify" vertical="center" wrapText="1"/>
    </xf>
    <xf numFmtId="0" fontId="22" fillId="0" borderId="22" xfId="0" applyFont="1" applyBorder="1" applyAlignment="1">
      <alignment horizontal="justify" vertical="center" wrapText="1"/>
    </xf>
    <xf numFmtId="0" fontId="20" fillId="0" borderId="25" xfId="0" applyFont="1" applyBorder="1" applyAlignment="1">
      <alignment horizontal="justify" vertical="center" wrapText="1"/>
    </xf>
    <xf numFmtId="0" fontId="27" fillId="0" borderId="22" xfId="0" applyFont="1" applyBorder="1" applyAlignment="1">
      <alignment horizontal="justify" vertical="center" wrapText="1"/>
    </xf>
    <xf numFmtId="0" fontId="4" fillId="0" borderId="25" xfId="0" applyFont="1" applyBorder="1" applyAlignment="1">
      <alignment horizontal="justify" vertical="center" wrapText="1"/>
    </xf>
    <xf numFmtId="14" fontId="25" fillId="16" borderId="1" xfId="0" applyNumberFormat="1" applyFont="1" applyFill="1" applyBorder="1" applyAlignment="1" applyProtection="1">
      <alignment horizontal="center" vertical="center" wrapText="1"/>
      <protection locked="0"/>
    </xf>
    <xf numFmtId="0" fontId="27" fillId="0" borderId="1" xfId="3" applyFont="1" applyFill="1" applyBorder="1" applyAlignment="1" applyProtection="1">
      <alignment horizontal="center" vertical="center" wrapText="1"/>
      <protection locked="0"/>
    </xf>
    <xf numFmtId="0" fontId="27" fillId="16" borderId="1" xfId="3" applyFont="1" applyFill="1" applyBorder="1" applyAlignment="1" applyProtection="1">
      <alignment horizontal="center" vertical="center" wrapText="1"/>
      <protection locked="0"/>
    </xf>
    <xf numFmtId="0" fontId="32" fillId="0" borderId="17" xfId="3" applyFont="1" applyFill="1" applyBorder="1" applyAlignment="1" applyProtection="1">
      <alignment horizontal="center" vertical="center" wrapText="1"/>
      <protection locked="0"/>
    </xf>
    <xf numFmtId="0" fontId="32" fillId="16" borderId="17" xfId="3" applyFont="1" applyFill="1" applyBorder="1" applyAlignment="1" applyProtection="1">
      <alignment horizontal="center" vertical="center" wrapText="1"/>
      <protection locked="0"/>
    </xf>
    <xf numFmtId="0" fontId="25" fillId="16" borderId="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31" xfId="0" applyFont="1" applyFill="1" applyBorder="1" applyAlignment="1" applyProtection="1">
      <alignment horizontal="center" vertical="center" wrapText="1"/>
    </xf>
    <xf numFmtId="0" fontId="7" fillId="0" borderId="27" xfId="2" applyFont="1" applyFill="1" applyBorder="1" applyAlignment="1" applyProtection="1">
      <alignment horizontal="center" vertical="center" wrapText="1"/>
    </xf>
    <xf numFmtId="0" fontId="7" fillId="0" borderId="0" xfId="2" applyFont="1" applyFill="1" applyBorder="1" applyAlignment="1" applyProtection="1">
      <alignment horizontal="center" vertical="center" wrapText="1"/>
    </xf>
    <xf numFmtId="0" fontId="7" fillId="0" borderId="28" xfId="2" applyFont="1" applyFill="1" applyBorder="1" applyAlignment="1" applyProtection="1">
      <alignment horizontal="center" vertical="center" wrapText="1"/>
    </xf>
    <xf numFmtId="0" fontId="7" fillId="0" borderId="35" xfId="2" applyFont="1" applyFill="1" applyBorder="1" applyAlignment="1" applyProtection="1">
      <alignment horizontal="center" vertical="center" wrapText="1"/>
    </xf>
    <xf numFmtId="0" fontId="7" fillId="0" borderId="36" xfId="2" applyFont="1" applyFill="1" applyBorder="1" applyAlignment="1" applyProtection="1">
      <alignment horizontal="center" vertical="center" wrapText="1"/>
    </xf>
    <xf numFmtId="0" fontId="7" fillId="0" borderId="32" xfId="2" applyFont="1" applyFill="1" applyBorder="1" applyAlignment="1" applyProtection="1">
      <alignment horizontal="center" vertical="center" wrapText="1"/>
    </xf>
    <xf numFmtId="0" fontId="6" fillId="2" borderId="33" xfId="2" applyFont="1" applyFill="1" applyBorder="1" applyAlignment="1" applyProtection="1">
      <alignment horizontal="center" vertical="center" wrapText="1"/>
    </xf>
    <xf numFmtId="0" fontId="6" fillId="2" borderId="34" xfId="2" applyFont="1" applyFill="1" applyBorder="1" applyAlignment="1" applyProtection="1">
      <alignment horizontal="center" vertical="center" wrapText="1"/>
    </xf>
    <xf numFmtId="0" fontId="6" fillId="2" borderId="31" xfId="2" applyFont="1" applyFill="1" applyBorder="1" applyAlignment="1" applyProtection="1">
      <alignment horizontal="center" vertical="center" wrapText="1"/>
    </xf>
    <xf numFmtId="0" fontId="6" fillId="0" borderId="27" xfId="2" applyFont="1" applyFill="1" applyBorder="1" applyAlignment="1" applyProtection="1">
      <alignment horizontal="center" vertical="center" wrapText="1"/>
    </xf>
    <xf numFmtId="0" fontId="6" fillId="0" borderId="0" xfId="2" applyFont="1" applyFill="1" applyBorder="1" applyAlignment="1" applyProtection="1">
      <alignment horizontal="center" vertical="center" wrapText="1"/>
    </xf>
    <xf numFmtId="0" fontId="6" fillId="0" borderId="28" xfId="2" applyFont="1" applyFill="1" applyBorder="1" applyAlignment="1" applyProtection="1">
      <alignment horizontal="center" vertical="center" wrapText="1"/>
    </xf>
    <xf numFmtId="0" fontId="6" fillId="0" borderId="35" xfId="2" applyFont="1" applyFill="1" applyBorder="1" applyAlignment="1" applyProtection="1">
      <alignment horizontal="center" vertical="center" wrapText="1"/>
    </xf>
    <xf numFmtId="0" fontId="6" fillId="0" borderId="36" xfId="2" applyFont="1" applyFill="1" applyBorder="1" applyAlignment="1" applyProtection="1">
      <alignment horizontal="center" vertical="center" wrapText="1"/>
    </xf>
    <xf numFmtId="0" fontId="6" fillId="0" borderId="32" xfId="2"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xf>
    <xf numFmtId="0" fontId="22" fillId="0" borderId="1"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xf>
    <xf numFmtId="2" fontId="22" fillId="0" borderId="1" xfId="1" applyNumberFormat="1" applyFont="1" applyFill="1" applyBorder="1" applyAlignment="1" applyProtection="1">
      <alignment horizontal="center" vertical="center" wrapText="1"/>
      <protection locked="0"/>
    </xf>
    <xf numFmtId="0" fontId="26" fillId="8" borderId="1" xfId="3" applyFont="1" applyFill="1" applyBorder="1" applyAlignment="1" applyProtection="1">
      <alignment horizontal="center" vertical="center" wrapText="1"/>
      <protection locked="0"/>
    </xf>
    <xf numFmtId="0" fontId="25" fillId="0" borderId="1" xfId="3" applyFont="1" applyFill="1" applyBorder="1" applyAlignment="1" applyProtection="1">
      <alignment horizontal="center" vertical="center" wrapText="1"/>
      <protection locked="0"/>
    </xf>
    <xf numFmtId="0" fontId="27" fillId="0" borderId="1" xfId="3"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5" fillId="0" borderId="17" xfId="3" applyFont="1" applyFill="1" applyBorder="1" applyAlignment="1" applyProtection="1">
      <alignment horizontal="center" vertical="center" wrapText="1"/>
      <protection locked="0"/>
    </xf>
    <xf numFmtId="0" fontId="25" fillId="0" borderId="18" xfId="3" applyFont="1" applyFill="1" applyBorder="1" applyAlignment="1" applyProtection="1">
      <alignment horizontal="center" vertical="center" wrapText="1"/>
      <protection locked="0"/>
    </xf>
    <xf numFmtId="0" fontId="29" fillId="0" borderId="17" xfId="3" applyFont="1" applyFill="1" applyBorder="1" applyAlignment="1" applyProtection="1">
      <alignment horizontal="center" vertical="center" wrapText="1"/>
      <protection locked="0"/>
    </xf>
    <xf numFmtId="0" fontId="29" fillId="0" borderId="18" xfId="3" applyFont="1" applyFill="1" applyBorder="1" applyAlignment="1" applyProtection="1">
      <alignment horizontal="center" vertical="center" wrapText="1"/>
      <protection locked="0"/>
    </xf>
    <xf numFmtId="0" fontId="33" fillId="17" borderId="1" xfId="3" applyFont="1" applyFill="1" applyBorder="1" applyAlignment="1" applyProtection="1">
      <alignment horizontal="center" vertical="center" wrapText="1"/>
      <protection locked="0"/>
    </xf>
    <xf numFmtId="0" fontId="4" fillId="0" borderId="1" xfId="3" applyFont="1" applyFill="1" applyBorder="1" applyAlignment="1" applyProtection="1">
      <alignment horizontal="center" vertical="center" wrapText="1"/>
      <protection locked="0"/>
    </xf>
    <xf numFmtId="0" fontId="4" fillId="16" borderId="1" xfId="3" applyFont="1" applyFill="1" applyBorder="1" applyAlignment="1" applyProtection="1">
      <alignment horizontal="center" vertical="center" wrapText="1"/>
      <protection locked="0"/>
    </xf>
    <xf numFmtId="0" fontId="22" fillId="2" borderId="17" xfId="0" applyFont="1" applyFill="1" applyBorder="1" applyAlignment="1" applyProtection="1">
      <alignment horizontal="center" vertical="center" wrapText="1"/>
    </xf>
    <xf numFmtId="0" fontId="22" fillId="2" borderId="9" xfId="0" applyFont="1" applyFill="1" applyBorder="1" applyAlignment="1" applyProtection="1">
      <alignment horizontal="center" vertical="center" wrapText="1"/>
    </xf>
    <xf numFmtId="0" fontId="20" fillId="16" borderId="1" xfId="3" applyFont="1" applyFill="1" applyBorder="1" applyAlignment="1" applyProtection="1">
      <alignment horizontal="center" vertical="center" wrapText="1"/>
      <protection locked="0"/>
    </xf>
    <xf numFmtId="0" fontId="22" fillId="2" borderId="18" xfId="0" applyFont="1" applyFill="1" applyBorder="1" applyAlignment="1" applyProtection="1">
      <alignment horizontal="center" vertical="center" wrapText="1"/>
    </xf>
    <xf numFmtId="0" fontId="22" fillId="2" borderId="40" xfId="0" applyFont="1" applyFill="1" applyBorder="1" applyAlignment="1" applyProtection="1">
      <alignment horizontal="center" vertical="center" wrapText="1"/>
    </xf>
    <xf numFmtId="0" fontId="22" fillId="2" borderId="41" xfId="0" applyFont="1" applyFill="1" applyBorder="1" applyAlignment="1" applyProtection="1">
      <alignment horizontal="center" vertical="center" wrapText="1"/>
    </xf>
    <xf numFmtId="0" fontId="22" fillId="2" borderId="42" xfId="0" applyFont="1" applyFill="1" applyBorder="1" applyAlignment="1" applyProtection="1">
      <alignment horizontal="center" vertical="center" wrapText="1"/>
    </xf>
    <xf numFmtId="0" fontId="10"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9" borderId="13"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18" fillId="9" borderId="43"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8" fillId="9" borderId="31" xfId="0" applyFont="1" applyFill="1" applyBorder="1" applyAlignment="1">
      <alignment horizontal="center" vertical="center" wrapText="1"/>
    </xf>
    <xf numFmtId="0" fontId="18" fillId="9" borderId="35" xfId="0" applyFont="1" applyFill="1" applyBorder="1" applyAlignment="1">
      <alignment horizontal="center" vertical="center" wrapText="1"/>
    </xf>
    <xf numFmtId="0" fontId="18" fillId="9" borderId="32"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0" fillId="9" borderId="26"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20"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1" fillId="0" borderId="1" xfId="0" applyFont="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0" fontId="24" fillId="2" borderId="6"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11" fillId="0" borderId="3" xfId="0" applyFont="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5" xfId="0" applyFont="1" applyFill="1" applyBorder="1" applyAlignment="1" applyProtection="1">
      <alignment horizontal="center" vertical="center" wrapText="1"/>
    </xf>
    <xf numFmtId="0" fontId="11" fillId="0" borderId="0" xfId="0" applyFont="1" applyBorder="1" applyAlignment="1" applyProtection="1">
      <alignment horizontal="left" vertical="center" wrapText="1"/>
    </xf>
    <xf numFmtId="0" fontId="11" fillId="0" borderId="0" xfId="0" applyFont="1" applyAlignment="1" applyProtection="1">
      <alignment horizontal="center" vertical="center" wrapText="1"/>
    </xf>
    <xf numFmtId="0" fontId="11" fillId="0" borderId="17" xfId="0" applyFont="1" applyBorder="1" applyAlignment="1" applyProtection="1">
      <alignment horizontal="left" vertical="center" wrapText="1"/>
    </xf>
    <xf numFmtId="0" fontId="19" fillId="2" borderId="5" xfId="0" applyFont="1" applyFill="1" applyBorder="1" applyAlignment="1" applyProtection="1">
      <alignment horizontal="center" vertical="center" wrapText="1"/>
    </xf>
    <xf numFmtId="0" fontId="18" fillId="2" borderId="2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20" fillId="16" borderId="8" xfId="0" applyFont="1" applyFill="1" applyBorder="1" applyAlignment="1">
      <alignment horizontal="center" vertical="center"/>
    </xf>
    <xf numFmtId="0" fontId="20" fillId="16" borderId="1" xfId="0" applyFont="1" applyFill="1" applyBorder="1" applyAlignment="1">
      <alignment horizontal="center" vertical="center"/>
    </xf>
    <xf numFmtId="0" fontId="20" fillId="16" borderId="10" xfId="0" applyFont="1" applyFill="1" applyBorder="1" applyAlignment="1">
      <alignment horizontal="center" vertical="center"/>
    </xf>
    <xf numFmtId="0" fontId="20" fillId="16" borderId="11" xfId="0" applyFont="1" applyFill="1" applyBorder="1" applyAlignment="1">
      <alignment horizontal="center" vertical="center"/>
    </xf>
    <xf numFmtId="0" fontId="20" fillId="16" borderId="12" xfId="0" applyFont="1" applyFill="1" applyBorder="1" applyAlignment="1">
      <alignment horizontal="center" vertical="center"/>
    </xf>
    <xf numFmtId="0" fontId="20" fillId="16" borderId="19"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0" xfId="0" applyFont="1" applyFill="1" applyBorder="1" applyAlignment="1">
      <alignment horizontal="center" vertical="center"/>
    </xf>
    <xf numFmtId="0" fontId="20" fillId="16" borderId="45" xfId="0" applyFont="1" applyFill="1" applyBorder="1" applyAlignment="1">
      <alignment horizontal="left" vertical="center" wrapText="1"/>
    </xf>
    <xf numFmtId="0" fontId="20" fillId="16" borderId="46" xfId="0" applyFont="1" applyFill="1" applyBorder="1" applyAlignment="1">
      <alignment horizontal="left" vertical="center" wrapText="1"/>
    </xf>
    <xf numFmtId="0" fontId="20" fillId="16" borderId="47" xfId="0" applyFont="1" applyFill="1" applyBorder="1" applyAlignment="1">
      <alignment horizontal="left" vertical="center" wrapText="1"/>
    </xf>
    <xf numFmtId="0" fontId="6" fillId="16" borderId="48" xfId="0" applyFont="1" applyFill="1" applyBorder="1" applyAlignment="1">
      <alignment horizontal="center" vertical="center" wrapText="1"/>
    </xf>
    <xf numFmtId="0" fontId="6" fillId="16" borderId="46" xfId="0" applyFont="1" applyFill="1" applyBorder="1" applyAlignment="1">
      <alignment horizontal="center" vertical="center" wrapText="1"/>
    </xf>
    <xf numFmtId="0" fontId="6" fillId="16" borderId="49" xfId="0" applyFont="1" applyFill="1" applyBorder="1" applyAlignment="1">
      <alignment horizontal="center" vertical="center" wrapText="1"/>
    </xf>
    <xf numFmtId="0" fontId="18" fillId="16" borderId="27" xfId="0" applyFont="1" applyFill="1" applyBorder="1" applyAlignment="1">
      <alignment horizontal="center" vertical="center" wrapText="1"/>
    </xf>
    <xf numFmtId="0" fontId="18" fillId="16" borderId="0" xfId="0" applyFont="1" applyFill="1" applyBorder="1" applyAlignment="1">
      <alignment horizontal="center" vertical="center" wrapText="1"/>
    </xf>
    <xf numFmtId="0" fontId="18" fillId="16" borderId="28" xfId="0" applyFont="1" applyFill="1" applyBorder="1" applyAlignment="1">
      <alignment horizontal="center" vertical="center" wrapText="1"/>
    </xf>
    <xf numFmtId="0" fontId="20" fillId="16" borderId="38" xfId="0" applyFont="1" applyFill="1" applyBorder="1" applyAlignment="1">
      <alignment horizontal="left" vertical="center" wrapText="1"/>
    </xf>
    <xf numFmtId="0" fontId="20" fillId="16" borderId="41" xfId="0" applyFont="1" applyFill="1" applyBorder="1" applyAlignment="1">
      <alignment horizontal="left" vertical="center" wrapText="1"/>
    </xf>
    <xf numFmtId="0" fontId="20" fillId="16" borderId="42" xfId="0" applyFont="1" applyFill="1" applyBorder="1" applyAlignment="1">
      <alignment horizontal="left" vertical="center" wrapText="1"/>
    </xf>
    <xf numFmtId="0" fontId="6" fillId="16" borderId="40" xfId="0" applyFont="1" applyFill="1" applyBorder="1" applyAlignment="1">
      <alignment horizontal="center" vertical="center" wrapText="1"/>
    </xf>
    <xf numFmtId="0" fontId="6" fillId="16" borderId="41"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0" fillId="0" borderId="33" xfId="0" applyFont="1" applyBorder="1" applyAlignment="1" applyProtection="1">
      <alignment horizontal="center" vertical="top" wrapText="1"/>
    </xf>
    <xf numFmtId="0" fontId="0" fillId="0" borderId="34" xfId="0" applyFont="1" applyBorder="1" applyAlignment="1" applyProtection="1">
      <alignment horizontal="center" vertical="top" wrapText="1"/>
    </xf>
    <xf numFmtId="0" fontId="0" fillId="0" borderId="31" xfId="0" applyFont="1" applyBorder="1" applyAlignment="1" applyProtection="1">
      <alignment horizontal="center" vertical="top" wrapText="1"/>
    </xf>
    <xf numFmtId="0" fontId="0" fillId="0" borderId="27"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0" fillId="0" borderId="28" xfId="0" applyFont="1" applyBorder="1" applyAlignment="1" applyProtection="1">
      <alignment horizontal="center" vertical="top" wrapText="1"/>
    </xf>
    <xf numFmtId="0" fontId="0" fillId="0" borderId="35" xfId="0" applyFont="1" applyBorder="1" applyAlignment="1" applyProtection="1">
      <alignment horizontal="center" vertical="top" wrapText="1"/>
    </xf>
    <xf numFmtId="0" fontId="0" fillId="0" borderId="36" xfId="0" applyFont="1" applyBorder="1" applyAlignment="1" applyProtection="1">
      <alignment horizontal="center" vertical="top" wrapText="1"/>
    </xf>
    <xf numFmtId="0" fontId="0" fillId="0" borderId="32" xfId="0" applyFont="1" applyBorder="1" applyAlignment="1" applyProtection="1">
      <alignment horizontal="center" vertical="top" wrapText="1"/>
    </xf>
    <xf numFmtId="0" fontId="0" fillId="0" borderId="33" xfId="0" applyFont="1" applyBorder="1" applyAlignment="1" applyProtection="1">
      <alignment horizontal="center" vertical="center" wrapText="1"/>
    </xf>
    <xf numFmtId="0" fontId="0" fillId="0" borderId="34" xfId="0" applyFont="1" applyBorder="1" applyAlignment="1" applyProtection="1">
      <alignment horizontal="center" vertical="center" wrapText="1"/>
    </xf>
    <xf numFmtId="0" fontId="0" fillId="0" borderId="31" xfId="0" applyFont="1" applyBorder="1" applyAlignment="1" applyProtection="1">
      <alignment horizontal="center" vertical="center" wrapText="1"/>
    </xf>
    <xf numFmtId="0" fontId="0" fillId="0" borderId="27"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36"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9" xfId="0" applyFont="1" applyBorder="1" applyAlignment="1">
      <alignment horizontal="justify"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4" borderId="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19" fillId="10" borderId="33" xfId="0" applyFont="1" applyFill="1" applyBorder="1" applyAlignment="1">
      <alignment horizontal="center" vertical="center" textRotation="90" wrapText="1"/>
    </xf>
    <xf numFmtId="0" fontId="19" fillId="10" borderId="27" xfId="0" applyFont="1" applyFill="1" applyBorder="1" applyAlignment="1">
      <alignment horizontal="center" vertical="center" textRotation="90" wrapText="1"/>
    </xf>
    <xf numFmtId="0" fontId="19" fillId="10" borderId="35" xfId="0" applyFont="1" applyFill="1" applyBorder="1" applyAlignment="1">
      <alignment horizontal="center" vertical="center" textRotation="90" wrapText="1"/>
    </xf>
    <xf numFmtId="0" fontId="16" fillId="10" borderId="36" xfId="0" applyFont="1" applyFill="1" applyBorder="1" applyAlignment="1">
      <alignment horizontal="center" vertical="center" wrapText="1"/>
    </xf>
    <xf numFmtId="0" fontId="16" fillId="10" borderId="32" xfId="0" applyFont="1" applyFill="1" applyBorder="1" applyAlignment="1">
      <alignment horizontal="center" vertical="center" wrapText="1"/>
    </xf>
  </cellXfs>
  <cellStyles count="5">
    <cellStyle name="Hipervínculo" xfId="2" builtinId="8"/>
    <cellStyle name="Millares" xfId="1" builtinId="3"/>
    <cellStyle name="Normal" xfId="0" builtinId="0"/>
    <cellStyle name="Normal 2" xfId="3"/>
    <cellStyle name="Normal 2 3" xfId="4"/>
  </cellStyles>
  <dxfs count="108">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9" defaultPivotStyle="PivotStyleLight16"/>
  <colors>
    <mruColors>
      <color rgb="FFFFFFCC"/>
      <color rgb="FFFF9900"/>
      <color rgb="FFFF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5" name="1 Imagen">
          <a:extLst>
            <a:ext uri="{FF2B5EF4-FFF2-40B4-BE49-F238E27FC236}">
              <a16:creationId xmlns:a16="http://schemas.microsoft.com/office/drawing/2014/main" id="{69E60FAA-CB76-4256-A8A7-5EE84374AD77}"/>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289152" y="1977118"/>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elson.ovalle/Downloads/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2"/>
  <sheetViews>
    <sheetView topLeftCell="C4" zoomScale="120" zoomScaleNormal="120" workbookViewId="0">
      <selection activeCell="D4" sqref="D4:D9"/>
    </sheetView>
  </sheetViews>
  <sheetFormatPr baseColWidth="10" defaultColWidth="11.42578125" defaultRowHeight="15" x14ac:dyDescent="0.25"/>
  <cols>
    <col min="1" max="1" width="11.42578125" style="15"/>
    <col min="2" max="3" width="37.42578125" style="15" customWidth="1"/>
    <col min="4" max="4" width="17.7109375" style="15" customWidth="1"/>
    <col min="5" max="7" width="26.85546875" style="15" customWidth="1"/>
    <col min="8" max="8" width="20.7109375" style="15" customWidth="1"/>
    <col min="9" max="9" width="22.42578125" style="15" customWidth="1"/>
    <col min="10" max="10" width="16.7109375" style="15" customWidth="1"/>
    <col min="11" max="11" width="26.5703125" style="15" customWidth="1"/>
    <col min="12" max="12" width="23.85546875" style="15" customWidth="1"/>
    <col min="13" max="16384" width="11.42578125" style="15"/>
  </cols>
  <sheetData>
    <row r="2" spans="2:12" ht="30" x14ac:dyDescent="0.25">
      <c r="B2" s="15" t="s">
        <v>88</v>
      </c>
      <c r="C2" s="15" t="s">
        <v>70</v>
      </c>
      <c r="D2" s="15" t="s">
        <v>101</v>
      </c>
      <c r="E2" s="15" t="s">
        <v>102</v>
      </c>
      <c r="F2" s="15" t="s">
        <v>103</v>
      </c>
      <c r="G2" s="15" t="s">
        <v>3</v>
      </c>
      <c r="H2" s="15" t="s">
        <v>131</v>
      </c>
      <c r="I2" s="15" t="s">
        <v>66</v>
      </c>
      <c r="J2" s="15" t="s">
        <v>135</v>
      </c>
      <c r="K2" s="15" t="s">
        <v>163</v>
      </c>
      <c r="L2" s="15" t="s">
        <v>135</v>
      </c>
    </row>
    <row r="4" spans="2:12" ht="31.5" x14ac:dyDescent="0.25">
      <c r="B4" s="14" t="s">
        <v>71</v>
      </c>
      <c r="C4" s="14" t="s">
        <v>89</v>
      </c>
      <c r="D4" s="12" t="s">
        <v>91</v>
      </c>
      <c r="E4" s="15" t="s">
        <v>123</v>
      </c>
      <c r="F4" s="15" t="s">
        <v>104</v>
      </c>
      <c r="G4" s="15" t="s">
        <v>133</v>
      </c>
      <c r="H4" s="15" t="s">
        <v>136</v>
      </c>
      <c r="I4" s="12" t="s">
        <v>23</v>
      </c>
      <c r="J4" s="12" t="s">
        <v>21</v>
      </c>
      <c r="K4" s="15" t="s">
        <v>164</v>
      </c>
      <c r="L4" s="12" t="s">
        <v>21</v>
      </c>
    </row>
    <row r="5" spans="2:12" ht="31.5" x14ac:dyDescent="0.25">
      <c r="B5" s="14" t="s">
        <v>72</v>
      </c>
      <c r="C5" s="14" t="s">
        <v>346</v>
      </c>
      <c r="D5" s="13" t="s">
        <v>92</v>
      </c>
      <c r="E5" s="15" t="s">
        <v>124</v>
      </c>
      <c r="F5" s="15" t="s">
        <v>105</v>
      </c>
      <c r="G5" s="15" t="s">
        <v>17</v>
      </c>
      <c r="H5" s="15" t="s">
        <v>132</v>
      </c>
      <c r="I5" s="12" t="s">
        <v>24</v>
      </c>
      <c r="J5" s="12" t="s">
        <v>22</v>
      </c>
      <c r="K5" s="15" t="s">
        <v>165</v>
      </c>
      <c r="L5" s="12" t="s">
        <v>22</v>
      </c>
    </row>
    <row r="6" spans="2:12" ht="30" x14ac:dyDescent="0.25">
      <c r="B6" s="14" t="s">
        <v>73</v>
      </c>
      <c r="C6" s="14" t="s">
        <v>90</v>
      </c>
      <c r="D6" s="12" t="s">
        <v>93</v>
      </c>
      <c r="E6" s="15" t="s">
        <v>125</v>
      </c>
      <c r="F6" s="15" t="s">
        <v>106</v>
      </c>
      <c r="G6" s="15" t="s">
        <v>18</v>
      </c>
      <c r="H6" s="15" t="s">
        <v>136</v>
      </c>
      <c r="I6" s="12" t="s">
        <v>25</v>
      </c>
      <c r="J6" s="12" t="s">
        <v>23</v>
      </c>
      <c r="K6" s="15" t="s">
        <v>166</v>
      </c>
      <c r="L6" s="12" t="s">
        <v>23</v>
      </c>
    </row>
    <row r="7" spans="2:12" ht="30" x14ac:dyDescent="0.25">
      <c r="B7" s="14" t="s">
        <v>74</v>
      </c>
      <c r="C7" s="14"/>
      <c r="D7" s="12" t="s">
        <v>94</v>
      </c>
      <c r="E7" s="15" t="s">
        <v>126</v>
      </c>
      <c r="F7" s="15" t="s">
        <v>107</v>
      </c>
      <c r="G7" s="15" t="s">
        <v>19</v>
      </c>
      <c r="J7" s="12" t="s">
        <v>24</v>
      </c>
      <c r="K7" s="15" t="s">
        <v>167</v>
      </c>
      <c r="L7" s="12" t="s">
        <v>24</v>
      </c>
    </row>
    <row r="8" spans="2:12" ht="31.5" x14ac:dyDescent="0.25">
      <c r="B8" s="14" t="s">
        <v>75</v>
      </c>
      <c r="C8" s="14"/>
      <c r="D8" s="12" t="s">
        <v>95</v>
      </c>
      <c r="E8" s="15" t="s">
        <v>127</v>
      </c>
      <c r="F8" s="15" t="s">
        <v>108</v>
      </c>
      <c r="G8" s="15" t="s">
        <v>134</v>
      </c>
      <c r="I8" s="12" t="s">
        <v>23</v>
      </c>
      <c r="J8" s="12" t="s">
        <v>25</v>
      </c>
      <c r="L8" s="12" t="s">
        <v>25</v>
      </c>
    </row>
    <row r="9" spans="2:12" ht="30" x14ac:dyDescent="0.25">
      <c r="B9" s="14" t="s">
        <v>76</v>
      </c>
      <c r="C9" s="14"/>
      <c r="D9" s="12" t="s">
        <v>96</v>
      </c>
      <c r="E9" s="15" t="s">
        <v>128</v>
      </c>
      <c r="F9" s="15" t="s">
        <v>109</v>
      </c>
      <c r="I9" s="12" t="s">
        <v>24</v>
      </c>
      <c r="L9" s="12"/>
    </row>
    <row r="10" spans="2:12" ht="31.5" x14ac:dyDescent="0.25">
      <c r="B10" s="14" t="s">
        <v>77</v>
      </c>
      <c r="C10" s="14"/>
      <c r="D10" s="12"/>
      <c r="E10" s="15" t="s">
        <v>129</v>
      </c>
      <c r="F10" s="15" t="s">
        <v>110</v>
      </c>
      <c r="I10" s="12" t="s">
        <v>25</v>
      </c>
    </row>
    <row r="11" spans="2:12" ht="30" x14ac:dyDescent="0.25">
      <c r="B11" s="14" t="s">
        <v>78</v>
      </c>
      <c r="C11" s="14"/>
      <c r="D11" s="15" t="s">
        <v>97</v>
      </c>
      <c r="E11" s="15" t="s">
        <v>130</v>
      </c>
      <c r="F11" s="15" t="s">
        <v>111</v>
      </c>
    </row>
    <row r="12" spans="2:12" ht="15.75" x14ac:dyDescent="0.25">
      <c r="B12" s="14"/>
      <c r="C12" s="14"/>
      <c r="D12" s="15" t="s">
        <v>331</v>
      </c>
    </row>
    <row r="13" spans="2:12" ht="45" x14ac:dyDescent="0.25">
      <c r="B13" s="14" t="s">
        <v>79</v>
      </c>
      <c r="C13" s="14"/>
      <c r="F13" s="15" t="s">
        <v>112</v>
      </c>
    </row>
    <row r="14" spans="2:12" ht="45" x14ac:dyDescent="0.25">
      <c r="B14" s="14" t="s">
        <v>80</v>
      </c>
      <c r="C14" s="14"/>
      <c r="D14" s="15" t="s">
        <v>98</v>
      </c>
      <c r="F14" s="15" t="s">
        <v>113</v>
      </c>
    </row>
    <row r="15" spans="2:12" ht="45" x14ac:dyDescent="0.25">
      <c r="B15" s="14" t="s">
        <v>81</v>
      </c>
      <c r="D15" s="15" t="s">
        <v>99</v>
      </c>
      <c r="F15" s="15" t="s">
        <v>114</v>
      </c>
    </row>
    <row r="16" spans="2:12" ht="45" x14ac:dyDescent="0.25">
      <c r="B16" s="14" t="s">
        <v>82</v>
      </c>
      <c r="C16" s="14"/>
      <c r="D16" s="15" t="s">
        <v>100</v>
      </c>
      <c r="F16" s="15" t="s">
        <v>115</v>
      </c>
    </row>
    <row r="17" spans="2:6" ht="30" x14ac:dyDescent="0.25">
      <c r="B17" s="14" t="s">
        <v>83</v>
      </c>
      <c r="C17" s="14"/>
      <c r="F17" s="15" t="s">
        <v>116</v>
      </c>
    </row>
    <row r="18" spans="2:6" ht="30" x14ac:dyDescent="0.25">
      <c r="B18" s="14" t="s">
        <v>84</v>
      </c>
      <c r="C18" s="14"/>
      <c r="F18" s="15" t="s">
        <v>117</v>
      </c>
    </row>
    <row r="19" spans="2:6" ht="45" x14ac:dyDescent="0.25">
      <c r="B19" s="14" t="s">
        <v>85</v>
      </c>
      <c r="C19" s="14"/>
      <c r="F19" s="15" t="s">
        <v>118</v>
      </c>
    </row>
    <row r="20" spans="2:6" ht="30" x14ac:dyDescent="0.25">
      <c r="B20" s="14" t="s">
        <v>86</v>
      </c>
      <c r="C20" s="14"/>
      <c r="D20" s="15" t="s">
        <v>333</v>
      </c>
      <c r="F20" s="15" t="s">
        <v>119</v>
      </c>
    </row>
    <row r="21" spans="2:6" ht="31.5" x14ac:dyDescent="0.25">
      <c r="B21" s="14" t="s">
        <v>87</v>
      </c>
      <c r="C21" s="14"/>
      <c r="D21" s="15" t="s">
        <v>331</v>
      </c>
      <c r="F21" s="15" t="s">
        <v>120</v>
      </c>
    </row>
    <row r="22" spans="2:6" ht="30" x14ac:dyDescent="0.25">
      <c r="F22" s="15" t="s">
        <v>121</v>
      </c>
    </row>
    <row r="23" spans="2:6" x14ac:dyDescent="0.25">
      <c r="F23" s="15" t="s">
        <v>122</v>
      </c>
    </row>
    <row r="30" spans="2:6" x14ac:dyDescent="0.25">
      <c r="B30" s="15" t="s">
        <v>137</v>
      </c>
      <c r="C30" s="15" t="s">
        <v>136</v>
      </c>
    </row>
    <row r="31" spans="2:6" x14ac:dyDescent="0.25">
      <c r="B31" s="15" t="s">
        <v>133</v>
      </c>
      <c r="C31" s="12" t="s">
        <v>21</v>
      </c>
    </row>
    <row r="32" spans="2:6" x14ac:dyDescent="0.25">
      <c r="B32" s="15" t="s">
        <v>17</v>
      </c>
      <c r="C32" s="12" t="s">
        <v>22</v>
      </c>
    </row>
    <row r="33" spans="2:3" x14ac:dyDescent="0.25">
      <c r="B33" s="15" t="s">
        <v>18</v>
      </c>
      <c r="C33" s="12" t="s">
        <v>23</v>
      </c>
    </row>
    <row r="34" spans="2:3" x14ac:dyDescent="0.25">
      <c r="B34" s="15" t="s">
        <v>19</v>
      </c>
      <c r="C34" s="12" t="s">
        <v>24</v>
      </c>
    </row>
    <row r="35" spans="2:3" x14ac:dyDescent="0.25">
      <c r="B35" s="15" t="s">
        <v>134</v>
      </c>
      <c r="C35" s="12" t="s">
        <v>25</v>
      </c>
    </row>
    <row r="38" spans="2:3" x14ac:dyDescent="0.25">
      <c r="B38" s="15" t="str">
        <f>$B$31&amp;C31</f>
        <v>Rara vezInsignificante</v>
      </c>
      <c r="C38" s="15" t="s">
        <v>138</v>
      </c>
    </row>
    <row r="39" spans="2:3" x14ac:dyDescent="0.25">
      <c r="B39" s="15" t="str">
        <f t="shared" ref="B39:B42" si="0">$B$31&amp;C32</f>
        <v>Rara vezMenor</v>
      </c>
      <c r="C39" s="15" t="s">
        <v>138</v>
      </c>
    </row>
    <row r="40" spans="2:3" x14ac:dyDescent="0.25">
      <c r="B40" s="15" t="str">
        <f t="shared" si="0"/>
        <v>Rara vezModerado</v>
      </c>
      <c r="C40" s="15" t="s">
        <v>139</v>
      </c>
    </row>
    <row r="41" spans="2:3" x14ac:dyDescent="0.25">
      <c r="B41" s="15" t="str">
        <f t="shared" si="0"/>
        <v>Rara vezMayor</v>
      </c>
      <c r="C41" s="15" t="s">
        <v>140</v>
      </c>
    </row>
    <row r="42" spans="2:3" x14ac:dyDescent="0.25">
      <c r="B42" s="15" t="str">
        <f t="shared" si="0"/>
        <v>Rara vezCatastrófico</v>
      </c>
      <c r="C42" s="15" t="s">
        <v>141</v>
      </c>
    </row>
    <row r="43" spans="2:3" x14ac:dyDescent="0.25">
      <c r="B43" s="15" t="str">
        <f>$B$32&amp;C31</f>
        <v>ImprobableInsignificante</v>
      </c>
      <c r="C43" s="15" t="s">
        <v>138</v>
      </c>
    </row>
    <row r="44" spans="2:3" x14ac:dyDescent="0.25">
      <c r="B44" s="15" t="str">
        <f t="shared" ref="B44:B47" si="1">$B$32&amp;C32</f>
        <v>ImprobableMenor</v>
      </c>
      <c r="C44" s="15" t="s">
        <v>138</v>
      </c>
    </row>
    <row r="45" spans="2:3" x14ac:dyDescent="0.25">
      <c r="B45" s="15" t="str">
        <f t="shared" si="1"/>
        <v>ImprobableModerado</v>
      </c>
      <c r="C45" s="15" t="s">
        <v>139</v>
      </c>
    </row>
    <row r="46" spans="2:3" x14ac:dyDescent="0.25">
      <c r="B46" s="15" t="str">
        <f t="shared" si="1"/>
        <v>ImprobableMayor</v>
      </c>
      <c r="C46" s="15" t="s">
        <v>140</v>
      </c>
    </row>
    <row r="47" spans="2:3" x14ac:dyDescent="0.25">
      <c r="B47" s="15" t="str">
        <f t="shared" si="1"/>
        <v>ImprobableCatastrófico</v>
      </c>
      <c r="C47" s="15" t="s">
        <v>141</v>
      </c>
    </row>
    <row r="48" spans="2:3" x14ac:dyDescent="0.25">
      <c r="B48" s="15" t="str">
        <f>$B$33&amp;C31</f>
        <v>PosibleInsignificante</v>
      </c>
      <c r="C48" s="15" t="s">
        <v>138</v>
      </c>
    </row>
    <row r="49" spans="2:3" x14ac:dyDescent="0.25">
      <c r="B49" s="15" t="str">
        <f t="shared" ref="B49:B52" si="2">$B$33&amp;C32</f>
        <v>PosibleMenor</v>
      </c>
      <c r="C49" s="15" t="s">
        <v>139</v>
      </c>
    </row>
    <row r="50" spans="2:3" x14ac:dyDescent="0.25">
      <c r="B50" s="15" t="str">
        <f t="shared" si="2"/>
        <v>PosibleModerado</v>
      </c>
      <c r="C50" s="15" t="s">
        <v>140</v>
      </c>
    </row>
    <row r="51" spans="2:3" x14ac:dyDescent="0.25">
      <c r="B51" s="15" t="str">
        <f t="shared" si="2"/>
        <v>PosibleMayor</v>
      </c>
      <c r="C51" s="15" t="s">
        <v>141</v>
      </c>
    </row>
    <row r="52" spans="2:3" x14ac:dyDescent="0.25">
      <c r="B52" s="15" t="str">
        <f t="shared" si="2"/>
        <v>PosibleCatastrófico</v>
      </c>
      <c r="C52" s="15" t="s">
        <v>141</v>
      </c>
    </row>
    <row r="53" spans="2:3" x14ac:dyDescent="0.25">
      <c r="B53" s="15" t="str">
        <f>$B$34&amp;C31</f>
        <v>ProbableInsignificante</v>
      </c>
      <c r="C53" s="15" t="s">
        <v>139</v>
      </c>
    </row>
    <row r="54" spans="2:3" x14ac:dyDescent="0.25">
      <c r="B54" s="15" t="str">
        <f t="shared" ref="B54:B57" si="3">$B$34&amp;C32</f>
        <v>ProbableMenor</v>
      </c>
      <c r="C54" s="15" t="s">
        <v>140</v>
      </c>
    </row>
    <row r="55" spans="2:3" x14ac:dyDescent="0.25">
      <c r="B55" s="15" t="str">
        <f t="shared" si="3"/>
        <v>ProbableModerado</v>
      </c>
      <c r="C55" s="15" t="s">
        <v>140</v>
      </c>
    </row>
    <row r="56" spans="2:3" x14ac:dyDescent="0.25">
      <c r="B56" s="15" t="str">
        <f t="shared" si="3"/>
        <v>ProbableMayor</v>
      </c>
      <c r="C56" s="15" t="s">
        <v>141</v>
      </c>
    </row>
    <row r="57" spans="2:3" x14ac:dyDescent="0.25">
      <c r="B57" s="15" t="str">
        <f t="shared" si="3"/>
        <v>ProbableCatastrófico</v>
      </c>
      <c r="C57" s="15" t="s">
        <v>141</v>
      </c>
    </row>
    <row r="58" spans="2:3" x14ac:dyDescent="0.25">
      <c r="B58" s="15" t="str">
        <f>$B$35&amp;C31</f>
        <v>Casi seguroInsignificante</v>
      </c>
      <c r="C58" s="15" t="s">
        <v>140</v>
      </c>
    </row>
    <row r="59" spans="2:3" x14ac:dyDescent="0.25">
      <c r="B59" s="15" t="str">
        <f t="shared" ref="B59:B62" si="4">$B$35&amp;C32</f>
        <v>Casi seguroMenor</v>
      </c>
      <c r="C59" s="15" t="s">
        <v>140</v>
      </c>
    </row>
    <row r="60" spans="2:3" x14ac:dyDescent="0.25">
      <c r="B60" s="15" t="str">
        <f t="shared" si="4"/>
        <v>Casi seguroModerado</v>
      </c>
      <c r="C60" s="15" t="s">
        <v>141</v>
      </c>
    </row>
    <row r="61" spans="2:3" x14ac:dyDescent="0.25">
      <c r="B61" s="15" t="str">
        <f t="shared" si="4"/>
        <v>Casi seguroMayor</v>
      </c>
      <c r="C61" s="15" t="s">
        <v>141</v>
      </c>
    </row>
    <row r="62" spans="2:3" x14ac:dyDescent="0.25">
      <c r="B62" s="15" t="str">
        <f t="shared" si="4"/>
        <v>Casi seguroCatastrófico</v>
      </c>
      <c r="C62" s="15" t="s">
        <v>141</v>
      </c>
    </row>
    <row r="65" spans="2:4" x14ac:dyDescent="0.25">
      <c r="B65" s="15" t="s">
        <v>151</v>
      </c>
      <c r="C65" s="15" t="s">
        <v>151</v>
      </c>
    </row>
    <row r="66" spans="2:4" x14ac:dyDescent="0.25">
      <c r="B66" s="15" t="s">
        <v>23</v>
      </c>
      <c r="C66" s="15" t="s">
        <v>23</v>
      </c>
    </row>
    <row r="67" spans="2:4" x14ac:dyDescent="0.25">
      <c r="B67" s="15" t="s">
        <v>152</v>
      </c>
      <c r="C67" s="15" t="s">
        <v>152</v>
      </c>
    </row>
    <row r="70" spans="2:4" x14ac:dyDescent="0.25">
      <c r="B70" s="15" t="str">
        <f>$B$65&amp;C65</f>
        <v>FuerteFuerte</v>
      </c>
      <c r="C70" s="15" t="s">
        <v>153</v>
      </c>
      <c r="D70" s="15" t="s">
        <v>151</v>
      </c>
    </row>
    <row r="71" spans="2:4" x14ac:dyDescent="0.25">
      <c r="B71" s="15" t="str">
        <f t="shared" ref="B71:B72" si="5">$B$65&amp;C66</f>
        <v>FuerteModerado</v>
      </c>
      <c r="C71" s="15" t="s">
        <v>154</v>
      </c>
      <c r="D71" s="15" t="s">
        <v>23</v>
      </c>
    </row>
    <row r="72" spans="2:4" x14ac:dyDescent="0.25">
      <c r="B72" s="15" t="str">
        <f t="shared" si="5"/>
        <v>FuerteDébil</v>
      </c>
      <c r="C72" s="15" t="s">
        <v>154</v>
      </c>
      <c r="D72" s="15" t="s">
        <v>152</v>
      </c>
    </row>
    <row r="73" spans="2:4" x14ac:dyDescent="0.25">
      <c r="B73" s="15" t="str">
        <f>$B$66&amp;C65</f>
        <v>ModeradoFuerte</v>
      </c>
      <c r="C73" s="15" t="s">
        <v>154</v>
      </c>
      <c r="D73" s="15" t="s">
        <v>23</v>
      </c>
    </row>
    <row r="74" spans="2:4" x14ac:dyDescent="0.25">
      <c r="B74" s="15" t="str">
        <f t="shared" ref="B74:B75" si="6">$B$66&amp;C66</f>
        <v>ModeradoModerado</v>
      </c>
      <c r="C74" s="15" t="s">
        <v>154</v>
      </c>
      <c r="D74" s="15" t="s">
        <v>23</v>
      </c>
    </row>
    <row r="75" spans="2:4" x14ac:dyDescent="0.25">
      <c r="B75" s="15" t="str">
        <f t="shared" si="6"/>
        <v>ModeradoDébil</v>
      </c>
      <c r="C75" s="15" t="s">
        <v>154</v>
      </c>
      <c r="D75" s="15" t="s">
        <v>152</v>
      </c>
    </row>
    <row r="76" spans="2:4" x14ac:dyDescent="0.25">
      <c r="B76" s="15" t="str">
        <f>$B$67&amp;C65</f>
        <v>DébilFuerte</v>
      </c>
      <c r="C76" s="15" t="s">
        <v>154</v>
      </c>
      <c r="D76" s="15" t="s">
        <v>152</v>
      </c>
    </row>
    <row r="77" spans="2:4" x14ac:dyDescent="0.25">
      <c r="B77" s="15" t="str">
        <f t="shared" ref="B77:B78" si="7">$B$67&amp;C66</f>
        <v>DébilModerado</v>
      </c>
      <c r="C77" s="15" t="s">
        <v>154</v>
      </c>
      <c r="D77" s="15" t="s">
        <v>152</v>
      </c>
    </row>
    <row r="78" spans="2:4" x14ac:dyDescent="0.25">
      <c r="B78" s="15" t="str">
        <f t="shared" si="7"/>
        <v>DébilDébil</v>
      </c>
      <c r="C78" s="15" t="s">
        <v>154</v>
      </c>
      <c r="D78" s="15" t="s">
        <v>152</v>
      </c>
    </row>
    <row r="81" spans="2:4" x14ac:dyDescent="0.25">
      <c r="B81" s="15" t="s">
        <v>151</v>
      </c>
      <c r="C81" s="15" t="s">
        <v>158</v>
      </c>
      <c r="D81" s="15" t="s">
        <v>158</v>
      </c>
    </row>
    <row r="82" spans="2:4" x14ac:dyDescent="0.25">
      <c r="B82" s="15" t="s">
        <v>23</v>
      </c>
      <c r="C82" s="15" t="s">
        <v>159</v>
      </c>
      <c r="D82" s="15" t="s">
        <v>160</v>
      </c>
    </row>
    <row r="83" spans="2:4" x14ac:dyDescent="0.25">
      <c r="D83" s="15" t="s">
        <v>159</v>
      </c>
    </row>
    <row r="86" spans="2:4" x14ac:dyDescent="0.25">
      <c r="B86" s="15" t="s">
        <v>151</v>
      </c>
      <c r="C86" s="15" t="s">
        <v>158</v>
      </c>
      <c r="D86" s="15" t="s">
        <v>158</v>
      </c>
    </row>
    <row r="87" spans="2:4" x14ac:dyDescent="0.25">
      <c r="B87" s="15" t="s">
        <v>151</v>
      </c>
      <c r="C87" s="15" t="s">
        <v>158</v>
      </c>
      <c r="D87" s="15" t="s">
        <v>160</v>
      </c>
    </row>
    <row r="88" spans="2:4" x14ac:dyDescent="0.25">
      <c r="B88" s="15" t="s">
        <v>151</v>
      </c>
      <c r="C88" s="15" t="s">
        <v>158</v>
      </c>
      <c r="D88" s="15" t="s">
        <v>159</v>
      </c>
    </row>
    <row r="89" spans="2:4" x14ac:dyDescent="0.25">
      <c r="B89" s="15" t="s">
        <v>151</v>
      </c>
      <c r="C89" s="15" t="s">
        <v>159</v>
      </c>
      <c r="D89" s="15" t="s">
        <v>158</v>
      </c>
    </row>
    <row r="90" spans="2:4" x14ac:dyDescent="0.25">
      <c r="B90" s="15" t="s">
        <v>23</v>
      </c>
      <c r="C90" s="15" t="s">
        <v>158</v>
      </c>
      <c r="D90" s="15" t="s">
        <v>158</v>
      </c>
    </row>
    <row r="91" spans="2:4" x14ac:dyDescent="0.25">
      <c r="B91" s="15" t="s">
        <v>23</v>
      </c>
      <c r="C91" s="15" t="s">
        <v>158</v>
      </c>
      <c r="D91" s="15" t="s">
        <v>160</v>
      </c>
    </row>
    <row r="92" spans="2:4" x14ac:dyDescent="0.25">
      <c r="B92" s="15" t="s">
        <v>23</v>
      </c>
      <c r="C92" s="15" t="s">
        <v>158</v>
      </c>
      <c r="D92" s="15" t="s">
        <v>159</v>
      </c>
    </row>
    <row r="93" spans="2:4" x14ac:dyDescent="0.25">
      <c r="B93" s="15" t="s">
        <v>23</v>
      </c>
      <c r="C93" s="15" t="s">
        <v>159</v>
      </c>
      <c r="D93" s="15" t="s">
        <v>158</v>
      </c>
    </row>
    <row r="95" spans="2:4" x14ac:dyDescent="0.25">
      <c r="B95" s="15" t="str">
        <f>+B86&amp;C86&amp;D86</f>
        <v>FuerteDirectamenteDirectamente</v>
      </c>
      <c r="C95" s="15">
        <v>2</v>
      </c>
      <c r="D95" s="15">
        <v>2</v>
      </c>
    </row>
    <row r="96" spans="2:4" x14ac:dyDescent="0.25">
      <c r="B96" s="15" t="str">
        <f t="shared" ref="B96:B102" si="8">+B87&amp;C87&amp;D87</f>
        <v>FuerteDirectamenteIndirectamente</v>
      </c>
      <c r="C96" s="15">
        <v>2</v>
      </c>
      <c r="D96" s="15">
        <v>1</v>
      </c>
    </row>
    <row r="97" spans="2:4" x14ac:dyDescent="0.25">
      <c r="B97" s="15" t="str">
        <f t="shared" si="8"/>
        <v>FuerteDirectamenteNo disminuye</v>
      </c>
      <c r="C97" s="15">
        <v>2</v>
      </c>
      <c r="D97" s="15">
        <v>0</v>
      </c>
    </row>
    <row r="98" spans="2:4" x14ac:dyDescent="0.25">
      <c r="B98" s="15" t="str">
        <f t="shared" si="8"/>
        <v>FuerteNo disminuyeDirectamente</v>
      </c>
      <c r="C98" s="15">
        <v>0</v>
      </c>
      <c r="D98" s="15">
        <v>2</v>
      </c>
    </row>
    <row r="99" spans="2:4" x14ac:dyDescent="0.25">
      <c r="B99" s="15" t="str">
        <f t="shared" si="8"/>
        <v>ModeradoDirectamenteDirectamente</v>
      </c>
      <c r="C99" s="15">
        <v>1</v>
      </c>
      <c r="D99" s="15">
        <v>1</v>
      </c>
    </row>
    <row r="100" spans="2:4" x14ac:dyDescent="0.25">
      <c r="B100" s="15" t="str">
        <f t="shared" si="8"/>
        <v>ModeradoDirectamenteIndirectamente</v>
      </c>
      <c r="C100" s="15">
        <v>1</v>
      </c>
      <c r="D100" s="15">
        <v>0</v>
      </c>
    </row>
    <row r="101" spans="2:4" x14ac:dyDescent="0.25">
      <c r="B101" s="15" t="str">
        <f t="shared" si="8"/>
        <v>ModeradoDirectamenteNo disminuye</v>
      </c>
      <c r="C101" s="15">
        <v>1</v>
      </c>
      <c r="D101" s="15">
        <v>0</v>
      </c>
    </row>
    <row r="102" spans="2:4" x14ac:dyDescent="0.25">
      <c r="B102" s="15" t="str">
        <f t="shared" si="8"/>
        <v>ModeradoNo disminuyeDirectamente</v>
      </c>
      <c r="C102" s="15">
        <v>0</v>
      </c>
      <c r="D102" s="15">
        <v>1</v>
      </c>
    </row>
  </sheetData>
  <dataConsolid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view="pageBreakPreview" zoomScale="80" zoomScaleSheetLayoutView="80" workbookViewId="0">
      <selection activeCell="B14" sqref="B14:B21"/>
    </sheetView>
  </sheetViews>
  <sheetFormatPr baseColWidth="10" defaultColWidth="11.42578125" defaultRowHeight="15" x14ac:dyDescent="0.25"/>
  <cols>
    <col min="1" max="1" width="1.140625" style="4" customWidth="1"/>
    <col min="2" max="2" width="65.28515625" style="4" customWidth="1"/>
    <col min="3" max="3" width="64.42578125" style="4" customWidth="1"/>
    <col min="4" max="4" width="1.85546875" style="4" customWidth="1"/>
    <col min="5" max="16384" width="11.42578125" style="4"/>
  </cols>
  <sheetData>
    <row r="1" spans="2:3" ht="9.75" customHeight="1" thickBot="1" x14ac:dyDescent="0.3"/>
    <row r="2" spans="2:3" ht="32.25" customHeight="1" thickBot="1" x14ac:dyDescent="0.3">
      <c r="B2" s="236" t="s">
        <v>48</v>
      </c>
      <c r="C2" s="237"/>
    </row>
    <row r="3" spans="2:3" ht="27" customHeight="1" x14ac:dyDescent="0.25">
      <c r="B3" s="230" t="s">
        <v>299</v>
      </c>
      <c r="C3" s="233" t="s">
        <v>300</v>
      </c>
    </row>
    <row r="4" spans="2:3" ht="27" customHeight="1" x14ac:dyDescent="0.25">
      <c r="B4" s="231"/>
      <c r="C4" s="234"/>
    </row>
    <row r="5" spans="2:3" ht="27" customHeight="1" x14ac:dyDescent="0.25">
      <c r="B5" s="231"/>
      <c r="C5" s="234"/>
    </row>
    <row r="6" spans="2:3" ht="27" customHeight="1" thickBot="1" x14ac:dyDescent="0.3">
      <c r="B6" s="232"/>
      <c r="C6" s="235"/>
    </row>
    <row r="7" spans="2:3" ht="15.75" thickBot="1" x14ac:dyDescent="0.3"/>
    <row r="8" spans="2:3" ht="49.5" customHeight="1" x14ac:dyDescent="0.25">
      <c r="B8" s="230" t="s">
        <v>301</v>
      </c>
      <c r="C8" s="233" t="s">
        <v>302</v>
      </c>
    </row>
    <row r="9" spans="2:3" ht="15.75" customHeight="1" x14ac:dyDescent="0.25">
      <c r="B9" s="231"/>
      <c r="C9" s="234"/>
    </row>
    <row r="10" spans="2:3" ht="15.75" customHeight="1" x14ac:dyDescent="0.25">
      <c r="B10" s="231"/>
      <c r="C10" s="234"/>
    </row>
    <row r="11" spans="2:3" ht="15.75" customHeight="1" x14ac:dyDescent="0.25">
      <c r="B11" s="231"/>
      <c r="C11" s="234"/>
    </row>
    <row r="12" spans="2:3" ht="16.5" customHeight="1" thickBot="1" x14ac:dyDescent="0.3">
      <c r="B12" s="232"/>
      <c r="C12" s="235"/>
    </row>
    <row r="13" spans="2:3" ht="15.75" thickBot="1" x14ac:dyDescent="0.3"/>
    <row r="14" spans="2:3" ht="16.5" customHeight="1" x14ac:dyDescent="0.25">
      <c r="B14" s="230" t="s">
        <v>303</v>
      </c>
      <c r="C14" s="233" t="s">
        <v>304</v>
      </c>
    </row>
    <row r="15" spans="2:3" x14ac:dyDescent="0.25">
      <c r="B15" s="231"/>
      <c r="C15" s="234"/>
    </row>
    <row r="16" spans="2:3" x14ac:dyDescent="0.25">
      <c r="B16" s="231"/>
      <c r="C16" s="234"/>
    </row>
    <row r="17" spans="2:3" x14ac:dyDescent="0.25">
      <c r="B17" s="231"/>
      <c r="C17" s="234"/>
    </row>
    <row r="18" spans="2:3" x14ac:dyDescent="0.25">
      <c r="B18" s="231"/>
      <c r="C18" s="234"/>
    </row>
    <row r="19" spans="2:3" x14ac:dyDescent="0.25">
      <c r="B19" s="231"/>
      <c r="C19" s="234"/>
    </row>
    <row r="20" spans="2:3" x14ac:dyDescent="0.25">
      <c r="B20" s="231"/>
      <c r="C20" s="234"/>
    </row>
    <row r="21" spans="2:3" ht="23.25" customHeight="1" thickBot="1" x14ac:dyDescent="0.3">
      <c r="B21" s="232"/>
      <c r="C21" s="235"/>
    </row>
    <row r="22" spans="2:3" ht="15.75" thickBot="1" x14ac:dyDescent="0.3"/>
    <row r="23" spans="2:3" ht="18.75" customHeight="1" x14ac:dyDescent="0.25">
      <c r="B23" s="230" t="s">
        <v>305</v>
      </c>
      <c r="C23" s="233" t="s">
        <v>306</v>
      </c>
    </row>
    <row r="24" spans="2:3" ht="18.75" customHeight="1" x14ac:dyDescent="0.25">
      <c r="B24" s="231"/>
      <c r="C24" s="234"/>
    </row>
    <row r="25" spans="2:3" ht="18.75" customHeight="1" x14ac:dyDescent="0.25">
      <c r="B25" s="231"/>
      <c r="C25" s="234"/>
    </row>
    <row r="26" spans="2:3" ht="18.75" customHeight="1" x14ac:dyDescent="0.25">
      <c r="B26" s="231"/>
      <c r="C26" s="234"/>
    </row>
    <row r="27" spans="2:3" ht="18.75" customHeight="1" x14ac:dyDescent="0.25">
      <c r="B27" s="231"/>
      <c r="C27" s="234"/>
    </row>
    <row r="28" spans="2:3" ht="18.75" customHeight="1" x14ac:dyDescent="0.25">
      <c r="B28" s="231"/>
      <c r="C28" s="234"/>
    </row>
    <row r="29" spans="2:3" ht="18.75" customHeight="1" x14ac:dyDescent="0.25">
      <c r="B29" s="231"/>
      <c r="C29" s="234"/>
    </row>
    <row r="30" spans="2:3" ht="18.75" customHeight="1" thickBot="1" x14ac:dyDescent="0.3">
      <c r="B30" s="232"/>
      <c r="C30" s="235"/>
    </row>
    <row r="31" spans="2:3" ht="9.75" customHeight="1" x14ac:dyDescent="0.25"/>
    <row r="34" ht="18" customHeight="1" x14ac:dyDescent="0.25"/>
    <row r="37" ht="16.5" customHeight="1" x14ac:dyDescent="0.25"/>
    <row r="47" ht="16.5" customHeight="1" x14ac:dyDescent="0.25"/>
  </sheetData>
  <mergeCells count="9">
    <mergeCell ref="B23:B30"/>
    <mergeCell ref="C23:C30"/>
    <mergeCell ref="B2:C2"/>
    <mergeCell ref="B3:B6"/>
    <mergeCell ref="C3:C6"/>
    <mergeCell ref="B8:B12"/>
    <mergeCell ref="C8:C12"/>
    <mergeCell ref="B14:B21"/>
    <mergeCell ref="C14:C21"/>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6"/>
  <sheetViews>
    <sheetView zoomScaleNormal="100" zoomScaleSheetLayoutView="80" workbookViewId="0">
      <selection activeCell="H14" sqref="H14"/>
    </sheetView>
  </sheetViews>
  <sheetFormatPr baseColWidth="10" defaultColWidth="11.42578125" defaultRowHeight="15" x14ac:dyDescent="0.25"/>
  <cols>
    <col min="1" max="1" width="1.85546875" style="4" customWidth="1"/>
    <col min="2" max="2" width="8.85546875" style="4" customWidth="1"/>
    <col min="3" max="3" width="15.42578125" style="4" customWidth="1"/>
    <col min="4" max="8" width="17" style="4" customWidth="1"/>
    <col min="9" max="9" width="2" style="4" customWidth="1"/>
    <col min="10" max="16384" width="11.42578125" style="4"/>
  </cols>
  <sheetData>
    <row r="1" spans="2:8" ht="9.75" customHeight="1" thickBot="1" x14ac:dyDescent="0.3"/>
    <row r="2" spans="2:8" ht="16.5" thickBot="1" x14ac:dyDescent="0.3">
      <c r="B2" s="238" t="s">
        <v>67</v>
      </c>
      <c r="C2" s="239"/>
      <c r="D2" s="239"/>
      <c r="E2" s="239"/>
      <c r="F2" s="239"/>
      <c r="G2" s="239"/>
      <c r="H2" s="240"/>
    </row>
    <row r="3" spans="2:8" ht="18" customHeight="1" thickBot="1" x14ac:dyDescent="0.3">
      <c r="B3" s="238" t="s">
        <v>47</v>
      </c>
      <c r="C3" s="239"/>
      <c r="D3" s="239"/>
      <c r="E3" s="239"/>
      <c r="F3" s="239"/>
      <c r="G3" s="239"/>
      <c r="H3" s="240"/>
    </row>
    <row r="4" spans="2:8" ht="15.75" customHeight="1" x14ac:dyDescent="0.25">
      <c r="B4" s="241" t="s">
        <v>49</v>
      </c>
      <c r="C4" s="242"/>
      <c r="D4" s="243" t="s">
        <v>50</v>
      </c>
      <c r="E4" s="243"/>
      <c r="F4" s="243"/>
      <c r="G4" s="243"/>
      <c r="H4" s="244"/>
    </row>
    <row r="5" spans="2:8" ht="15.75" customHeight="1" x14ac:dyDescent="0.25">
      <c r="B5" s="245" t="s">
        <v>51</v>
      </c>
      <c r="C5" s="246"/>
      <c r="D5" s="247" t="s">
        <v>52</v>
      </c>
      <c r="E5" s="247"/>
      <c r="F5" s="247"/>
      <c r="G5" s="247"/>
      <c r="H5" s="248"/>
    </row>
    <row r="6" spans="2:8" ht="15.75" customHeight="1" x14ac:dyDescent="0.25">
      <c r="B6" s="249" t="s">
        <v>53</v>
      </c>
      <c r="C6" s="250"/>
      <c r="D6" s="247" t="s">
        <v>54</v>
      </c>
      <c r="E6" s="247"/>
      <c r="F6" s="247"/>
      <c r="G6" s="247"/>
      <c r="H6" s="248"/>
    </row>
    <row r="7" spans="2:8" ht="16.5" customHeight="1" thickBot="1" x14ac:dyDescent="0.3">
      <c r="B7" s="251" t="s">
        <v>55</v>
      </c>
      <c r="C7" s="252"/>
      <c r="D7" s="253" t="s">
        <v>56</v>
      </c>
      <c r="E7" s="253"/>
      <c r="F7" s="253"/>
      <c r="G7" s="253"/>
      <c r="H7" s="254"/>
    </row>
    <row r="8" spans="2:8" ht="10.5" customHeight="1" x14ac:dyDescent="0.25">
      <c r="B8" s="50"/>
      <c r="C8" s="50"/>
      <c r="D8" s="50"/>
      <c r="E8" s="50"/>
      <c r="F8" s="50"/>
      <c r="G8" s="50"/>
      <c r="H8" s="50"/>
    </row>
    <row r="9" spans="2:8" ht="15.75" thickBot="1" x14ac:dyDescent="0.3">
      <c r="B9" s="50"/>
      <c r="C9" s="50"/>
      <c r="D9" s="50"/>
      <c r="E9" s="50"/>
      <c r="F9" s="50"/>
      <c r="G9" s="50"/>
      <c r="H9" s="50"/>
    </row>
    <row r="10" spans="2:8" ht="21.75" customHeight="1" thickBot="1" x14ac:dyDescent="0.3">
      <c r="B10" s="255" t="s">
        <v>3</v>
      </c>
      <c r="C10" s="51" t="s">
        <v>275</v>
      </c>
      <c r="D10" s="5" t="s">
        <v>53</v>
      </c>
      <c r="E10" s="5" t="s">
        <v>53</v>
      </c>
      <c r="F10" s="52" t="s">
        <v>55</v>
      </c>
      <c r="G10" s="52" t="s">
        <v>55</v>
      </c>
      <c r="H10" s="6" t="s">
        <v>55</v>
      </c>
    </row>
    <row r="11" spans="2:8" ht="21.75" customHeight="1" thickBot="1" x14ac:dyDescent="0.3">
      <c r="B11" s="256"/>
      <c r="C11" s="53" t="s">
        <v>64</v>
      </c>
      <c r="D11" s="10" t="s">
        <v>51</v>
      </c>
      <c r="E11" s="11" t="s">
        <v>53</v>
      </c>
      <c r="F11" s="11" t="s">
        <v>53</v>
      </c>
      <c r="G11" s="28" t="s">
        <v>55</v>
      </c>
      <c r="H11" s="29" t="s">
        <v>55</v>
      </c>
    </row>
    <row r="12" spans="2:8" ht="21.75" customHeight="1" thickBot="1" x14ac:dyDescent="0.3">
      <c r="B12" s="256"/>
      <c r="C12" s="53" t="s">
        <v>63</v>
      </c>
      <c r="D12" s="27" t="s">
        <v>49</v>
      </c>
      <c r="E12" s="10" t="s">
        <v>51</v>
      </c>
      <c r="F12" s="11" t="s">
        <v>53</v>
      </c>
      <c r="G12" s="28" t="s">
        <v>55</v>
      </c>
      <c r="H12" s="29" t="s">
        <v>55</v>
      </c>
    </row>
    <row r="13" spans="2:8" ht="21.75" customHeight="1" thickBot="1" x14ac:dyDescent="0.3">
      <c r="B13" s="256"/>
      <c r="C13" s="53" t="s">
        <v>62</v>
      </c>
      <c r="D13" s="27" t="s">
        <v>49</v>
      </c>
      <c r="E13" s="27" t="s">
        <v>49</v>
      </c>
      <c r="F13" s="10" t="s">
        <v>51</v>
      </c>
      <c r="G13" s="11" t="s">
        <v>53</v>
      </c>
      <c r="H13" s="29" t="s">
        <v>55</v>
      </c>
    </row>
    <row r="14" spans="2:8" ht="21.75" customHeight="1" thickBot="1" x14ac:dyDescent="0.3">
      <c r="B14" s="256"/>
      <c r="C14" s="54" t="s">
        <v>133</v>
      </c>
      <c r="D14" s="27" t="s">
        <v>49</v>
      </c>
      <c r="E14" s="27" t="s">
        <v>49</v>
      </c>
      <c r="F14" s="10" t="s">
        <v>51</v>
      </c>
      <c r="G14" s="11" t="s">
        <v>53</v>
      </c>
      <c r="H14" s="29" t="s">
        <v>55</v>
      </c>
    </row>
    <row r="15" spans="2:8" ht="16.5" thickBot="1" x14ac:dyDescent="0.3">
      <c r="B15" s="256"/>
      <c r="C15" s="55"/>
      <c r="D15" s="7" t="s">
        <v>57</v>
      </c>
      <c r="E15" s="8" t="s">
        <v>58</v>
      </c>
      <c r="F15" s="8" t="s">
        <v>59</v>
      </c>
      <c r="G15" s="8" t="s">
        <v>60</v>
      </c>
      <c r="H15" s="9" t="s">
        <v>61</v>
      </c>
    </row>
    <row r="16" spans="2:8" ht="21" customHeight="1" thickBot="1" x14ac:dyDescent="0.3">
      <c r="B16" s="257"/>
      <c r="C16" s="258" t="s">
        <v>276</v>
      </c>
      <c r="D16" s="258"/>
      <c r="E16" s="258"/>
      <c r="F16" s="258"/>
      <c r="G16" s="258"/>
      <c r="H16" s="259"/>
    </row>
  </sheetData>
  <mergeCells count="12">
    <mergeCell ref="B6:C6"/>
    <mergeCell ref="D6:H6"/>
    <mergeCell ref="B7:C7"/>
    <mergeCell ref="D7:H7"/>
    <mergeCell ref="B10:B16"/>
    <mergeCell ref="C16:H16"/>
    <mergeCell ref="B2:H2"/>
    <mergeCell ref="B3:H3"/>
    <mergeCell ref="B4:C4"/>
    <mergeCell ref="D4:H4"/>
    <mergeCell ref="B5:C5"/>
    <mergeCell ref="D5:H5"/>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J41"/>
  <sheetViews>
    <sheetView showGridLines="0" tabSelected="1" zoomScale="70" zoomScaleNormal="70" zoomScaleSheetLayoutView="40" zoomScalePageLayoutView="50" workbookViewId="0">
      <selection activeCell="B8" sqref="B8:B10"/>
    </sheetView>
  </sheetViews>
  <sheetFormatPr baseColWidth="10" defaultColWidth="11.42578125" defaultRowHeight="11.25" x14ac:dyDescent="0.25"/>
  <cols>
    <col min="1" max="1" width="4.28515625" style="22" customWidth="1"/>
    <col min="2" max="2" width="20.7109375" style="22" customWidth="1"/>
    <col min="3" max="3" width="7.7109375" style="22" customWidth="1"/>
    <col min="4" max="4" width="32.42578125" style="22" customWidth="1"/>
    <col min="5" max="5" width="52.42578125" style="22" customWidth="1"/>
    <col min="6" max="6" width="23.42578125" style="22" customWidth="1"/>
    <col min="7" max="7" width="26.7109375" style="22" customWidth="1"/>
    <col min="8" max="8" width="33.42578125" style="22" customWidth="1"/>
    <col min="9" max="9" width="32.140625" style="22" customWidth="1"/>
    <col min="10" max="10" width="46.85546875" style="22" customWidth="1"/>
    <col min="11" max="11" width="51.7109375" style="22" customWidth="1"/>
    <col min="12" max="12" width="26.7109375" style="22" customWidth="1"/>
    <col min="13" max="13" width="26.7109375" style="22" hidden="1" customWidth="1"/>
    <col min="14" max="14" width="24" style="22" customWidth="1" collapsed="1"/>
    <col min="15" max="15" width="22.5703125" style="22" customWidth="1"/>
    <col min="16" max="16" width="22.5703125" style="22" hidden="1" customWidth="1"/>
    <col min="17" max="17" width="22.5703125" style="22" customWidth="1"/>
    <col min="18" max="18" width="19.7109375" style="22" customWidth="1"/>
    <col min="19" max="19" width="28.85546875" style="22" customWidth="1" collapsed="1"/>
    <col min="20" max="20" width="46.28515625" style="22" customWidth="1"/>
    <col min="21" max="21" width="34.42578125" style="22" customWidth="1"/>
    <col min="22" max="22" width="23.28515625" style="22" hidden="1" customWidth="1"/>
    <col min="23" max="23" width="34.5703125" style="22" customWidth="1"/>
    <col min="24" max="24" width="23.28515625" style="22" hidden="1" customWidth="1"/>
    <col min="25" max="25" width="39.7109375" style="22" customWidth="1"/>
    <col min="26" max="26" width="23.28515625" style="22" hidden="1" customWidth="1"/>
    <col min="27" max="27" width="39.7109375" style="22" customWidth="1"/>
    <col min="28" max="28" width="23.28515625" style="22" hidden="1" customWidth="1"/>
    <col min="29" max="29" width="36.28515625" style="22" customWidth="1"/>
    <col min="30" max="30" width="23.28515625" style="22" hidden="1" customWidth="1"/>
    <col min="31" max="31" width="39.7109375" style="22" customWidth="1"/>
    <col min="32" max="32" width="20" style="22" hidden="1" customWidth="1"/>
    <col min="33" max="33" width="34.5703125" style="22" customWidth="1"/>
    <col min="34" max="34" width="20" style="22" hidden="1" customWidth="1"/>
    <col min="35" max="35" width="14.5703125" style="22" customWidth="1"/>
    <col min="36" max="36" width="20" style="22" customWidth="1"/>
    <col min="37" max="37" width="23" style="22" customWidth="1"/>
    <col min="38" max="38" width="22.42578125" style="22" customWidth="1"/>
    <col min="39" max="39" width="17.28515625" style="22" hidden="1" customWidth="1"/>
    <col min="40" max="41" width="17.28515625" style="22" customWidth="1"/>
    <col min="42" max="42" width="12.28515625" style="22" customWidth="1"/>
    <col min="43" max="43" width="14.5703125" style="22" customWidth="1"/>
    <col min="44" max="45" width="23.28515625" style="22" customWidth="1"/>
    <col min="46" max="46" width="17.28515625" style="22" hidden="1" customWidth="1"/>
    <col min="47" max="48" width="20" style="22" customWidth="1"/>
    <col min="49" max="49" width="25.5703125" style="22" customWidth="1"/>
    <col min="50" max="50" width="23" style="22" customWidth="1"/>
    <col min="51" max="51" width="19.7109375" style="22" hidden="1" customWidth="1"/>
    <col min="52" max="53" width="19.7109375" style="22" customWidth="1"/>
    <col min="54" max="54" width="56.7109375" style="22" customWidth="1"/>
    <col min="55" max="56" width="20.42578125" style="22" customWidth="1"/>
    <col min="57" max="59" width="27.28515625" style="22" customWidth="1"/>
    <col min="60" max="60" width="22.7109375" style="22" customWidth="1"/>
    <col min="61" max="61" width="21.5703125" style="22" customWidth="1"/>
    <col min="62" max="62" width="15.28515625" style="22" customWidth="1"/>
    <col min="63" max="16384" width="11.42578125" style="22"/>
  </cols>
  <sheetData>
    <row r="1" spans="2:62" ht="12" thickBot="1" x14ac:dyDescent="0.3">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row>
    <row r="2" spans="2:62" ht="41.25" customHeight="1" x14ac:dyDescent="0.25">
      <c r="B2" s="93" t="s">
        <v>309</v>
      </c>
      <c r="C2" s="94"/>
      <c r="D2" s="94"/>
      <c r="E2" s="94"/>
      <c r="F2" s="94"/>
      <c r="G2" s="94"/>
      <c r="H2" s="94"/>
      <c r="I2" s="94"/>
      <c r="J2" s="94"/>
      <c r="K2" s="94"/>
      <c r="L2" s="94"/>
      <c r="M2" s="94"/>
      <c r="N2" s="94"/>
      <c r="O2" s="94"/>
      <c r="P2" s="94"/>
      <c r="Q2" s="94"/>
      <c r="R2" s="94"/>
      <c r="S2" s="94"/>
      <c r="T2" s="95"/>
      <c r="U2" s="102" t="str">
        <f>B2</f>
        <v>OBJETIVO DEL PROCESO</v>
      </c>
      <c r="V2" s="103"/>
      <c r="W2" s="103"/>
      <c r="X2" s="103"/>
      <c r="Y2" s="103"/>
      <c r="Z2" s="103"/>
      <c r="AA2" s="103"/>
      <c r="AB2" s="103"/>
      <c r="AC2" s="103"/>
      <c r="AD2" s="103"/>
      <c r="AE2" s="103"/>
      <c r="AF2" s="103"/>
      <c r="AG2" s="103"/>
      <c r="AH2" s="103"/>
      <c r="AI2" s="103"/>
      <c r="AJ2" s="103"/>
      <c r="AK2" s="103"/>
      <c r="AL2" s="103"/>
      <c r="AM2" s="103"/>
      <c r="AN2" s="103"/>
      <c r="AO2" s="103"/>
      <c r="AP2" s="103"/>
      <c r="AQ2" s="104"/>
      <c r="AR2" s="102" t="str">
        <f>B2</f>
        <v>OBJETIVO DEL PROCESO</v>
      </c>
      <c r="AS2" s="103"/>
      <c r="AT2" s="103"/>
      <c r="AU2" s="103"/>
      <c r="AV2" s="103"/>
      <c r="AW2" s="103"/>
      <c r="AX2" s="103"/>
      <c r="AY2" s="103"/>
      <c r="AZ2" s="103"/>
      <c r="BA2" s="103"/>
      <c r="BB2" s="103"/>
      <c r="BC2" s="103"/>
      <c r="BD2" s="103"/>
      <c r="BE2" s="103"/>
      <c r="BF2" s="103"/>
      <c r="BG2" s="103"/>
      <c r="BH2" s="103"/>
      <c r="BI2" s="103"/>
      <c r="BJ2" s="104"/>
    </row>
    <row r="3" spans="2:62" ht="18.75" customHeight="1" x14ac:dyDescent="0.25">
      <c r="B3" s="96" t="s">
        <v>369</v>
      </c>
      <c r="C3" s="97"/>
      <c r="D3" s="97"/>
      <c r="E3" s="97"/>
      <c r="F3" s="97"/>
      <c r="G3" s="97"/>
      <c r="H3" s="97"/>
      <c r="I3" s="97"/>
      <c r="J3" s="97"/>
      <c r="K3" s="97"/>
      <c r="L3" s="97"/>
      <c r="M3" s="97"/>
      <c r="N3" s="97"/>
      <c r="O3" s="97"/>
      <c r="P3" s="97"/>
      <c r="Q3" s="97"/>
      <c r="R3" s="97"/>
      <c r="S3" s="97"/>
      <c r="T3" s="98"/>
      <c r="U3" s="105" t="str">
        <f>B3</f>
        <v>Gerenciar el Talento Humano de la Unidad Administrativa Especial de Rehabilitación y Mantenimiento Vial, planificando y desarrollando estrategias encaminadas a garantizar el mejoramiento permanente y la satisfacción laboral de los servidores públicos que</v>
      </c>
      <c r="V3" s="106"/>
      <c r="W3" s="106"/>
      <c r="X3" s="106"/>
      <c r="Y3" s="106"/>
      <c r="Z3" s="106"/>
      <c r="AA3" s="106"/>
      <c r="AB3" s="106"/>
      <c r="AC3" s="106"/>
      <c r="AD3" s="106"/>
      <c r="AE3" s="106"/>
      <c r="AF3" s="106"/>
      <c r="AG3" s="106"/>
      <c r="AH3" s="106"/>
      <c r="AI3" s="106"/>
      <c r="AJ3" s="106"/>
      <c r="AK3" s="106"/>
      <c r="AL3" s="106"/>
      <c r="AM3" s="106"/>
      <c r="AN3" s="106"/>
      <c r="AO3" s="106"/>
      <c r="AP3" s="106"/>
      <c r="AQ3" s="107"/>
      <c r="AR3" s="105" t="str">
        <f>B3</f>
        <v>Gerenciar el Talento Humano de la Unidad Administrativa Especial de Rehabilitación y Mantenimiento Vial, planificando y desarrollando estrategias encaminadas a garantizar el mejoramiento permanente y la satisfacción laboral de los servidores públicos que</v>
      </c>
      <c r="AS3" s="106"/>
      <c r="AT3" s="106"/>
      <c r="AU3" s="106"/>
      <c r="AV3" s="106"/>
      <c r="AW3" s="106"/>
      <c r="AX3" s="106"/>
      <c r="AY3" s="106"/>
      <c r="AZ3" s="106"/>
      <c r="BA3" s="106"/>
      <c r="BB3" s="106"/>
      <c r="BC3" s="106"/>
      <c r="BD3" s="106"/>
      <c r="BE3" s="106"/>
      <c r="BF3" s="106"/>
      <c r="BG3" s="106"/>
      <c r="BH3" s="106"/>
      <c r="BI3" s="106"/>
      <c r="BJ3" s="107"/>
    </row>
    <row r="4" spans="2:62" ht="18.75" customHeight="1" thickBot="1" x14ac:dyDescent="0.3">
      <c r="B4" s="99"/>
      <c r="C4" s="100"/>
      <c r="D4" s="100"/>
      <c r="E4" s="100"/>
      <c r="F4" s="100"/>
      <c r="G4" s="100"/>
      <c r="H4" s="100"/>
      <c r="I4" s="100"/>
      <c r="J4" s="100"/>
      <c r="K4" s="100"/>
      <c r="L4" s="100"/>
      <c r="M4" s="100"/>
      <c r="N4" s="100"/>
      <c r="O4" s="100"/>
      <c r="P4" s="100"/>
      <c r="Q4" s="100"/>
      <c r="R4" s="100"/>
      <c r="S4" s="100"/>
      <c r="T4" s="101"/>
      <c r="U4" s="108"/>
      <c r="V4" s="109"/>
      <c r="W4" s="109"/>
      <c r="X4" s="109"/>
      <c r="Y4" s="109"/>
      <c r="Z4" s="109"/>
      <c r="AA4" s="109"/>
      <c r="AB4" s="109"/>
      <c r="AC4" s="109"/>
      <c r="AD4" s="109"/>
      <c r="AE4" s="109"/>
      <c r="AF4" s="109"/>
      <c r="AG4" s="109"/>
      <c r="AH4" s="109"/>
      <c r="AI4" s="109"/>
      <c r="AJ4" s="109"/>
      <c r="AK4" s="109"/>
      <c r="AL4" s="109"/>
      <c r="AM4" s="109"/>
      <c r="AN4" s="109"/>
      <c r="AO4" s="109"/>
      <c r="AP4" s="109"/>
      <c r="AQ4" s="110"/>
      <c r="AR4" s="108"/>
      <c r="AS4" s="109"/>
      <c r="AT4" s="109"/>
      <c r="AU4" s="109"/>
      <c r="AV4" s="109"/>
      <c r="AW4" s="109"/>
      <c r="AX4" s="109"/>
      <c r="AY4" s="109"/>
      <c r="AZ4" s="109"/>
      <c r="BA4" s="109"/>
      <c r="BB4" s="109"/>
      <c r="BC4" s="109"/>
      <c r="BD4" s="109"/>
      <c r="BE4" s="109"/>
      <c r="BF4" s="109"/>
      <c r="BG4" s="109"/>
      <c r="BH4" s="109"/>
      <c r="BI4" s="109"/>
      <c r="BJ4" s="110"/>
    </row>
    <row r="5" spans="2:62" x14ac:dyDescent="0.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row>
    <row r="7" spans="2:62" s="16" customFormat="1" x14ac:dyDescent="0.25">
      <c r="M7" s="20"/>
      <c r="P7" s="21"/>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row>
    <row r="8" spans="2:62" s="16" customFormat="1" ht="25.5" customHeight="1" x14ac:dyDescent="0.25">
      <c r="B8" s="120" t="s">
        <v>174</v>
      </c>
      <c r="C8" s="120" t="s">
        <v>175</v>
      </c>
      <c r="D8" s="120" t="s">
        <v>176</v>
      </c>
      <c r="E8" s="120" t="s">
        <v>177</v>
      </c>
      <c r="F8" s="120" t="s">
        <v>179</v>
      </c>
      <c r="G8" s="120" t="s">
        <v>180</v>
      </c>
      <c r="H8" s="120" t="s">
        <v>178</v>
      </c>
      <c r="I8" s="120" t="s">
        <v>181</v>
      </c>
      <c r="J8" s="120" t="s">
        <v>182</v>
      </c>
      <c r="K8" s="120" t="s">
        <v>183</v>
      </c>
      <c r="L8" s="120" t="s">
        <v>184</v>
      </c>
      <c r="M8" s="121"/>
      <c r="N8" s="120" t="s">
        <v>0</v>
      </c>
      <c r="O8" s="120"/>
      <c r="P8" s="121"/>
      <c r="Q8" s="57" t="s">
        <v>307</v>
      </c>
      <c r="R8" s="120" t="s">
        <v>332</v>
      </c>
      <c r="S8" s="120" t="s">
        <v>1</v>
      </c>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33" t="s">
        <v>308</v>
      </c>
      <c r="AX8" s="134"/>
      <c r="AY8" s="134"/>
      <c r="AZ8" s="135"/>
      <c r="BA8" s="129" t="s">
        <v>7</v>
      </c>
      <c r="BB8" s="120" t="s">
        <v>168</v>
      </c>
      <c r="BC8" s="120"/>
      <c r="BD8" s="120"/>
      <c r="BE8" s="120"/>
      <c r="BF8" s="120"/>
      <c r="BG8" s="120" t="s">
        <v>173</v>
      </c>
      <c r="BH8" s="120"/>
      <c r="BI8" s="120"/>
      <c r="BJ8" s="120"/>
    </row>
    <row r="9" spans="2:62" s="16" customFormat="1" ht="33.75" customHeight="1" x14ac:dyDescent="0.25">
      <c r="B9" s="120"/>
      <c r="C9" s="120"/>
      <c r="D9" s="120"/>
      <c r="E9" s="120"/>
      <c r="F9" s="120"/>
      <c r="G9" s="120"/>
      <c r="H9" s="120"/>
      <c r="I9" s="120"/>
      <c r="J9" s="120"/>
      <c r="K9" s="120"/>
      <c r="L9" s="120"/>
      <c r="M9" s="121"/>
      <c r="N9" s="120" t="s">
        <v>3</v>
      </c>
      <c r="O9" s="120" t="s">
        <v>4</v>
      </c>
      <c r="P9" s="121"/>
      <c r="Q9" s="129" t="s">
        <v>5</v>
      </c>
      <c r="R9" s="120"/>
      <c r="S9" s="120" t="s">
        <v>69</v>
      </c>
      <c r="T9" s="120"/>
      <c r="U9" s="120" t="s">
        <v>142</v>
      </c>
      <c r="V9" s="59"/>
      <c r="W9" s="120" t="s">
        <v>143</v>
      </c>
      <c r="X9" s="59"/>
      <c r="Y9" s="120" t="s">
        <v>144</v>
      </c>
      <c r="Z9" s="59"/>
      <c r="AA9" s="120" t="s">
        <v>145</v>
      </c>
      <c r="AB9" s="59"/>
      <c r="AC9" s="120" t="s">
        <v>146</v>
      </c>
      <c r="AD9" s="59"/>
      <c r="AE9" s="120" t="s">
        <v>147</v>
      </c>
      <c r="AF9" s="59"/>
      <c r="AG9" s="120" t="s">
        <v>148</v>
      </c>
      <c r="AH9" s="59"/>
      <c r="AI9" s="120" t="s">
        <v>6</v>
      </c>
      <c r="AJ9" s="120" t="s">
        <v>149</v>
      </c>
      <c r="AK9" s="120" t="s">
        <v>150</v>
      </c>
      <c r="AL9" s="120"/>
      <c r="AM9" s="60"/>
      <c r="AN9" s="120" t="s">
        <v>155</v>
      </c>
      <c r="AO9" s="120"/>
      <c r="AP9" s="120" t="s">
        <v>277</v>
      </c>
      <c r="AQ9" s="120"/>
      <c r="AR9" s="120" t="s">
        <v>156</v>
      </c>
      <c r="AS9" s="120" t="s">
        <v>157</v>
      </c>
      <c r="AT9" s="59"/>
      <c r="AU9" s="120" t="s">
        <v>2</v>
      </c>
      <c r="AV9" s="120"/>
      <c r="AW9" s="120" t="s">
        <v>3</v>
      </c>
      <c r="AX9" s="120" t="s">
        <v>4</v>
      </c>
      <c r="AY9" s="121"/>
      <c r="AZ9" s="120" t="s">
        <v>5</v>
      </c>
      <c r="BA9" s="132"/>
      <c r="BB9" s="120" t="s">
        <v>172</v>
      </c>
      <c r="BC9" s="120" t="s">
        <v>278</v>
      </c>
      <c r="BD9" s="120" t="s">
        <v>169</v>
      </c>
      <c r="BE9" s="120" t="s">
        <v>170</v>
      </c>
      <c r="BF9" s="120" t="s">
        <v>171</v>
      </c>
      <c r="BG9" s="120" t="s">
        <v>68</v>
      </c>
      <c r="BH9" s="120" t="s">
        <v>278</v>
      </c>
      <c r="BI9" s="120" t="s">
        <v>169</v>
      </c>
      <c r="BJ9" s="120" t="s">
        <v>170</v>
      </c>
    </row>
    <row r="10" spans="2:62" s="16" customFormat="1" ht="48" customHeight="1" x14ac:dyDescent="0.25">
      <c r="B10" s="120"/>
      <c r="C10" s="120"/>
      <c r="D10" s="120"/>
      <c r="E10" s="120"/>
      <c r="F10" s="120"/>
      <c r="G10" s="120"/>
      <c r="H10" s="120"/>
      <c r="I10" s="120"/>
      <c r="J10" s="120"/>
      <c r="K10" s="120"/>
      <c r="L10" s="120"/>
      <c r="M10" s="121"/>
      <c r="N10" s="120"/>
      <c r="O10" s="120"/>
      <c r="P10" s="121"/>
      <c r="Q10" s="130"/>
      <c r="R10" s="120"/>
      <c r="S10" s="120"/>
      <c r="T10" s="120"/>
      <c r="U10" s="120"/>
      <c r="V10" s="60"/>
      <c r="W10" s="120"/>
      <c r="X10" s="60"/>
      <c r="Y10" s="120"/>
      <c r="Z10" s="60"/>
      <c r="AA10" s="120"/>
      <c r="AB10" s="60"/>
      <c r="AC10" s="120"/>
      <c r="AD10" s="60"/>
      <c r="AE10" s="120"/>
      <c r="AF10" s="60"/>
      <c r="AG10" s="120"/>
      <c r="AH10" s="60"/>
      <c r="AI10" s="120"/>
      <c r="AJ10" s="120"/>
      <c r="AK10" s="120"/>
      <c r="AL10" s="120"/>
      <c r="AM10" s="59"/>
      <c r="AN10" s="120"/>
      <c r="AO10" s="120"/>
      <c r="AP10" s="120"/>
      <c r="AQ10" s="120"/>
      <c r="AR10" s="120"/>
      <c r="AS10" s="120"/>
      <c r="AT10" s="59"/>
      <c r="AU10" s="58" t="s">
        <v>161</v>
      </c>
      <c r="AV10" s="58" t="s">
        <v>162</v>
      </c>
      <c r="AW10" s="120"/>
      <c r="AX10" s="120"/>
      <c r="AY10" s="121"/>
      <c r="AZ10" s="120"/>
      <c r="BA10" s="130"/>
      <c r="BB10" s="120"/>
      <c r="BC10" s="120"/>
      <c r="BD10" s="120"/>
      <c r="BE10" s="120"/>
      <c r="BF10" s="120"/>
      <c r="BG10" s="120"/>
      <c r="BH10" s="120"/>
      <c r="BI10" s="120"/>
      <c r="BJ10" s="120"/>
    </row>
    <row r="11" spans="2:62" s="76" customFormat="1" ht="231" customHeight="1" x14ac:dyDescent="0.25">
      <c r="B11" s="114" t="s">
        <v>82</v>
      </c>
      <c r="C11" s="114">
        <v>1</v>
      </c>
      <c r="D11" s="122" t="s">
        <v>347</v>
      </c>
      <c r="E11" s="122" t="s">
        <v>348</v>
      </c>
      <c r="F11" s="114" t="s">
        <v>89</v>
      </c>
      <c r="G11" s="114" t="s">
        <v>93</v>
      </c>
      <c r="H11" s="118" t="s">
        <v>349</v>
      </c>
      <c r="I11" s="117" t="s">
        <v>127</v>
      </c>
      <c r="J11" s="117"/>
      <c r="K11" s="90" t="s">
        <v>392</v>
      </c>
      <c r="L11" s="124" t="s">
        <v>350</v>
      </c>
      <c r="M11" s="115" t="str">
        <f>IF(F11="gestion","impacto",IF(F11="corrupcion","impactocorrupcion",IF(F11="seguridad_de_la_informacion","impacto","")))</f>
        <v>impacto</v>
      </c>
      <c r="N11" s="114" t="s">
        <v>133</v>
      </c>
      <c r="O11" s="114" t="s">
        <v>23</v>
      </c>
      <c r="P11" s="115" t="str">
        <f>N11&amp;O11</f>
        <v>Rara vezModerado</v>
      </c>
      <c r="Q11" s="111" t="str">
        <f>IFERROR(VLOOKUP(P11,FORMULAS!$B$38:$C$62,2,FALSE),"")</f>
        <v>Riesgo moderado</v>
      </c>
      <c r="R11" s="111" t="s">
        <v>165</v>
      </c>
      <c r="S11" s="131" t="s">
        <v>406</v>
      </c>
      <c r="T11" s="131"/>
      <c r="U11" s="70" t="s">
        <v>351</v>
      </c>
      <c r="V11" s="71">
        <f>IF(U11="Asignado",15,0)</f>
        <v>15</v>
      </c>
      <c r="W11" s="70" t="s">
        <v>352</v>
      </c>
      <c r="X11" s="71">
        <f>IF(W11="Adecuado",15,0)</f>
        <v>15</v>
      </c>
      <c r="Y11" s="70" t="s">
        <v>353</v>
      </c>
      <c r="Z11" s="71">
        <f>IF(Y11="Oportuna",15,0)</f>
        <v>15</v>
      </c>
      <c r="AA11" s="70" t="s">
        <v>354</v>
      </c>
      <c r="AB11" s="71">
        <f>IF(AA11="Prevenir",15,IF(AA11="Detectar",10,0))</f>
        <v>15</v>
      </c>
      <c r="AC11" s="70" t="s">
        <v>355</v>
      </c>
      <c r="AD11" s="71">
        <f>IF(AC11="Confiable",15,0)</f>
        <v>15</v>
      </c>
      <c r="AE11" s="70" t="s">
        <v>356</v>
      </c>
      <c r="AF11" s="71">
        <f>IF(AE11="Se investigan y resuelven oportunamente",15,0)</f>
        <v>15</v>
      </c>
      <c r="AG11" s="70" t="s">
        <v>357</v>
      </c>
      <c r="AH11" s="71">
        <f>IF(AG11="Completa",10,IF(AG11="incompleta",5,0))</f>
        <v>10</v>
      </c>
      <c r="AI11" s="72">
        <f t="shared" ref="AI11:AI16" si="0">V11+X11+Z11+AB11+AD11+AF11+AH11</f>
        <v>100</v>
      </c>
      <c r="AJ11" s="72" t="str">
        <f t="shared" ref="AJ11:AJ16" si="1">IF(AI11&gt;=96,"Fuerte",IF(AI11&gt;=86,"Moderado",IF(AI11&gt;=1,"Débil","")))</f>
        <v>Fuerte</v>
      </c>
      <c r="AK11" s="73" t="s">
        <v>358</v>
      </c>
      <c r="AL11" s="72" t="str">
        <f>IF(AK11="Siempre se ejecuta","Fuerte",IF(AK11="Algunas veces","Moderado",IF(AK11="no se ejecuta","Débil","")))</f>
        <v>Fuerte</v>
      </c>
      <c r="AM11" s="72" t="str">
        <f>AJ11&amp;AL11</f>
        <v>FuerteFuerte</v>
      </c>
      <c r="AN11" s="72" t="str">
        <f>IFERROR(VLOOKUP(AM11,FORMULAS!$B$70:$D$78,3,FALSE),"")</f>
        <v>Fuerte</v>
      </c>
      <c r="AO11" s="72">
        <f>IF(AN11="fuerte",100,IF(AN11="Moderado",50,IF(AN11="débil",0,"")))</f>
        <v>100</v>
      </c>
      <c r="AP11" s="113">
        <f>IFERROR(AVERAGE(AO11:AO12),0)</f>
        <v>100</v>
      </c>
      <c r="AQ11" s="113" t="str">
        <f>IF(AP11&gt;=100,"Fuerte",IF(AP11&gt;=50,"Moderado",IF(AP11&gt;=1,"Débil","")))</f>
        <v>Fuerte</v>
      </c>
      <c r="AR11" s="116" t="s">
        <v>158</v>
      </c>
      <c r="AS11" s="116" t="s">
        <v>160</v>
      </c>
      <c r="AT11" s="113" t="str">
        <f>+AQ11&amp;AR11&amp;AS11</f>
        <v>FuerteDirectamenteIndirectamente</v>
      </c>
      <c r="AU11" s="113">
        <f>IFERROR(VLOOKUP(AT11,FORMULAS!$B$95:$D$102,2,FALSE),0)</f>
        <v>2</v>
      </c>
      <c r="AV11" s="113">
        <f>IFERROR(VLOOKUP(AT11,FORMULAS!$B$95:$D$102,3,FALSE),0)</f>
        <v>1</v>
      </c>
      <c r="AW11" s="114" t="s">
        <v>133</v>
      </c>
      <c r="AX11" s="114" t="s">
        <v>22</v>
      </c>
      <c r="AY11" s="115" t="str">
        <f>AW11&amp;AX11</f>
        <v>Rara vezMenor</v>
      </c>
      <c r="AZ11" s="112" t="str">
        <f>IFERROR(VLOOKUP(AY11,FORMULAS!$B$38:$C$62,2,FALSE),"")</f>
        <v>Riesgo bajo</v>
      </c>
      <c r="BA11" s="111" t="s">
        <v>164</v>
      </c>
      <c r="BB11" s="92" t="s">
        <v>402</v>
      </c>
      <c r="BC11" s="74" t="s">
        <v>359</v>
      </c>
      <c r="BD11" s="75" t="s">
        <v>360</v>
      </c>
      <c r="BE11" s="75" t="s">
        <v>361</v>
      </c>
      <c r="BF11" s="87" t="s">
        <v>363</v>
      </c>
      <c r="BG11" s="74" t="s">
        <v>365</v>
      </c>
      <c r="BH11" s="74" t="s">
        <v>366</v>
      </c>
      <c r="BI11" s="75" t="s">
        <v>367</v>
      </c>
      <c r="BJ11" s="74" t="s">
        <v>368</v>
      </c>
    </row>
    <row r="12" spans="2:62" s="76" customFormat="1" ht="162" customHeight="1" x14ac:dyDescent="0.25">
      <c r="B12" s="114"/>
      <c r="C12" s="114"/>
      <c r="D12" s="123"/>
      <c r="E12" s="123"/>
      <c r="F12" s="114"/>
      <c r="G12" s="114"/>
      <c r="H12" s="118"/>
      <c r="I12" s="117"/>
      <c r="J12" s="117"/>
      <c r="K12" s="91" t="s">
        <v>393</v>
      </c>
      <c r="L12" s="125"/>
      <c r="M12" s="115"/>
      <c r="N12" s="114"/>
      <c r="O12" s="114"/>
      <c r="P12" s="115"/>
      <c r="Q12" s="111"/>
      <c r="R12" s="111"/>
      <c r="S12" s="131" t="s">
        <v>394</v>
      </c>
      <c r="T12" s="131"/>
      <c r="U12" s="70" t="s">
        <v>351</v>
      </c>
      <c r="V12" s="71">
        <f t="shared" ref="V12" si="2">IF(U12="Asignado",15,0)</f>
        <v>15</v>
      </c>
      <c r="W12" s="70" t="s">
        <v>352</v>
      </c>
      <c r="X12" s="71">
        <f t="shared" ref="X12" si="3">IF(W12="Adecuado",15,0)</f>
        <v>15</v>
      </c>
      <c r="Y12" s="70" t="s">
        <v>353</v>
      </c>
      <c r="Z12" s="71">
        <f t="shared" ref="Z12" si="4">IF(Y12="Oportuna",15,0)</f>
        <v>15</v>
      </c>
      <c r="AA12" s="70" t="s">
        <v>354</v>
      </c>
      <c r="AB12" s="71">
        <f t="shared" ref="AB12" si="5">IF(AA12="Prevenir",15,IF(AA12="Detectar",10,0))</f>
        <v>15</v>
      </c>
      <c r="AC12" s="70" t="s">
        <v>355</v>
      </c>
      <c r="AD12" s="71">
        <f t="shared" ref="AD12" si="6">IF(AC12="Confiable",15,0)</f>
        <v>15</v>
      </c>
      <c r="AE12" s="70" t="s">
        <v>356</v>
      </c>
      <c r="AF12" s="71">
        <f t="shared" ref="AF12" si="7">IF(AE12="Se investigan y resuelven oportunamente",15,0)</f>
        <v>15</v>
      </c>
      <c r="AG12" s="70" t="s">
        <v>357</v>
      </c>
      <c r="AH12" s="71">
        <f t="shared" ref="AH12" si="8">IF(AG12="Completa",10,IF(AG12="incompleta",5,0))</f>
        <v>10</v>
      </c>
      <c r="AI12" s="72">
        <f t="shared" si="0"/>
        <v>100</v>
      </c>
      <c r="AJ12" s="72" t="str">
        <f t="shared" si="1"/>
        <v>Fuerte</v>
      </c>
      <c r="AK12" s="73" t="s">
        <v>358</v>
      </c>
      <c r="AL12" s="72" t="str">
        <f t="shared" ref="AL12" si="9">IF(AK12="Siempre se ejecuta","Fuerte",IF(AK12="Algunas veces","Moderado",IF(AK12="no se ejecuta","Débil","")))</f>
        <v>Fuerte</v>
      </c>
      <c r="AM12" s="72" t="str">
        <f t="shared" ref="AM12" si="10">AJ12&amp;AL12</f>
        <v>FuerteFuerte</v>
      </c>
      <c r="AN12" s="72" t="str">
        <f>IFERROR(VLOOKUP(AM12,FORMULAS!$B$70:$D$78,3,FALSE),"")</f>
        <v>Fuerte</v>
      </c>
      <c r="AO12" s="72">
        <f t="shared" ref="AO12" si="11">IF(AN12="fuerte",100,IF(AN12="Moderado",50,IF(AN12="débil",0,"")))</f>
        <v>100</v>
      </c>
      <c r="AP12" s="113"/>
      <c r="AQ12" s="113"/>
      <c r="AR12" s="116"/>
      <c r="AS12" s="116"/>
      <c r="AT12" s="113"/>
      <c r="AU12" s="113"/>
      <c r="AV12" s="113"/>
      <c r="AW12" s="114"/>
      <c r="AX12" s="114"/>
      <c r="AY12" s="115"/>
      <c r="AZ12" s="112"/>
      <c r="BA12" s="111"/>
      <c r="BB12" s="92" t="s">
        <v>403</v>
      </c>
      <c r="BC12" s="74" t="s">
        <v>362</v>
      </c>
      <c r="BD12" s="75" t="s">
        <v>360</v>
      </c>
      <c r="BE12" s="75" t="s">
        <v>361</v>
      </c>
      <c r="BF12" s="87" t="s">
        <v>364</v>
      </c>
      <c r="BG12" s="74" t="s">
        <v>365</v>
      </c>
      <c r="BH12" s="74" t="s">
        <v>366</v>
      </c>
      <c r="BI12" s="75" t="s">
        <v>367</v>
      </c>
      <c r="BJ12" s="74" t="s">
        <v>368</v>
      </c>
    </row>
    <row r="13" spans="2:62" s="76" customFormat="1" ht="249" customHeight="1" x14ac:dyDescent="0.25">
      <c r="B13" s="118" t="s">
        <v>82</v>
      </c>
      <c r="C13" s="114">
        <v>2</v>
      </c>
      <c r="D13" s="119" t="s">
        <v>395</v>
      </c>
      <c r="E13" s="119" t="s">
        <v>391</v>
      </c>
      <c r="F13" s="114" t="s">
        <v>89</v>
      </c>
      <c r="G13" s="114" t="s">
        <v>95</v>
      </c>
      <c r="H13" s="118" t="s">
        <v>349</v>
      </c>
      <c r="I13" s="117"/>
      <c r="J13" s="117"/>
      <c r="K13" s="88" t="s">
        <v>370</v>
      </c>
      <c r="L13" s="124" t="s">
        <v>372</v>
      </c>
      <c r="M13" s="115" t="str">
        <f t="shared" ref="M13" si="12">IF(F13="gestion","impacto",IF(F13="corrupcion","impactocorrupcion",IF(F13="seguridad_de_la_informacion","impacto","")))</f>
        <v>impacto</v>
      </c>
      <c r="N13" s="114" t="s">
        <v>18</v>
      </c>
      <c r="O13" s="114" t="s">
        <v>23</v>
      </c>
      <c r="P13" s="115" t="str">
        <f t="shared" ref="P13" si="13">N13&amp;O13</f>
        <v>PosibleModerado</v>
      </c>
      <c r="Q13" s="111" t="str">
        <f>IFERROR(VLOOKUP(P13,FORMULAS!$B$38:$C$62,2,FALSE),"")</f>
        <v>Riesgo alto</v>
      </c>
      <c r="R13" s="111" t="s">
        <v>165</v>
      </c>
      <c r="S13" s="126" t="s">
        <v>407</v>
      </c>
      <c r="T13" s="126"/>
      <c r="U13" s="70" t="s">
        <v>351</v>
      </c>
      <c r="V13" s="71">
        <f>IF(U13="Asignado",15,0)</f>
        <v>15</v>
      </c>
      <c r="W13" s="70" t="s">
        <v>352</v>
      </c>
      <c r="X13" s="71">
        <f>IF(W13="Adecuado",15,0)</f>
        <v>15</v>
      </c>
      <c r="Y13" s="70" t="s">
        <v>353</v>
      </c>
      <c r="Z13" s="71">
        <f>IF(Y13="Oportuna",15,0)</f>
        <v>15</v>
      </c>
      <c r="AA13" s="70" t="s">
        <v>354</v>
      </c>
      <c r="AB13" s="71">
        <f>IF(AA13="Prevenir",15,IF(AA13="Detectar",10,0))</f>
        <v>15</v>
      </c>
      <c r="AC13" s="70" t="s">
        <v>355</v>
      </c>
      <c r="AD13" s="71">
        <f>IF(AC13="Confiable",15,0)</f>
        <v>15</v>
      </c>
      <c r="AE13" s="70" t="s">
        <v>356</v>
      </c>
      <c r="AF13" s="71">
        <f>IF(AE13="Se investigan y resuelven oportunamente",15,0)</f>
        <v>15</v>
      </c>
      <c r="AG13" s="70" t="s">
        <v>357</v>
      </c>
      <c r="AH13" s="71">
        <f>IF(AG13="Completa",10,IF(AG13="incompleta",5,0))</f>
        <v>10</v>
      </c>
      <c r="AI13" s="72">
        <f t="shared" si="0"/>
        <v>100</v>
      </c>
      <c r="AJ13" s="72" t="str">
        <f t="shared" si="1"/>
        <v>Fuerte</v>
      </c>
      <c r="AK13" s="73" t="s">
        <v>373</v>
      </c>
      <c r="AL13" s="72" t="str">
        <f>IF(AK13="Siempre se ejecuta","Fuerte",IF(AK13="Algunas veces","Moderado",IF(AK13="no se ejecuta","Débil","")))</f>
        <v>Moderado</v>
      </c>
      <c r="AM13" s="72" t="str">
        <f>AJ13&amp;AL13</f>
        <v>FuerteModerado</v>
      </c>
      <c r="AN13" s="72" t="str">
        <f>IFERROR(VLOOKUP(AM13,FORMULAS!$B$70:$D$78,3,FALSE),"")</f>
        <v>Moderado</v>
      </c>
      <c r="AO13" s="72">
        <f>IF(AN13="fuerte",100,IF(AN13="Moderado",50,IF(AN13="débil",0,"")))</f>
        <v>50</v>
      </c>
      <c r="AP13" s="113">
        <f>IFERROR(AVERAGE(AO13:AO14),0)</f>
        <v>50</v>
      </c>
      <c r="AQ13" s="113" t="str">
        <f>IF(AP13&gt;=100,"Fuerte",IF(AP13&gt;=50,"Moderado",IF(AP13&gt;=1,"Débil","")))</f>
        <v>Moderado</v>
      </c>
      <c r="AR13" s="116" t="s">
        <v>158</v>
      </c>
      <c r="AS13" s="116" t="s">
        <v>158</v>
      </c>
      <c r="AT13" s="113" t="str">
        <f>+AQ13&amp;AR13&amp;AS13</f>
        <v>ModeradoDirectamenteDirectamente</v>
      </c>
      <c r="AU13" s="113">
        <f>IFERROR(VLOOKUP(AT13,FORMULAS!$B$95:$D$102,2,FALSE),0)</f>
        <v>1</v>
      </c>
      <c r="AV13" s="113">
        <f>IFERROR(VLOOKUP(AT13,FORMULAS!$B$95:$D$102,3,FALSE),0)</f>
        <v>1</v>
      </c>
      <c r="AW13" s="114" t="s">
        <v>17</v>
      </c>
      <c r="AX13" s="114" t="s">
        <v>22</v>
      </c>
      <c r="AY13" s="115" t="str">
        <f>AW13&amp;AX13</f>
        <v>ImprobableMenor</v>
      </c>
      <c r="AZ13" s="112" t="str">
        <f>IFERROR(VLOOKUP(AY13,FORMULAS!$B$38:$C$62,2,FALSE),"")</f>
        <v>Riesgo bajo</v>
      </c>
      <c r="BA13" s="111" t="s">
        <v>164</v>
      </c>
      <c r="BB13" s="74" t="s">
        <v>409</v>
      </c>
      <c r="BC13" s="74" t="s">
        <v>397</v>
      </c>
      <c r="BD13" s="74" t="s">
        <v>410</v>
      </c>
      <c r="BE13" s="75" t="s">
        <v>374</v>
      </c>
      <c r="BF13" s="75" t="s">
        <v>398</v>
      </c>
      <c r="BG13" s="74" t="s">
        <v>377</v>
      </c>
      <c r="BH13" s="74" t="s">
        <v>378</v>
      </c>
      <c r="BI13" s="74" t="s">
        <v>410</v>
      </c>
      <c r="BJ13" s="75" t="s">
        <v>368</v>
      </c>
    </row>
    <row r="14" spans="2:62" s="76" customFormat="1" ht="252.75" customHeight="1" x14ac:dyDescent="0.25">
      <c r="B14" s="118"/>
      <c r="C14" s="114"/>
      <c r="D14" s="119"/>
      <c r="E14" s="119"/>
      <c r="F14" s="114"/>
      <c r="G14" s="114"/>
      <c r="H14" s="118"/>
      <c r="I14" s="117"/>
      <c r="J14" s="117"/>
      <c r="K14" s="89" t="s">
        <v>371</v>
      </c>
      <c r="L14" s="125"/>
      <c r="M14" s="115"/>
      <c r="N14" s="114"/>
      <c r="O14" s="114"/>
      <c r="P14" s="115"/>
      <c r="Q14" s="111"/>
      <c r="R14" s="111"/>
      <c r="S14" s="126" t="s">
        <v>408</v>
      </c>
      <c r="T14" s="126"/>
      <c r="U14" s="70" t="s">
        <v>351</v>
      </c>
      <c r="V14" s="71">
        <f t="shared" ref="V14" si="14">IF(U14="Asignado",15,0)</f>
        <v>15</v>
      </c>
      <c r="W14" s="70" t="s">
        <v>352</v>
      </c>
      <c r="X14" s="71">
        <f t="shared" ref="X14" si="15">IF(W14="Adecuado",15,0)</f>
        <v>15</v>
      </c>
      <c r="Y14" s="70" t="s">
        <v>353</v>
      </c>
      <c r="Z14" s="71">
        <f t="shared" ref="Z14" si="16">IF(Y14="Oportuna",15,0)</f>
        <v>15</v>
      </c>
      <c r="AA14" s="70" t="s">
        <v>354</v>
      </c>
      <c r="AB14" s="71">
        <f t="shared" ref="AB14" si="17">IF(AA14="Prevenir",15,IF(AA14="Detectar",10,0))</f>
        <v>15</v>
      </c>
      <c r="AC14" s="70" t="s">
        <v>355</v>
      </c>
      <c r="AD14" s="71">
        <f t="shared" ref="AD14" si="18">IF(AC14="Confiable",15,0)</f>
        <v>15</v>
      </c>
      <c r="AE14" s="70" t="s">
        <v>356</v>
      </c>
      <c r="AF14" s="71">
        <f t="shared" ref="AF14" si="19">IF(AE14="Se investigan y resuelven oportunamente",15,0)</f>
        <v>15</v>
      </c>
      <c r="AG14" s="70" t="s">
        <v>357</v>
      </c>
      <c r="AH14" s="71">
        <f t="shared" ref="AH14" si="20">IF(AG14="Completa",10,IF(AG14="incompleta",5,0))</f>
        <v>10</v>
      </c>
      <c r="AI14" s="72">
        <f t="shared" si="0"/>
        <v>100</v>
      </c>
      <c r="AJ14" s="72" t="str">
        <f t="shared" si="1"/>
        <v>Fuerte</v>
      </c>
      <c r="AK14" s="73" t="s">
        <v>373</v>
      </c>
      <c r="AL14" s="72" t="str">
        <f t="shared" ref="AL14" si="21">IF(AK14="Siempre se ejecuta","Fuerte",IF(AK14="Algunas veces","Moderado",IF(AK14="no se ejecuta","Débil","")))</f>
        <v>Moderado</v>
      </c>
      <c r="AM14" s="72" t="str">
        <f t="shared" ref="AM14" si="22">AJ14&amp;AL14</f>
        <v>FuerteModerado</v>
      </c>
      <c r="AN14" s="72" t="str">
        <f>IFERROR(VLOOKUP(AM14,FORMULAS!$B$70:$D$78,3,FALSE),"")</f>
        <v>Moderado</v>
      </c>
      <c r="AO14" s="72">
        <f t="shared" ref="AO14" si="23">IF(AN14="fuerte",100,IF(AN14="Moderado",50,IF(AN14="débil",0,"")))</f>
        <v>50</v>
      </c>
      <c r="AP14" s="113"/>
      <c r="AQ14" s="113"/>
      <c r="AR14" s="116"/>
      <c r="AS14" s="116"/>
      <c r="AT14" s="113"/>
      <c r="AU14" s="113"/>
      <c r="AV14" s="113"/>
      <c r="AW14" s="114"/>
      <c r="AX14" s="114"/>
      <c r="AY14" s="115"/>
      <c r="AZ14" s="112"/>
      <c r="BA14" s="111"/>
      <c r="BB14" s="74" t="s">
        <v>411</v>
      </c>
      <c r="BC14" s="74" t="s">
        <v>375</v>
      </c>
      <c r="BD14" s="74" t="s">
        <v>410</v>
      </c>
      <c r="BE14" s="75" t="s">
        <v>374</v>
      </c>
      <c r="BF14" s="75" t="s">
        <v>400</v>
      </c>
      <c r="BG14" s="74" t="s">
        <v>399</v>
      </c>
      <c r="BH14" s="74" t="s">
        <v>397</v>
      </c>
      <c r="BI14" s="74" t="s">
        <v>410</v>
      </c>
      <c r="BJ14" s="75" t="s">
        <v>368</v>
      </c>
    </row>
    <row r="15" spans="2:62" s="76" customFormat="1" ht="143.25" customHeight="1" x14ac:dyDescent="0.25">
      <c r="B15" s="118" t="s">
        <v>82</v>
      </c>
      <c r="C15" s="114">
        <v>3</v>
      </c>
      <c r="D15" s="118" t="s">
        <v>379</v>
      </c>
      <c r="E15" s="118" t="s">
        <v>380</v>
      </c>
      <c r="F15" s="114" t="s">
        <v>89</v>
      </c>
      <c r="G15" s="114" t="s">
        <v>95</v>
      </c>
      <c r="H15" s="118" t="s">
        <v>349</v>
      </c>
      <c r="I15" s="117"/>
      <c r="J15" s="117"/>
      <c r="K15" s="88" t="s">
        <v>381</v>
      </c>
      <c r="L15" s="124" t="s">
        <v>383</v>
      </c>
      <c r="M15" s="115" t="str">
        <f t="shared" ref="M15" si="24">IF(F15="gestion","impacto",IF(F15="corrupcion","impactocorrupcion",IF(F15="seguridad_de_la_informacion","impacto","")))</f>
        <v>impacto</v>
      </c>
      <c r="N15" s="114" t="s">
        <v>17</v>
      </c>
      <c r="O15" s="114" t="s">
        <v>22</v>
      </c>
      <c r="P15" s="115" t="str">
        <f t="shared" ref="P15" si="25">N15&amp;O15</f>
        <v>ImprobableMenor</v>
      </c>
      <c r="Q15" s="111" t="str">
        <f>IFERROR(VLOOKUP(P15,FORMULAS!$B$38:$C$62,2,FALSE),"")</f>
        <v>Riesgo bajo</v>
      </c>
      <c r="R15" s="111" t="s">
        <v>165</v>
      </c>
      <c r="S15" s="127" t="s">
        <v>396</v>
      </c>
      <c r="T15" s="127"/>
      <c r="U15" s="70" t="s">
        <v>351</v>
      </c>
      <c r="V15" s="71">
        <f>IF(U15="Asignado",15,0)</f>
        <v>15</v>
      </c>
      <c r="W15" s="70" t="s">
        <v>352</v>
      </c>
      <c r="X15" s="71">
        <f>IF(W15="Adecuado",15,0)</f>
        <v>15</v>
      </c>
      <c r="Y15" s="70" t="s">
        <v>353</v>
      </c>
      <c r="Z15" s="71">
        <f>IF(Y15="Oportuna",15,0)</f>
        <v>15</v>
      </c>
      <c r="AA15" s="70" t="s">
        <v>354</v>
      </c>
      <c r="AB15" s="71">
        <f>IF(AA15="Prevenir",15,IF(AA15="Detectar",10,0))</f>
        <v>15</v>
      </c>
      <c r="AC15" s="70" t="s">
        <v>355</v>
      </c>
      <c r="AD15" s="71">
        <f>IF(AC15="Confiable",15,0)</f>
        <v>15</v>
      </c>
      <c r="AE15" s="70" t="s">
        <v>356</v>
      </c>
      <c r="AF15" s="71">
        <f>IF(AE15="Se investigan y resuelven oportunamente",15,0)</f>
        <v>15</v>
      </c>
      <c r="AG15" s="70" t="s">
        <v>357</v>
      </c>
      <c r="AH15" s="71">
        <f>IF(AG15="Completa",10,IF(AG15="incompleta",5,0))</f>
        <v>10</v>
      </c>
      <c r="AI15" s="72">
        <f t="shared" si="0"/>
        <v>100</v>
      </c>
      <c r="AJ15" s="72" t="str">
        <f t="shared" si="1"/>
        <v>Fuerte</v>
      </c>
      <c r="AK15" s="73" t="s">
        <v>358</v>
      </c>
      <c r="AL15" s="72" t="str">
        <f>IF(AK15="Siempre se ejecuta","Fuerte",IF(AK15="Algunas veces","Moderado",IF(AK15="no se ejecuta","Débil","")))</f>
        <v>Fuerte</v>
      </c>
      <c r="AM15" s="72" t="str">
        <f>AJ15&amp;AL15</f>
        <v>FuerteFuerte</v>
      </c>
      <c r="AN15" s="72" t="str">
        <f>IFERROR(VLOOKUP(AM15,FORMULAS!$B$70:$D$78,3,FALSE),"")</f>
        <v>Fuerte</v>
      </c>
      <c r="AO15" s="72">
        <f>IF(AN15="fuerte",100,IF(AN15="Moderado",50,IF(AN15="débil",0,"")))</f>
        <v>100</v>
      </c>
      <c r="AP15" s="113">
        <f>IFERROR(AVERAGE(AO15:AO16),0)</f>
        <v>100</v>
      </c>
      <c r="AQ15" s="113" t="str">
        <f>IF(AP15&gt;=100,"Fuerte",IF(AP15&gt;=50,"Moderado",IF(AP15&gt;=1,"Débil","")))</f>
        <v>Fuerte</v>
      </c>
      <c r="AR15" s="116" t="s">
        <v>158</v>
      </c>
      <c r="AS15" s="116" t="s">
        <v>160</v>
      </c>
      <c r="AT15" s="113" t="str">
        <f>+AQ15&amp;AR15&amp;AS15</f>
        <v>FuerteDirectamenteIndirectamente</v>
      </c>
      <c r="AU15" s="113">
        <f>IFERROR(VLOOKUP(AT15,FORMULAS!$B$95:$D$102,2,FALSE),0)</f>
        <v>2</v>
      </c>
      <c r="AV15" s="113">
        <f>IFERROR(VLOOKUP(AT15,FORMULAS!$B$95:$D$102,3,FALSE),0)</f>
        <v>1</v>
      </c>
      <c r="AW15" s="114" t="s">
        <v>133</v>
      </c>
      <c r="AX15" s="114" t="s">
        <v>21</v>
      </c>
      <c r="AY15" s="115" t="str">
        <f>AW15&amp;AX15</f>
        <v>Rara vezInsignificante</v>
      </c>
      <c r="AZ15" s="112" t="str">
        <f>IFERROR(VLOOKUP(AY15,FORMULAS!$B$38:$C$62,2,FALSE),"")</f>
        <v>Riesgo bajo</v>
      </c>
      <c r="BA15" s="111" t="s">
        <v>164</v>
      </c>
      <c r="BB15" s="74" t="s">
        <v>405</v>
      </c>
      <c r="BC15" s="74" t="s">
        <v>384</v>
      </c>
      <c r="BD15" s="74" t="s">
        <v>385</v>
      </c>
      <c r="BE15" s="75" t="s">
        <v>376</v>
      </c>
      <c r="BF15" s="75" t="s">
        <v>388</v>
      </c>
      <c r="BG15" s="74" t="s">
        <v>389</v>
      </c>
      <c r="BH15" s="74" t="s">
        <v>397</v>
      </c>
      <c r="BI15" s="74" t="s">
        <v>385</v>
      </c>
      <c r="BJ15" s="75" t="s">
        <v>390</v>
      </c>
    </row>
    <row r="16" spans="2:62" s="76" customFormat="1" ht="135" customHeight="1" x14ac:dyDescent="0.25">
      <c r="B16" s="118"/>
      <c r="C16" s="114"/>
      <c r="D16" s="118"/>
      <c r="E16" s="118"/>
      <c r="F16" s="114"/>
      <c r="G16" s="114"/>
      <c r="H16" s="118"/>
      <c r="I16" s="117"/>
      <c r="J16" s="117"/>
      <c r="K16" s="89" t="s">
        <v>382</v>
      </c>
      <c r="L16" s="125"/>
      <c r="M16" s="115"/>
      <c r="N16" s="114"/>
      <c r="O16" s="114"/>
      <c r="P16" s="115"/>
      <c r="Q16" s="111"/>
      <c r="R16" s="111"/>
      <c r="S16" s="128" t="s">
        <v>404</v>
      </c>
      <c r="T16" s="128"/>
      <c r="U16" s="70" t="s">
        <v>351</v>
      </c>
      <c r="V16" s="71">
        <f t="shared" ref="V16" si="26">IF(U16="Asignado",15,0)</f>
        <v>15</v>
      </c>
      <c r="W16" s="70" t="s">
        <v>352</v>
      </c>
      <c r="X16" s="71">
        <f t="shared" ref="X16" si="27">IF(W16="Adecuado",15,0)</f>
        <v>15</v>
      </c>
      <c r="Y16" s="70" t="s">
        <v>353</v>
      </c>
      <c r="Z16" s="71">
        <f t="shared" ref="Z16" si="28">IF(Y16="Oportuna",15,0)</f>
        <v>15</v>
      </c>
      <c r="AA16" s="70" t="s">
        <v>354</v>
      </c>
      <c r="AB16" s="71">
        <f t="shared" ref="AB16" si="29">IF(AA16="Prevenir",15,IF(AA16="Detectar",10,0))</f>
        <v>15</v>
      </c>
      <c r="AC16" s="70" t="s">
        <v>355</v>
      </c>
      <c r="AD16" s="71">
        <f t="shared" ref="AD16" si="30">IF(AC16="Confiable",15,0)</f>
        <v>15</v>
      </c>
      <c r="AE16" s="70" t="s">
        <v>356</v>
      </c>
      <c r="AF16" s="71">
        <f t="shared" ref="AF16" si="31">IF(AE16="Se investigan y resuelven oportunamente",15,0)</f>
        <v>15</v>
      </c>
      <c r="AG16" s="70" t="s">
        <v>357</v>
      </c>
      <c r="AH16" s="71">
        <f t="shared" ref="AH16" si="32">IF(AG16="Completa",10,IF(AG16="incompleta",5,0))</f>
        <v>10</v>
      </c>
      <c r="AI16" s="72">
        <f t="shared" si="0"/>
        <v>100</v>
      </c>
      <c r="AJ16" s="72" t="str">
        <f t="shared" si="1"/>
        <v>Fuerte</v>
      </c>
      <c r="AK16" s="73" t="s">
        <v>358</v>
      </c>
      <c r="AL16" s="72" t="str">
        <f t="shared" ref="AL16" si="33">IF(AK16="Siempre se ejecuta","Fuerte",IF(AK16="Algunas veces","Moderado",IF(AK16="no se ejecuta","Débil","")))</f>
        <v>Fuerte</v>
      </c>
      <c r="AM16" s="72" t="str">
        <f t="shared" ref="AM16" si="34">AJ16&amp;AL16</f>
        <v>FuerteFuerte</v>
      </c>
      <c r="AN16" s="72" t="str">
        <f>IFERROR(VLOOKUP(AM16,FORMULAS!$B$70:$D$78,3,FALSE),"")</f>
        <v>Fuerte</v>
      </c>
      <c r="AO16" s="72">
        <f t="shared" ref="AO16" si="35">IF(AN16="fuerte",100,IF(AN16="Moderado",50,IF(AN16="débil",0,"")))</f>
        <v>100</v>
      </c>
      <c r="AP16" s="113"/>
      <c r="AQ16" s="113"/>
      <c r="AR16" s="116"/>
      <c r="AS16" s="116"/>
      <c r="AT16" s="113"/>
      <c r="AU16" s="113"/>
      <c r="AV16" s="113"/>
      <c r="AW16" s="114"/>
      <c r="AX16" s="114"/>
      <c r="AY16" s="115"/>
      <c r="AZ16" s="112"/>
      <c r="BA16" s="111"/>
      <c r="BB16" s="74" t="s">
        <v>386</v>
      </c>
      <c r="BC16" s="74" t="s">
        <v>384</v>
      </c>
      <c r="BD16" s="74" t="s">
        <v>387</v>
      </c>
      <c r="BE16" s="75" t="s">
        <v>376</v>
      </c>
      <c r="BF16" s="75" t="s">
        <v>388</v>
      </c>
      <c r="BG16" s="74" t="s">
        <v>401</v>
      </c>
      <c r="BH16" s="74" t="s">
        <v>397</v>
      </c>
      <c r="BI16" s="74" t="s">
        <v>387</v>
      </c>
      <c r="BJ16" s="75" t="s">
        <v>390</v>
      </c>
    </row>
    <row r="17" spans="2:59" s="16" customFormat="1" x14ac:dyDescent="0.25">
      <c r="B17" s="17"/>
      <c r="C17" s="17"/>
      <c r="D17" s="30"/>
      <c r="E17" s="30"/>
      <c r="F17" s="17"/>
      <c r="G17" s="17"/>
      <c r="H17" s="30"/>
      <c r="I17" s="30"/>
      <c r="J17" s="30"/>
      <c r="K17" s="17"/>
      <c r="L17" s="17"/>
      <c r="M17" s="17"/>
      <c r="N17" s="17"/>
      <c r="O17" s="17"/>
      <c r="P17" s="17"/>
      <c r="Q17" s="20"/>
      <c r="R17" s="20"/>
      <c r="S17" s="30"/>
      <c r="T17" s="30"/>
      <c r="U17" s="17"/>
      <c r="V17" s="17"/>
      <c r="W17" s="17"/>
      <c r="X17" s="17"/>
      <c r="Y17" s="17"/>
      <c r="Z17" s="17"/>
      <c r="AA17" s="17"/>
      <c r="AB17" s="17"/>
      <c r="AC17" s="17"/>
      <c r="AD17" s="17"/>
      <c r="AE17" s="17"/>
      <c r="AF17" s="17"/>
      <c r="AG17" s="17"/>
      <c r="AH17" s="17"/>
      <c r="AI17" s="19"/>
      <c r="AJ17" s="19"/>
      <c r="AK17" s="19"/>
      <c r="AL17" s="19"/>
      <c r="AM17" s="19"/>
      <c r="AN17" s="19"/>
      <c r="AO17" s="19"/>
      <c r="AP17" s="19"/>
      <c r="AQ17" s="19"/>
      <c r="AR17" s="19"/>
      <c r="AS17" s="19"/>
      <c r="AT17" s="19"/>
      <c r="AU17" s="19"/>
      <c r="AV17" s="19"/>
      <c r="AW17" s="17"/>
      <c r="AX17" s="17"/>
      <c r="AY17" s="20"/>
      <c r="AZ17" s="20"/>
      <c r="BA17" s="20"/>
      <c r="BB17" s="20"/>
      <c r="BC17" s="20"/>
      <c r="BD17" s="18"/>
      <c r="BE17" s="18"/>
      <c r="BF17" s="18"/>
      <c r="BG17" s="18"/>
    </row>
    <row r="18" spans="2:59" s="16" customFormat="1" x14ac:dyDescent="0.25">
      <c r="B18" s="17"/>
      <c r="C18" s="17"/>
      <c r="D18" s="30"/>
      <c r="E18" s="30"/>
      <c r="F18" s="17"/>
      <c r="G18" s="17"/>
      <c r="H18" s="30"/>
      <c r="I18" s="30"/>
      <c r="J18" s="30"/>
      <c r="K18" s="17"/>
      <c r="L18" s="17"/>
      <c r="M18" s="17"/>
      <c r="N18" s="17"/>
      <c r="O18" s="17"/>
      <c r="P18" s="17"/>
      <c r="Q18" s="20"/>
      <c r="R18" s="20"/>
      <c r="S18" s="30"/>
      <c r="T18" s="30"/>
      <c r="U18" s="17"/>
      <c r="V18" s="17"/>
      <c r="W18" s="17"/>
      <c r="X18" s="17"/>
      <c r="Y18" s="17"/>
      <c r="Z18" s="17"/>
      <c r="AA18" s="17"/>
      <c r="AB18" s="17"/>
      <c r="AC18" s="17"/>
      <c r="AD18" s="17"/>
      <c r="AE18" s="17"/>
      <c r="AF18" s="17"/>
      <c r="AG18" s="17"/>
      <c r="AH18" s="17"/>
      <c r="AI18" s="19"/>
      <c r="AJ18" s="19"/>
      <c r="AK18" s="19"/>
      <c r="AL18" s="19"/>
      <c r="AM18" s="19"/>
      <c r="AN18" s="19"/>
      <c r="AO18" s="19"/>
      <c r="AP18" s="19"/>
      <c r="AQ18" s="19"/>
      <c r="AR18" s="19"/>
      <c r="AS18" s="19"/>
      <c r="AT18" s="19"/>
      <c r="AU18" s="19"/>
      <c r="AV18" s="19"/>
      <c r="AW18" s="17"/>
      <c r="AX18" s="17"/>
      <c r="AY18" s="20"/>
      <c r="AZ18" s="20"/>
      <c r="BA18" s="20"/>
      <c r="BB18" s="20"/>
      <c r="BC18" s="20"/>
      <c r="BD18" s="20"/>
      <c r="BE18" s="18"/>
      <c r="BF18" s="18"/>
      <c r="BG18" s="18"/>
    </row>
    <row r="19" spans="2:59" s="16" customFormat="1" x14ac:dyDescent="0.25">
      <c r="D19" s="30"/>
      <c r="E19" s="30"/>
      <c r="F19" s="17"/>
      <c r="G19" s="17"/>
      <c r="H19" s="30"/>
      <c r="I19" s="30"/>
      <c r="J19" s="30"/>
      <c r="K19" s="17"/>
      <c r="L19" s="17"/>
      <c r="M19" s="17"/>
      <c r="N19" s="17"/>
      <c r="O19" s="17"/>
      <c r="P19" s="17"/>
      <c r="Q19" s="20"/>
      <c r="R19" s="20"/>
      <c r="S19" s="30"/>
      <c r="T19" s="30"/>
      <c r="U19" s="17"/>
      <c r="V19" s="17"/>
      <c r="W19" s="17"/>
      <c r="X19" s="17"/>
      <c r="Y19" s="17"/>
      <c r="Z19" s="17"/>
      <c r="AA19" s="17"/>
      <c r="AB19" s="17"/>
      <c r="AC19" s="17"/>
      <c r="AD19" s="17"/>
      <c r="AE19" s="17"/>
      <c r="AF19" s="17"/>
      <c r="AG19" s="17"/>
      <c r="AH19" s="17"/>
      <c r="AI19" s="19"/>
      <c r="AJ19" s="19"/>
      <c r="AK19" s="19"/>
      <c r="AL19" s="19"/>
      <c r="AM19" s="19"/>
      <c r="AN19" s="19"/>
      <c r="AO19" s="19"/>
      <c r="AP19" s="19"/>
      <c r="AQ19" s="19"/>
      <c r="AR19" s="19"/>
      <c r="AS19" s="19"/>
      <c r="AT19" s="19"/>
      <c r="AU19" s="19"/>
      <c r="AV19" s="19"/>
      <c r="AW19" s="17"/>
      <c r="AX19" s="17"/>
      <c r="AY19" s="20"/>
      <c r="AZ19" s="20"/>
      <c r="BA19" s="20"/>
      <c r="BB19" s="20"/>
      <c r="BC19" s="20"/>
      <c r="BD19" s="20"/>
      <c r="BE19" s="18"/>
      <c r="BF19" s="18"/>
      <c r="BG19" s="18"/>
    </row>
    <row r="20" spans="2:59" s="16" customFormat="1" x14ac:dyDescent="0.25">
      <c r="D20" s="30"/>
      <c r="E20" s="30"/>
      <c r="F20" s="17"/>
      <c r="G20" s="17"/>
      <c r="H20" s="30"/>
      <c r="I20" s="30"/>
      <c r="J20" s="30"/>
      <c r="K20" s="17"/>
      <c r="L20" s="17"/>
      <c r="M20" s="17"/>
      <c r="N20" s="17"/>
      <c r="O20" s="17"/>
      <c r="P20" s="17"/>
      <c r="Q20" s="20"/>
      <c r="R20" s="20"/>
      <c r="S20" s="30"/>
      <c r="T20" s="30"/>
      <c r="U20" s="17"/>
      <c r="V20" s="17"/>
      <c r="W20" s="17"/>
      <c r="X20" s="17"/>
      <c r="Y20" s="17"/>
      <c r="Z20" s="17"/>
      <c r="AA20" s="17"/>
      <c r="AB20" s="17"/>
      <c r="AC20" s="17"/>
      <c r="AD20" s="17"/>
      <c r="AE20" s="17"/>
      <c r="AF20" s="17"/>
      <c r="AG20" s="17"/>
      <c r="AH20" s="17"/>
      <c r="AI20" s="19"/>
      <c r="AJ20" s="19"/>
      <c r="AK20" s="19"/>
      <c r="AM20" s="19"/>
      <c r="AP20" s="19"/>
      <c r="AQ20" s="19"/>
      <c r="AR20" s="19"/>
      <c r="AS20" s="19"/>
      <c r="AT20" s="19"/>
      <c r="AU20" s="19"/>
      <c r="AV20" s="19"/>
      <c r="AW20" s="17"/>
      <c r="AX20" s="17"/>
      <c r="AY20" s="20"/>
      <c r="AZ20" s="20"/>
      <c r="BA20" s="20"/>
      <c r="BB20" s="20"/>
      <c r="BC20" s="20"/>
      <c r="BD20" s="20"/>
      <c r="BE20" s="18"/>
      <c r="BF20" s="18"/>
      <c r="BG20" s="18"/>
    </row>
    <row r="21" spans="2:59" x14ac:dyDescent="0.25">
      <c r="AR21" s="19"/>
    </row>
    <row r="22" spans="2:59" x14ac:dyDescent="0.25">
      <c r="E22" s="23"/>
      <c r="H22" s="23"/>
      <c r="I22" s="23"/>
      <c r="J22" s="23"/>
      <c r="AR22" s="19"/>
    </row>
    <row r="23" spans="2:59" x14ac:dyDescent="0.25">
      <c r="E23" s="23"/>
      <c r="H23" s="23"/>
      <c r="I23" s="23"/>
      <c r="J23" s="23"/>
    </row>
    <row r="24" spans="2:59" x14ac:dyDescent="0.25">
      <c r="E24" s="23"/>
      <c r="H24" s="23"/>
      <c r="I24" s="23"/>
      <c r="J24" s="23"/>
    </row>
    <row r="25" spans="2:59" x14ac:dyDescent="0.25">
      <c r="E25" s="23"/>
      <c r="H25" s="23"/>
      <c r="I25" s="23"/>
      <c r="J25" s="23"/>
    </row>
    <row r="26" spans="2:59" x14ac:dyDescent="0.25">
      <c r="E26" s="23"/>
      <c r="H26" s="23"/>
      <c r="I26" s="23"/>
      <c r="J26" s="23"/>
    </row>
    <row r="27" spans="2:59" x14ac:dyDescent="0.25">
      <c r="E27" s="23"/>
      <c r="H27" s="23"/>
      <c r="I27" s="23"/>
      <c r="J27" s="23"/>
    </row>
    <row r="28" spans="2:59" x14ac:dyDescent="0.25">
      <c r="E28" s="23"/>
      <c r="H28" s="23"/>
      <c r="I28" s="23"/>
      <c r="J28" s="23"/>
    </row>
    <row r="29" spans="2:59" x14ac:dyDescent="0.25">
      <c r="E29" s="23"/>
      <c r="H29" s="23"/>
      <c r="I29" s="23"/>
      <c r="J29" s="23"/>
    </row>
    <row r="30" spans="2:59" x14ac:dyDescent="0.25">
      <c r="E30" s="23"/>
      <c r="H30" s="23"/>
      <c r="I30" s="23"/>
      <c r="J30" s="23"/>
    </row>
    <row r="31" spans="2:59" x14ac:dyDescent="0.25">
      <c r="E31" s="23"/>
      <c r="H31" s="23"/>
      <c r="I31" s="23"/>
      <c r="J31" s="23"/>
    </row>
    <row r="32" spans="2:59" x14ac:dyDescent="0.25">
      <c r="E32" s="23"/>
      <c r="H32" s="23"/>
      <c r="I32" s="23"/>
      <c r="J32" s="23"/>
    </row>
    <row r="33" spans="5:10" x14ac:dyDescent="0.25">
      <c r="E33" s="23"/>
      <c r="H33" s="23"/>
      <c r="I33" s="23"/>
      <c r="J33" s="23"/>
    </row>
    <row r="34" spans="5:10" x14ac:dyDescent="0.25">
      <c r="E34" s="23"/>
      <c r="H34" s="23"/>
      <c r="I34" s="23"/>
      <c r="J34" s="23"/>
    </row>
    <row r="35" spans="5:10" x14ac:dyDescent="0.25">
      <c r="E35" s="23"/>
      <c r="H35" s="23"/>
      <c r="I35" s="23"/>
      <c r="J35" s="23"/>
    </row>
    <row r="36" spans="5:10" x14ac:dyDescent="0.25">
      <c r="E36" s="23"/>
      <c r="H36" s="23"/>
      <c r="I36" s="23"/>
      <c r="J36" s="23"/>
    </row>
    <row r="37" spans="5:10" x14ac:dyDescent="0.25">
      <c r="E37" s="23"/>
      <c r="H37" s="23"/>
      <c r="I37" s="23"/>
      <c r="J37" s="23"/>
    </row>
    <row r="38" spans="5:10" x14ac:dyDescent="0.25">
      <c r="E38" s="23"/>
      <c r="H38" s="23"/>
      <c r="I38" s="23"/>
      <c r="J38" s="23"/>
    </row>
    <row r="39" spans="5:10" x14ac:dyDescent="0.25">
      <c r="E39" s="23"/>
      <c r="H39" s="23"/>
      <c r="I39" s="23"/>
      <c r="J39" s="23"/>
    </row>
    <row r="40" spans="5:10" x14ac:dyDescent="0.25">
      <c r="E40" s="23"/>
      <c r="H40" s="23"/>
      <c r="I40" s="23"/>
      <c r="J40" s="23"/>
    </row>
    <row r="41" spans="5:10" x14ac:dyDescent="0.25">
      <c r="E41" s="23"/>
      <c r="H41" s="23"/>
      <c r="I41" s="23"/>
      <c r="J41" s="23"/>
    </row>
  </sheetData>
  <sheetProtection selectLockedCells="1"/>
  <mergeCells count="148">
    <mergeCell ref="AP13:AP14"/>
    <mergeCell ref="AQ13:AQ14"/>
    <mergeCell ref="AR13:AR14"/>
    <mergeCell ref="AS13:AS14"/>
    <mergeCell ref="AT13:AT14"/>
    <mergeCell ref="BH9:BH10"/>
    <mergeCell ref="BI9:BI10"/>
    <mergeCell ref="BJ9:BJ10"/>
    <mergeCell ref="BG8:BJ8"/>
    <mergeCell ref="BA11:BA12"/>
    <mergeCell ref="AY11:AY12"/>
    <mergeCell ref="AZ11:AZ12"/>
    <mergeCell ref="AX11:AX12"/>
    <mergeCell ref="BB8:BF8"/>
    <mergeCell ref="BG9:BG10"/>
    <mergeCell ref="BF9:BF10"/>
    <mergeCell ref="AW9:AW10"/>
    <mergeCell ref="AX9:AX10"/>
    <mergeCell ref="AY9:AY10"/>
    <mergeCell ref="BA8:BA10"/>
    <mergeCell ref="AW8:AZ8"/>
    <mergeCell ref="AZ13:AZ14"/>
    <mergeCell ref="BA13:BA14"/>
    <mergeCell ref="AU13:AU14"/>
    <mergeCell ref="AV13:AV14"/>
    <mergeCell ref="AW13:AW14"/>
    <mergeCell ref="AX13:AX14"/>
    <mergeCell ref="AY13:AY14"/>
    <mergeCell ref="AU9:AV9"/>
    <mergeCell ref="AW11:AW12"/>
    <mergeCell ref="AR11:AR12"/>
    <mergeCell ref="AS11:AS12"/>
    <mergeCell ref="AT11:AT12"/>
    <mergeCell ref="AS9:AS10"/>
    <mergeCell ref="AR9:AR10"/>
    <mergeCell ref="AU11:AU12"/>
    <mergeCell ref="AV11:AV12"/>
    <mergeCell ref="AQ11:AQ12"/>
    <mergeCell ref="Q9:Q10"/>
    <mergeCell ref="U9:U10"/>
    <mergeCell ref="AJ9:AJ10"/>
    <mergeCell ref="AI9:AI10"/>
    <mergeCell ref="R8:R10"/>
    <mergeCell ref="AG9:AG10"/>
    <mergeCell ref="AE9:AE10"/>
    <mergeCell ref="AC9:AC10"/>
    <mergeCell ref="AA9:AA10"/>
    <mergeCell ref="Y9:Y10"/>
    <mergeCell ref="W9:W10"/>
    <mergeCell ref="AP9:AQ10"/>
    <mergeCell ref="AN9:AO10"/>
    <mergeCell ref="AK9:AL10"/>
    <mergeCell ref="S12:T12"/>
    <mergeCell ref="AP11:AP12"/>
    <mergeCell ref="S11:T11"/>
    <mergeCell ref="R11:R12"/>
    <mergeCell ref="S14:T14"/>
    <mergeCell ref="S15:T15"/>
    <mergeCell ref="S16:T16"/>
    <mergeCell ref="O13:O14"/>
    <mergeCell ref="P13:P14"/>
    <mergeCell ref="Q13:Q14"/>
    <mergeCell ref="S13:T13"/>
    <mergeCell ref="R13:R14"/>
    <mergeCell ref="L13:L14"/>
    <mergeCell ref="L15:L16"/>
    <mergeCell ref="N15:N16"/>
    <mergeCell ref="O15:O16"/>
    <mergeCell ref="P15:P16"/>
    <mergeCell ref="Q15:Q16"/>
    <mergeCell ref="N13:N14"/>
    <mergeCell ref="B11:B12"/>
    <mergeCell ref="D11:D12"/>
    <mergeCell ref="M11:M12"/>
    <mergeCell ref="N11:N12"/>
    <mergeCell ref="O11:O12"/>
    <mergeCell ref="Q11:Q12"/>
    <mergeCell ref="I11:I12"/>
    <mergeCell ref="J13:J14"/>
    <mergeCell ref="M13:M14"/>
    <mergeCell ref="F13:F14"/>
    <mergeCell ref="G13:G14"/>
    <mergeCell ref="H13:H14"/>
    <mergeCell ref="C11:C12"/>
    <mergeCell ref="F11:F12"/>
    <mergeCell ref="J11:J12"/>
    <mergeCell ref="P11:P12"/>
    <mergeCell ref="E11:E12"/>
    <mergeCell ref="G11:G12"/>
    <mergeCell ref="L11:L12"/>
    <mergeCell ref="H11:H12"/>
    <mergeCell ref="I13:I14"/>
    <mergeCell ref="BB9:BB10"/>
    <mergeCell ref="BC9:BC10"/>
    <mergeCell ref="BD9:BD10"/>
    <mergeCell ref="BE9:BE10"/>
    <mergeCell ref="B8:B10"/>
    <mergeCell ref="C8:C10"/>
    <mergeCell ref="D8:D10"/>
    <mergeCell ref="E8:E10"/>
    <mergeCell ref="F8:F10"/>
    <mergeCell ref="G8:G10"/>
    <mergeCell ref="I8:I10"/>
    <mergeCell ref="J8:J10"/>
    <mergeCell ref="K8:K10"/>
    <mergeCell ref="L8:L10"/>
    <mergeCell ref="M8:M10"/>
    <mergeCell ref="N9:N10"/>
    <mergeCell ref="O9:O10"/>
    <mergeCell ref="P8:P10"/>
    <mergeCell ref="H8:H10"/>
    <mergeCell ref="S9:T10"/>
    <mergeCell ref="N8:O8"/>
    <mergeCell ref="S8:AV8"/>
    <mergeCell ref="AZ9:AZ10"/>
    <mergeCell ref="B15:B16"/>
    <mergeCell ref="C15:C16"/>
    <mergeCell ref="D15:D16"/>
    <mergeCell ref="E15:E16"/>
    <mergeCell ref="H15:H16"/>
    <mergeCell ref="B13:B14"/>
    <mergeCell ref="C13:C14"/>
    <mergeCell ref="D13:D14"/>
    <mergeCell ref="E13:E14"/>
    <mergeCell ref="B2:T2"/>
    <mergeCell ref="B3:T4"/>
    <mergeCell ref="AR2:BJ2"/>
    <mergeCell ref="AR3:BJ4"/>
    <mergeCell ref="U2:AQ2"/>
    <mergeCell ref="U3:AQ4"/>
    <mergeCell ref="R15:R16"/>
    <mergeCell ref="AZ15:AZ16"/>
    <mergeCell ref="BA15:BA16"/>
    <mergeCell ref="AU15:AU16"/>
    <mergeCell ref="AV15:AV16"/>
    <mergeCell ref="AW15:AW16"/>
    <mergeCell ref="AX15:AX16"/>
    <mergeCell ref="AY15:AY16"/>
    <mergeCell ref="AP15:AP16"/>
    <mergeCell ref="AQ15:AQ16"/>
    <mergeCell ref="AR15:AR16"/>
    <mergeCell ref="AS15:AS16"/>
    <mergeCell ref="AT15:AT16"/>
    <mergeCell ref="F15:F16"/>
    <mergeCell ref="G15:G16"/>
    <mergeCell ref="I15:I16"/>
    <mergeCell ref="J15:J16"/>
    <mergeCell ref="M15:M16"/>
  </mergeCells>
  <conditionalFormatting sqref="Q11:Q12 BE17:BF20 BB17:BB20">
    <cfRule type="containsText" dxfId="107" priority="486" operator="containsText" text="RIESGO EXTREMO">
      <formula>NOT(ISERROR(SEARCH("RIESGO EXTREMO",Q11)))</formula>
    </cfRule>
    <cfRule type="containsText" dxfId="106" priority="487" operator="containsText" text="RIESGO ALTO">
      <formula>NOT(ISERROR(SEARCH("RIESGO ALTO",Q11)))</formula>
    </cfRule>
    <cfRule type="containsText" dxfId="105" priority="488" operator="containsText" text="RIESGO MODERADO">
      <formula>NOT(ISERROR(SEARCH("RIESGO MODERADO",Q11)))</formula>
    </cfRule>
    <cfRule type="containsText" dxfId="104" priority="489" operator="containsText" text="RIESGO BAJO">
      <formula>NOT(ISERROR(SEARCH("RIESGO BAJO",Q11)))</formula>
    </cfRule>
  </conditionalFormatting>
  <conditionalFormatting sqref="I11:I12">
    <cfRule type="expression" dxfId="103" priority="296">
      <formula>EXACT(F11,"Seguridad_de_la_informacion")</formula>
    </cfRule>
  </conditionalFormatting>
  <conditionalFormatting sqref="J11:J16">
    <cfRule type="expression" dxfId="102" priority="295">
      <formula>EXACT(F11,"Seguridad_de_la_informacion")</formula>
    </cfRule>
  </conditionalFormatting>
  <conditionalFormatting sqref="AZ11:BA11 AZ12">
    <cfRule type="containsText" dxfId="101" priority="291" operator="containsText" text="RIESGO EXTREMO">
      <formula>NOT(ISERROR(SEARCH("RIESGO EXTREMO",AZ11)))</formula>
    </cfRule>
    <cfRule type="containsText" dxfId="100" priority="292" operator="containsText" text="RIESGO ALTO">
      <formula>NOT(ISERROR(SEARCH("RIESGO ALTO",AZ11)))</formula>
    </cfRule>
    <cfRule type="containsText" dxfId="99" priority="293" operator="containsText" text="RIESGO MODERADO">
      <formula>NOT(ISERROR(SEARCH("RIESGO MODERADO",AZ11)))</formula>
    </cfRule>
    <cfRule type="containsText" dxfId="98" priority="294" operator="containsText" text="RIESGO BAJO">
      <formula>NOT(ISERROR(SEARCH("RIESGO BAJO",AZ11)))</formula>
    </cfRule>
  </conditionalFormatting>
  <conditionalFormatting sqref="AZ15:BA15 AZ16">
    <cfRule type="containsText" dxfId="97" priority="255" operator="containsText" text="RIESGO EXTREMO">
      <formula>NOT(ISERROR(SEARCH("RIESGO EXTREMO",AZ15)))</formula>
    </cfRule>
    <cfRule type="containsText" dxfId="96" priority="256" operator="containsText" text="RIESGO ALTO">
      <formula>NOT(ISERROR(SEARCH("RIESGO ALTO",AZ15)))</formula>
    </cfRule>
    <cfRule type="containsText" dxfId="95" priority="257" operator="containsText" text="RIESGO MODERADO">
      <formula>NOT(ISERROR(SEARCH("RIESGO MODERADO",AZ15)))</formula>
    </cfRule>
    <cfRule type="containsText" dxfId="94" priority="258" operator="containsText" text="RIESGO BAJO">
      <formula>NOT(ISERROR(SEARCH("RIESGO BAJO",AZ15)))</formula>
    </cfRule>
  </conditionalFormatting>
  <conditionalFormatting sqref="I13:I14">
    <cfRule type="expression" dxfId="93" priority="278">
      <formula>EXACT(F13,"Seguridad_de_la_informacion")</formula>
    </cfRule>
  </conditionalFormatting>
  <conditionalFormatting sqref="AZ13:BA13 AZ14">
    <cfRule type="containsText" dxfId="92" priority="273" operator="containsText" text="RIESGO EXTREMO">
      <formula>NOT(ISERROR(SEARCH("RIESGO EXTREMO",AZ13)))</formula>
    </cfRule>
    <cfRule type="containsText" dxfId="91" priority="274" operator="containsText" text="RIESGO ALTO">
      <formula>NOT(ISERROR(SEARCH("RIESGO ALTO",AZ13)))</formula>
    </cfRule>
    <cfRule type="containsText" dxfId="90" priority="275" operator="containsText" text="RIESGO MODERADO">
      <formula>NOT(ISERROR(SEARCH("RIESGO MODERADO",AZ13)))</formula>
    </cfRule>
    <cfRule type="containsText" dxfId="89" priority="276" operator="containsText" text="RIESGO BAJO">
      <formula>NOT(ISERROR(SEARCH("RIESGO BAJO",AZ13)))</formula>
    </cfRule>
  </conditionalFormatting>
  <conditionalFormatting sqref="BH14">
    <cfRule type="containsText" dxfId="88" priority="269" operator="containsText" text="RIESGO EXTREMO">
      <formula>NOT(ISERROR(SEARCH("RIESGO EXTREMO",BH14)))</formula>
    </cfRule>
    <cfRule type="containsText" dxfId="87" priority="270" operator="containsText" text="RIESGO ALTO">
      <formula>NOT(ISERROR(SEARCH("RIESGO ALTO",BH14)))</formula>
    </cfRule>
    <cfRule type="containsText" dxfId="86" priority="271" operator="containsText" text="RIESGO MODERADO">
      <formula>NOT(ISERROR(SEARCH("RIESGO MODERADO",BH14)))</formula>
    </cfRule>
    <cfRule type="containsText" dxfId="85" priority="272" operator="containsText" text="RIESGO BAJO">
      <formula>NOT(ISERROR(SEARCH("RIESGO BAJO",BH14)))</formula>
    </cfRule>
  </conditionalFormatting>
  <conditionalFormatting sqref="I15:I16">
    <cfRule type="expression" dxfId="84" priority="260">
      <formula>EXACT(F15,"Seguridad_de_la_informacion")</formula>
    </cfRule>
  </conditionalFormatting>
  <conditionalFormatting sqref="R11">
    <cfRule type="containsText" dxfId="83" priority="117" operator="containsText" text="RIESGO EXTREMO">
      <formula>NOT(ISERROR(SEARCH("RIESGO EXTREMO",R11)))</formula>
    </cfRule>
    <cfRule type="containsText" dxfId="82" priority="118" operator="containsText" text="RIESGO ALTO">
      <formula>NOT(ISERROR(SEARCH("RIESGO ALTO",R11)))</formula>
    </cfRule>
    <cfRule type="containsText" dxfId="81" priority="119" operator="containsText" text="RIESGO MODERADO">
      <formula>NOT(ISERROR(SEARCH("RIESGO MODERADO",R11)))</formula>
    </cfRule>
    <cfRule type="containsText" dxfId="80" priority="120" operator="containsText" text="RIESGO BAJO">
      <formula>NOT(ISERROR(SEARCH("RIESGO BAJO",R11)))</formula>
    </cfRule>
  </conditionalFormatting>
  <conditionalFormatting sqref="R13">
    <cfRule type="containsText" dxfId="79" priority="113" operator="containsText" text="RIESGO EXTREMO">
      <formula>NOT(ISERROR(SEARCH("RIESGO EXTREMO",R13)))</formula>
    </cfRule>
    <cfRule type="containsText" dxfId="78" priority="114" operator="containsText" text="RIESGO ALTO">
      <formula>NOT(ISERROR(SEARCH("RIESGO ALTO",R13)))</formula>
    </cfRule>
    <cfRule type="containsText" dxfId="77" priority="115" operator="containsText" text="RIESGO MODERADO">
      <formula>NOT(ISERROR(SEARCH("RIESGO MODERADO",R13)))</formula>
    </cfRule>
    <cfRule type="containsText" dxfId="76" priority="116" operator="containsText" text="RIESGO BAJO">
      <formula>NOT(ISERROR(SEARCH("RIESGO BAJO",R13)))</formula>
    </cfRule>
  </conditionalFormatting>
  <conditionalFormatting sqref="R15">
    <cfRule type="containsText" dxfId="75" priority="109" operator="containsText" text="RIESGO EXTREMO">
      <formula>NOT(ISERROR(SEARCH("RIESGO EXTREMO",R15)))</formula>
    </cfRule>
    <cfRule type="containsText" dxfId="74" priority="110" operator="containsText" text="RIESGO ALTO">
      <formula>NOT(ISERROR(SEARCH("RIESGO ALTO",R15)))</formula>
    </cfRule>
    <cfRule type="containsText" dxfId="73" priority="111" operator="containsText" text="RIESGO MODERADO">
      <formula>NOT(ISERROR(SEARCH("RIESGO MODERADO",R15)))</formula>
    </cfRule>
    <cfRule type="containsText" dxfId="72" priority="112" operator="containsText" text="RIESGO BAJO">
      <formula>NOT(ISERROR(SEARCH("RIESGO BAJO",R15)))</formula>
    </cfRule>
  </conditionalFormatting>
  <conditionalFormatting sqref="Q13:Q16">
    <cfRule type="containsText" dxfId="71" priority="77" operator="containsText" text="RIESGO EXTREMO">
      <formula>NOT(ISERROR(SEARCH("RIESGO EXTREMO",Q13)))</formula>
    </cfRule>
    <cfRule type="containsText" dxfId="70" priority="78" operator="containsText" text="RIESGO ALTO">
      <formula>NOT(ISERROR(SEARCH("RIESGO ALTO",Q13)))</formula>
    </cfRule>
    <cfRule type="containsText" dxfId="69" priority="79" operator="containsText" text="RIESGO MODERADO">
      <formula>NOT(ISERROR(SEARCH("RIESGO MODERADO",Q13)))</formula>
    </cfRule>
    <cfRule type="containsText" dxfId="68" priority="80" operator="containsText" text="RIESGO BAJO">
      <formula>NOT(ISERROR(SEARCH("RIESGO BAJO",Q13)))</formula>
    </cfRule>
  </conditionalFormatting>
  <conditionalFormatting sqref="BB11:BE11">
    <cfRule type="containsText" dxfId="67" priority="73" operator="containsText" text="RIESGO EXTREMO">
      <formula>NOT(ISERROR(SEARCH("RIESGO EXTREMO",BB11)))</formula>
    </cfRule>
    <cfRule type="containsText" dxfId="66" priority="74" operator="containsText" text="RIESGO ALTO">
      <formula>NOT(ISERROR(SEARCH("RIESGO ALTO",BB11)))</formula>
    </cfRule>
    <cfRule type="containsText" dxfId="65" priority="75" operator="containsText" text="RIESGO MODERADO">
      <formula>NOT(ISERROR(SEARCH("RIESGO MODERADO",BB11)))</formula>
    </cfRule>
    <cfRule type="containsText" dxfId="64" priority="76" operator="containsText" text="RIESGO BAJO">
      <formula>NOT(ISERROR(SEARCH("RIESGO BAJO",BB11)))</formula>
    </cfRule>
  </conditionalFormatting>
  <conditionalFormatting sqref="BB12:BE12">
    <cfRule type="containsText" dxfId="63" priority="69" operator="containsText" text="RIESGO EXTREMO">
      <formula>NOT(ISERROR(SEARCH("RIESGO EXTREMO",BB12)))</formula>
    </cfRule>
    <cfRule type="containsText" dxfId="62" priority="70" operator="containsText" text="RIESGO ALTO">
      <formula>NOT(ISERROR(SEARCH("RIESGO ALTO",BB12)))</formula>
    </cfRule>
    <cfRule type="containsText" dxfId="61" priority="71" operator="containsText" text="RIESGO MODERADO">
      <formula>NOT(ISERROR(SEARCH("RIESGO MODERADO",BB12)))</formula>
    </cfRule>
    <cfRule type="containsText" dxfId="60" priority="72" operator="containsText" text="RIESGO BAJO">
      <formula>NOT(ISERROR(SEARCH("RIESGO BAJO",BB12)))</formula>
    </cfRule>
  </conditionalFormatting>
  <conditionalFormatting sqref="BF11">
    <cfRule type="containsText" dxfId="59" priority="65" operator="containsText" text="RIESGO EXTREMO">
      <formula>NOT(ISERROR(SEARCH("RIESGO EXTREMO",BF11)))</formula>
    </cfRule>
    <cfRule type="containsText" dxfId="58" priority="66" operator="containsText" text="RIESGO ALTO">
      <formula>NOT(ISERROR(SEARCH("RIESGO ALTO",BF11)))</formula>
    </cfRule>
    <cfRule type="containsText" dxfId="57" priority="67" operator="containsText" text="RIESGO MODERADO">
      <formula>NOT(ISERROR(SEARCH("RIESGO MODERADO",BF11)))</formula>
    </cfRule>
    <cfRule type="containsText" dxfId="56" priority="68" operator="containsText" text="RIESGO BAJO">
      <formula>NOT(ISERROR(SEARCH("RIESGO BAJO",BF11)))</formula>
    </cfRule>
  </conditionalFormatting>
  <conditionalFormatting sqref="BF12">
    <cfRule type="containsText" dxfId="55" priority="61" operator="containsText" text="RIESGO EXTREMO">
      <formula>NOT(ISERROR(SEARCH("RIESGO EXTREMO",BF12)))</formula>
    </cfRule>
    <cfRule type="containsText" dxfId="54" priority="62" operator="containsText" text="RIESGO ALTO">
      <formula>NOT(ISERROR(SEARCH("RIESGO ALTO",BF12)))</formula>
    </cfRule>
    <cfRule type="containsText" dxfId="53" priority="63" operator="containsText" text="RIESGO MODERADO">
      <formula>NOT(ISERROR(SEARCH("RIESGO MODERADO",BF12)))</formula>
    </cfRule>
    <cfRule type="containsText" dxfId="52" priority="64" operator="containsText" text="RIESGO BAJO">
      <formula>NOT(ISERROR(SEARCH("RIESGO BAJO",BF12)))</formula>
    </cfRule>
  </conditionalFormatting>
  <conditionalFormatting sqref="BI11">
    <cfRule type="containsText" dxfId="51" priority="57" operator="containsText" text="RIESGO EXTREMO">
      <formula>NOT(ISERROR(SEARCH("RIESGO EXTREMO",BI11)))</formula>
    </cfRule>
    <cfRule type="containsText" dxfId="50" priority="58" operator="containsText" text="RIESGO ALTO">
      <formula>NOT(ISERROR(SEARCH("RIESGO ALTO",BI11)))</formula>
    </cfRule>
    <cfRule type="containsText" dxfId="49" priority="59" operator="containsText" text="RIESGO MODERADO">
      <formula>NOT(ISERROR(SEARCH("RIESGO MODERADO",BI11)))</formula>
    </cfRule>
    <cfRule type="containsText" dxfId="48" priority="60" operator="containsText" text="RIESGO BAJO">
      <formula>NOT(ISERROR(SEARCH("RIESGO BAJO",BI11)))</formula>
    </cfRule>
  </conditionalFormatting>
  <conditionalFormatting sqref="BI12">
    <cfRule type="containsText" dxfId="47" priority="53" operator="containsText" text="RIESGO EXTREMO">
      <formula>NOT(ISERROR(SEARCH("RIESGO EXTREMO",BI12)))</formula>
    </cfRule>
    <cfRule type="containsText" dxfId="46" priority="54" operator="containsText" text="RIESGO ALTO">
      <formula>NOT(ISERROR(SEARCH("RIESGO ALTO",BI12)))</formula>
    </cfRule>
    <cfRule type="containsText" dxfId="45" priority="55" operator="containsText" text="RIESGO MODERADO">
      <formula>NOT(ISERROR(SEARCH("RIESGO MODERADO",BI12)))</formula>
    </cfRule>
    <cfRule type="containsText" dxfId="44" priority="56" operator="containsText" text="RIESGO BAJO">
      <formula>NOT(ISERROR(SEARCH("RIESGO BAJO",BI12)))</formula>
    </cfRule>
  </conditionalFormatting>
  <conditionalFormatting sqref="BD13:BE14">
    <cfRule type="containsText" dxfId="43" priority="49" operator="containsText" text="RIESGO EXTREMO">
      <formula>NOT(ISERROR(SEARCH("RIESGO EXTREMO",BD13)))</formula>
    </cfRule>
    <cfRule type="containsText" dxfId="42" priority="50" operator="containsText" text="RIESGO ALTO">
      <formula>NOT(ISERROR(SEARCH("RIESGO ALTO",BD13)))</formula>
    </cfRule>
    <cfRule type="containsText" dxfId="41" priority="51" operator="containsText" text="RIESGO MODERADO">
      <formula>NOT(ISERROR(SEARCH("RIESGO MODERADO",BD13)))</formula>
    </cfRule>
    <cfRule type="containsText" dxfId="40" priority="52" operator="containsText" text="RIESGO BAJO">
      <formula>NOT(ISERROR(SEARCH("RIESGO BAJO",BD13)))</formula>
    </cfRule>
  </conditionalFormatting>
  <conditionalFormatting sqref="BB13:BC13 BC14">
    <cfRule type="containsText" dxfId="39" priority="45" operator="containsText" text="RIESGO EXTREMO">
      <formula>NOT(ISERROR(SEARCH("RIESGO EXTREMO",BB13)))</formula>
    </cfRule>
    <cfRule type="containsText" dxfId="38" priority="46" operator="containsText" text="RIESGO ALTO">
      <formula>NOT(ISERROR(SEARCH("RIESGO ALTO",BB13)))</formula>
    </cfRule>
    <cfRule type="containsText" dxfId="37" priority="47" operator="containsText" text="RIESGO MODERADO">
      <formula>NOT(ISERROR(SEARCH("RIESGO MODERADO",BB13)))</formula>
    </cfRule>
    <cfRule type="containsText" dxfId="36" priority="48" operator="containsText" text="RIESGO BAJO">
      <formula>NOT(ISERROR(SEARCH("RIESGO BAJO",BB13)))</formula>
    </cfRule>
  </conditionalFormatting>
  <conditionalFormatting sqref="BB14">
    <cfRule type="containsText" dxfId="35" priority="41" operator="containsText" text="RIESGO EXTREMO">
      <formula>NOT(ISERROR(SEARCH("RIESGO EXTREMO",BB14)))</formula>
    </cfRule>
    <cfRule type="containsText" dxfId="34" priority="42" operator="containsText" text="RIESGO ALTO">
      <formula>NOT(ISERROR(SEARCH("RIESGO ALTO",BB14)))</formula>
    </cfRule>
    <cfRule type="containsText" dxfId="33" priority="43" operator="containsText" text="RIESGO MODERADO">
      <formula>NOT(ISERROR(SEARCH("RIESGO MODERADO",BB14)))</formula>
    </cfRule>
    <cfRule type="containsText" dxfId="32" priority="44" operator="containsText" text="RIESGO BAJO">
      <formula>NOT(ISERROR(SEARCH("RIESGO BAJO",BB14)))</formula>
    </cfRule>
  </conditionalFormatting>
  <conditionalFormatting sqref="BH13">
    <cfRule type="containsText" dxfId="31" priority="37" operator="containsText" text="RIESGO EXTREMO">
      <formula>NOT(ISERROR(SEARCH("RIESGO EXTREMO",BH13)))</formula>
    </cfRule>
    <cfRule type="containsText" dxfId="30" priority="38" operator="containsText" text="RIESGO ALTO">
      <formula>NOT(ISERROR(SEARCH("RIESGO ALTO",BH13)))</formula>
    </cfRule>
    <cfRule type="containsText" dxfId="29" priority="39" operator="containsText" text="RIESGO MODERADO">
      <formula>NOT(ISERROR(SEARCH("RIESGO MODERADO",BH13)))</formula>
    </cfRule>
    <cfRule type="containsText" dxfId="28" priority="40" operator="containsText" text="RIESGO BAJO">
      <formula>NOT(ISERROR(SEARCH("RIESGO BAJO",BH13)))</formula>
    </cfRule>
  </conditionalFormatting>
  <conditionalFormatting sqref="BJ13">
    <cfRule type="containsText" dxfId="27" priority="29" operator="containsText" text="RIESGO EXTREMO">
      <formula>NOT(ISERROR(SEARCH("RIESGO EXTREMO",BJ13)))</formula>
    </cfRule>
    <cfRule type="containsText" dxfId="26" priority="30" operator="containsText" text="RIESGO ALTO">
      <formula>NOT(ISERROR(SEARCH("RIESGO ALTO",BJ13)))</formula>
    </cfRule>
    <cfRule type="containsText" dxfId="25" priority="31" operator="containsText" text="RIESGO MODERADO">
      <formula>NOT(ISERROR(SEARCH("RIESGO MODERADO",BJ13)))</formula>
    </cfRule>
    <cfRule type="containsText" dxfId="24" priority="32" operator="containsText" text="RIESGO BAJO">
      <formula>NOT(ISERROR(SEARCH("RIESGO BAJO",BJ13)))</formula>
    </cfRule>
  </conditionalFormatting>
  <conditionalFormatting sqref="BB15:BE16">
    <cfRule type="containsText" dxfId="23" priority="25" operator="containsText" text="RIESGO EXTREMO">
      <formula>NOT(ISERROR(SEARCH("RIESGO EXTREMO",BB15)))</formula>
    </cfRule>
    <cfRule type="containsText" dxfId="22" priority="26" operator="containsText" text="RIESGO ALTO">
      <formula>NOT(ISERROR(SEARCH("RIESGO ALTO",BB15)))</formula>
    </cfRule>
    <cfRule type="containsText" dxfId="21" priority="27" operator="containsText" text="RIESGO MODERADO">
      <formula>NOT(ISERROR(SEARCH("RIESGO MODERADO",BB15)))</formula>
    </cfRule>
    <cfRule type="containsText" dxfId="20" priority="28" operator="containsText" text="RIESGO BAJO">
      <formula>NOT(ISERROR(SEARCH("RIESGO BAJO",BB15)))</formula>
    </cfRule>
  </conditionalFormatting>
  <conditionalFormatting sqref="BG15 BJ15 BH15:BI16">
    <cfRule type="containsText" dxfId="19" priority="21" operator="containsText" text="RIESGO EXTREMO">
      <formula>NOT(ISERROR(SEARCH("RIESGO EXTREMO",BG15)))</formula>
    </cfRule>
    <cfRule type="containsText" dxfId="18" priority="22" operator="containsText" text="RIESGO ALTO">
      <formula>NOT(ISERROR(SEARCH("RIESGO ALTO",BG15)))</formula>
    </cfRule>
    <cfRule type="containsText" dxfId="17" priority="23" operator="containsText" text="RIESGO MODERADO">
      <formula>NOT(ISERROR(SEARCH("RIESGO MODERADO",BG15)))</formula>
    </cfRule>
    <cfRule type="containsText" dxfId="16" priority="24" operator="containsText" text="RIESGO BAJO">
      <formula>NOT(ISERROR(SEARCH("RIESGO BAJO",BG15)))</formula>
    </cfRule>
  </conditionalFormatting>
  <conditionalFormatting sqref="BJ14">
    <cfRule type="containsText" dxfId="15" priority="13" operator="containsText" text="RIESGO EXTREMO">
      <formula>NOT(ISERROR(SEARCH("RIESGO EXTREMO",BJ14)))</formula>
    </cfRule>
    <cfRule type="containsText" dxfId="14" priority="14" operator="containsText" text="RIESGO ALTO">
      <formula>NOT(ISERROR(SEARCH("RIESGO ALTO",BJ14)))</formula>
    </cfRule>
    <cfRule type="containsText" dxfId="13" priority="15" operator="containsText" text="RIESGO MODERADO">
      <formula>NOT(ISERROR(SEARCH("RIESGO MODERADO",BJ14)))</formula>
    </cfRule>
    <cfRule type="containsText" dxfId="12" priority="16" operator="containsText" text="RIESGO BAJO">
      <formula>NOT(ISERROR(SEARCH("RIESGO BAJO",BJ14)))</formula>
    </cfRule>
  </conditionalFormatting>
  <conditionalFormatting sqref="BJ16">
    <cfRule type="containsText" dxfId="11" priority="9" operator="containsText" text="RIESGO EXTREMO">
      <formula>NOT(ISERROR(SEARCH("RIESGO EXTREMO",BJ16)))</formula>
    </cfRule>
    <cfRule type="containsText" dxfId="10" priority="10" operator="containsText" text="RIESGO ALTO">
      <formula>NOT(ISERROR(SEARCH("RIESGO ALTO",BJ16)))</formula>
    </cfRule>
    <cfRule type="containsText" dxfId="9" priority="11" operator="containsText" text="RIESGO MODERADO">
      <formula>NOT(ISERROR(SEARCH("RIESGO MODERADO",BJ16)))</formula>
    </cfRule>
    <cfRule type="containsText" dxfId="8" priority="12" operator="containsText" text="RIESGO BAJO">
      <formula>NOT(ISERROR(SEARCH("RIESGO BAJO",BJ16)))</formula>
    </cfRule>
  </conditionalFormatting>
  <conditionalFormatting sqref="BI13">
    <cfRule type="containsText" dxfId="7" priority="5" operator="containsText" text="RIESGO EXTREMO">
      <formula>NOT(ISERROR(SEARCH("RIESGO EXTREMO",BI13)))</formula>
    </cfRule>
    <cfRule type="containsText" dxfId="6" priority="6" operator="containsText" text="RIESGO ALTO">
      <formula>NOT(ISERROR(SEARCH("RIESGO ALTO",BI13)))</formula>
    </cfRule>
    <cfRule type="containsText" dxfId="5" priority="7" operator="containsText" text="RIESGO MODERADO">
      <formula>NOT(ISERROR(SEARCH("RIESGO MODERADO",BI13)))</formula>
    </cfRule>
    <cfRule type="containsText" dxfId="4" priority="8" operator="containsText" text="RIESGO BAJO">
      <formula>NOT(ISERROR(SEARCH("RIESGO BAJO",BI13)))</formula>
    </cfRule>
  </conditionalFormatting>
  <conditionalFormatting sqref="BI14">
    <cfRule type="containsText" dxfId="3" priority="1" operator="containsText" text="RIESGO EXTREMO">
      <formula>NOT(ISERROR(SEARCH("RIESGO EXTREMO",BI14)))</formula>
    </cfRule>
    <cfRule type="containsText" dxfId="2" priority="2" operator="containsText" text="RIESGO ALTO">
      <formula>NOT(ISERROR(SEARCH("RIESGO ALTO",BI14)))</formula>
    </cfRule>
    <cfRule type="containsText" dxfId="1" priority="3" operator="containsText" text="RIESGO MODERADO">
      <formula>NOT(ISERROR(SEARCH("RIESGO MODERADO",BI14)))</formula>
    </cfRule>
    <cfRule type="containsText" dxfId="0" priority="4" operator="containsText" text="RIESGO BAJO">
      <formula>NOT(ISERROR(SEARCH("RIESGO BAJO",BI14)))</formula>
    </cfRule>
  </conditionalFormatting>
  <dataValidations xWindow="732" yWindow="402" count="24">
    <dataValidation type="list" allowBlank="1" showInputMessage="1" showErrorMessage="1" sqref="Y17:Y20 AE17:AE20 U17:U20 AA17:AA20 W17:W20 AC17:AC20 AG17:AG20">
      <formula1>"SI,NO"</formula1>
    </dataValidation>
    <dataValidation type="list" allowBlank="1" showInputMessage="1" showErrorMessage="1" sqref="O17:P20 O11:O16 AX11:AX20">
      <formula1>INDIRECT($M$11)</formula1>
    </dataValidation>
    <dataValidation allowBlank="1" showInputMessage="1" showErrorMessage="1" prompt="Para cada causa debe existir un control" sqref="S11:T12 S13:S15"/>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K15"/>
    <dataValidation type="list" allowBlank="1" showInputMessage="1" showErrorMessage="1" sqref="AW11:AW16 N11:N16">
      <formula1>probabilidad</formula1>
    </dataValidation>
    <dataValidation type="list" allowBlank="1" showInputMessage="1" showErrorMessage="1" sqref="B11:B16">
      <formula1>procesos</formula1>
    </dataValidation>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16"/>
    <dataValidation allowBlank="1" showInputMessage="1" showErrorMessage="1" prompt="La descripción del riesgo se puede realizar a través de estas preguntas:_x000a_¿Qué puede suceder?_x000a_¿Cómo puede suceder?_x000a_¿Qué consecuencias tendría su materialización?" sqref="E11:E16"/>
    <dataValidation type="list" allowBlank="1" showInputMessage="1" showErrorMessage="1" prompt="Seleccione el tipo de riesgo conforme a las categorias." sqref="F11:F16">
      <formula1>tipo_de_riesgos</formula1>
    </dataValidation>
    <dataValidation allowBlank="1" showInputMessage="1" showErrorMessage="1" prompt="Relacione el activo de información donde el nivel de criticidad corresponde a &quot;Crítico&quot;" sqref="H11:H16"/>
    <dataValidation type="list" allowBlank="1" showInputMessage="1" showErrorMessage="1" prompt="Solo aplica para los riesgos tipificados como seguridad de la información" sqref="I11:I16">
      <formula1>tipo_de_amenaza</formula1>
    </dataValidation>
    <dataValidation type="list" allowBlank="1" showInputMessage="1" showErrorMessage="1" prompt="Seleccione la amenaza de acuerdo con el tipo seleccionado" sqref="J11:J16">
      <formula1>INDIRECT($I$11)</formula1>
    </dataValidation>
    <dataValidation type="list" allowBlank="1" showInputMessage="1" showErrorMessage="1" sqref="U11:U16">
      <formula1>"Asignado,No asignado"</formula1>
    </dataValidation>
    <dataValidation type="list" allowBlank="1" showInputMessage="1" showErrorMessage="1" sqref="W11:W16">
      <formula1>"Adecuado,Inadecuado"</formula1>
    </dataValidation>
    <dataValidation type="list" allowBlank="1" showInputMessage="1" showErrorMessage="1" sqref="Y11:Y16">
      <formula1>"Oportuna,Inoportuna"</formula1>
    </dataValidation>
    <dataValidation type="list" allowBlank="1" showInputMessage="1" showErrorMessage="1" sqref="AA11:AA16">
      <formula1>"Prevenir,Detectar,No es un control"</formula1>
    </dataValidation>
    <dataValidation type="list" allowBlank="1" showInputMessage="1" showErrorMessage="1" sqref="AC11:AC16">
      <formula1>"Confiable,No confiable"</formula1>
    </dataValidation>
    <dataValidation type="list" allowBlank="1" showInputMessage="1" showErrorMessage="1" sqref="AE11:AE16">
      <formula1>"Se investigan y resuelven oportunamente,No se investigan y no se resuelven oportunamente"</formula1>
    </dataValidation>
    <dataValidation type="list" allowBlank="1" showInputMessage="1" showErrorMessage="1" sqref="AG11:AG16">
      <formula1>"Completa,Incompleta,No existe"</formula1>
    </dataValidation>
    <dataValidation type="list" allowBlank="1" showInputMessage="1" showErrorMessage="1" sqref="AK11:AK16">
      <formula1>"Siempre se ejecuta,Algunas veces,No se ejecuta"</formula1>
    </dataValidation>
    <dataValidation type="list" allowBlank="1" showInputMessage="1" showErrorMessage="1" sqref="AS11:AS16">
      <formula1>"Directamente,Indirectamente,No disminuye"</formula1>
    </dataValidation>
    <dataValidation type="list" allowBlank="1" showInputMessage="1" showErrorMessage="1" sqref="AR11:AR16">
      <formula1>"Directamente,No disminuye"</formula1>
    </dataValidation>
    <dataValidation type="list" allowBlank="1" showInputMessage="1" showErrorMessage="1" sqref="BA11:BA16 R11:R16">
      <formula1>opciondelriesgo</formula1>
    </dataValidation>
    <dataValidation type="list" allowBlank="1" showInputMessage="1" showErrorMessage="1" prompt="Seleccione la tipología conforme al tipo de riesgo." sqref="G11:G16">
      <formula1>INDIRECT(F11)</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topLeftCell="B1" zoomScale="90" zoomScaleNormal="90" zoomScaleSheetLayoutView="90" workbookViewId="0">
      <selection activeCell="E9" sqref="E9"/>
    </sheetView>
  </sheetViews>
  <sheetFormatPr baseColWidth="10" defaultColWidth="11.42578125" defaultRowHeight="15" x14ac:dyDescent="0.25"/>
  <cols>
    <col min="1" max="1" width="3.140625" style="1" customWidth="1"/>
    <col min="2" max="2" width="27.42578125" style="1" customWidth="1"/>
    <col min="3" max="3" width="99.42578125" style="1" customWidth="1"/>
    <col min="4" max="4" width="2.42578125" style="1" customWidth="1"/>
    <col min="5" max="16384" width="11.42578125" style="1"/>
  </cols>
  <sheetData>
    <row r="1" spans="2:3" ht="27.75" customHeight="1" x14ac:dyDescent="0.25">
      <c r="B1" s="136" t="s">
        <v>279</v>
      </c>
      <c r="C1" s="137"/>
    </row>
    <row r="2" spans="2:3" x14ac:dyDescent="0.25">
      <c r="B2" s="138" t="s">
        <v>280</v>
      </c>
      <c r="C2" s="138"/>
    </row>
    <row r="3" spans="2:3" ht="59.25" customHeight="1" x14ac:dyDescent="0.25">
      <c r="B3" s="61" t="s">
        <v>281</v>
      </c>
      <c r="C3" s="62" t="s">
        <v>282</v>
      </c>
    </row>
    <row r="4" spans="2:3" ht="59.25" customHeight="1" x14ac:dyDescent="0.25">
      <c r="B4" s="61" t="s">
        <v>283</v>
      </c>
      <c r="C4" s="62" t="s">
        <v>284</v>
      </c>
    </row>
    <row r="5" spans="2:3" ht="59.25" customHeight="1" x14ac:dyDescent="0.25">
      <c r="B5" s="61" t="s">
        <v>9</v>
      </c>
      <c r="C5" s="62" t="s">
        <v>285</v>
      </c>
    </row>
    <row r="6" spans="2:3" ht="59.25" customHeight="1" x14ac:dyDescent="0.25">
      <c r="B6" s="61" t="s">
        <v>10</v>
      </c>
      <c r="C6" s="62" t="s">
        <v>286</v>
      </c>
    </row>
    <row r="7" spans="2:3" ht="59.25" customHeight="1" x14ac:dyDescent="0.25">
      <c r="B7" s="61" t="s">
        <v>287</v>
      </c>
      <c r="C7" s="62" t="s">
        <v>288</v>
      </c>
    </row>
    <row r="8" spans="2:3" ht="59.25" customHeight="1" x14ac:dyDescent="0.25">
      <c r="B8" s="61" t="s">
        <v>289</v>
      </c>
      <c r="C8" s="62" t="s">
        <v>290</v>
      </c>
    </row>
    <row r="9" spans="2:3" ht="59.25" customHeight="1" x14ac:dyDescent="0.25">
      <c r="B9" s="61" t="s">
        <v>11</v>
      </c>
      <c r="C9" s="62" t="s">
        <v>291</v>
      </c>
    </row>
    <row r="10" spans="2:3" ht="59.25" customHeight="1" x14ac:dyDescent="0.25">
      <c r="B10" s="61" t="s">
        <v>292</v>
      </c>
      <c r="C10" s="62" t="s">
        <v>293</v>
      </c>
    </row>
    <row r="11" spans="2:3" ht="59.25" customHeight="1" x14ac:dyDescent="0.25">
      <c r="B11" s="61" t="s">
        <v>294</v>
      </c>
      <c r="C11" s="62" t="s">
        <v>295</v>
      </c>
    </row>
  </sheetData>
  <mergeCells count="2">
    <mergeCell ref="B1:C1"/>
    <mergeCell ref="B2:C2"/>
  </mergeCells>
  <printOptions horizontalCentered="1"/>
  <pageMargins left="0.70866141732283472" right="0.70866141732283472" top="0.74803149606299213" bottom="0.74803149606299213" header="0.31496062992125984" footer="0.31496062992125984"/>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zoomScaleNormal="100" zoomScaleSheetLayoutView="100" workbookViewId="0">
      <selection activeCell="J12" sqref="J12"/>
    </sheetView>
  </sheetViews>
  <sheetFormatPr baseColWidth="10" defaultColWidth="11.42578125" defaultRowHeight="14.25" x14ac:dyDescent="0.25"/>
  <cols>
    <col min="1" max="1" width="2.140625" style="31" customWidth="1"/>
    <col min="2" max="2" width="9.28515625" style="31" customWidth="1"/>
    <col min="3" max="3" width="30.42578125" style="31" customWidth="1"/>
    <col min="4" max="9" width="20" style="31" customWidth="1"/>
    <col min="10" max="10" width="20.28515625" style="31" customWidth="1"/>
    <col min="11" max="16384" width="11.42578125" style="31"/>
  </cols>
  <sheetData>
    <row r="2" spans="2:10" ht="18.75" customHeight="1" x14ac:dyDescent="0.25">
      <c r="B2" s="140" t="s">
        <v>3</v>
      </c>
      <c r="C2" s="140"/>
      <c r="D2" s="140"/>
      <c r="E2" s="140"/>
      <c r="F2" s="140"/>
      <c r="G2" s="140"/>
      <c r="H2" s="140"/>
      <c r="I2" s="140"/>
    </row>
    <row r="3" spans="2:10" ht="16.5" customHeight="1" x14ac:dyDescent="0.25">
      <c r="B3" s="32" t="s">
        <v>12</v>
      </c>
      <c r="C3" s="32" t="s">
        <v>13</v>
      </c>
      <c r="D3" s="141" t="s">
        <v>14</v>
      </c>
      <c r="E3" s="141"/>
      <c r="F3" s="141"/>
      <c r="G3" s="141" t="s">
        <v>15</v>
      </c>
      <c r="H3" s="141"/>
      <c r="I3" s="141"/>
    </row>
    <row r="4" spans="2:10" ht="36.75" customHeight="1" x14ac:dyDescent="0.25">
      <c r="B4" s="33">
        <v>5</v>
      </c>
      <c r="C4" s="34" t="s">
        <v>20</v>
      </c>
      <c r="D4" s="139" t="s">
        <v>185</v>
      </c>
      <c r="E4" s="139"/>
      <c r="F4" s="139"/>
      <c r="G4" s="139" t="s">
        <v>186</v>
      </c>
      <c r="H4" s="139"/>
      <c r="I4" s="139"/>
    </row>
    <row r="5" spans="2:10" ht="36.75" customHeight="1" x14ac:dyDescent="0.25">
      <c r="B5" s="33">
        <v>4</v>
      </c>
      <c r="C5" s="34" t="s">
        <v>19</v>
      </c>
      <c r="D5" s="139" t="s">
        <v>187</v>
      </c>
      <c r="E5" s="139"/>
      <c r="F5" s="139"/>
      <c r="G5" s="139" t="s">
        <v>188</v>
      </c>
      <c r="H5" s="139"/>
      <c r="I5" s="139"/>
    </row>
    <row r="6" spans="2:10" ht="36.75" customHeight="1" x14ac:dyDescent="0.25">
      <c r="B6" s="33">
        <v>3</v>
      </c>
      <c r="C6" s="34" t="s">
        <v>18</v>
      </c>
      <c r="D6" s="139" t="s">
        <v>189</v>
      </c>
      <c r="E6" s="139"/>
      <c r="F6" s="139"/>
      <c r="G6" s="139" t="s">
        <v>190</v>
      </c>
      <c r="H6" s="139"/>
      <c r="I6" s="139"/>
    </row>
    <row r="7" spans="2:10" ht="36.75" customHeight="1" x14ac:dyDescent="0.25">
      <c r="B7" s="33">
        <v>2</v>
      </c>
      <c r="C7" s="34" t="s">
        <v>17</v>
      </c>
      <c r="D7" s="139" t="s">
        <v>191</v>
      </c>
      <c r="E7" s="139"/>
      <c r="F7" s="139"/>
      <c r="G7" s="139" t="s">
        <v>192</v>
      </c>
      <c r="H7" s="139"/>
      <c r="I7" s="139"/>
    </row>
    <row r="8" spans="2:10" ht="36.75" customHeight="1" x14ac:dyDescent="0.25">
      <c r="B8" s="33">
        <v>1</v>
      </c>
      <c r="C8" s="34" t="s">
        <v>16</v>
      </c>
      <c r="D8" s="139" t="s">
        <v>193</v>
      </c>
      <c r="E8" s="139"/>
      <c r="F8" s="139"/>
      <c r="G8" s="139" t="s">
        <v>194</v>
      </c>
      <c r="H8" s="139"/>
      <c r="I8" s="139"/>
    </row>
    <row r="9" spans="2:10" ht="9" customHeight="1" x14ac:dyDescent="0.25"/>
    <row r="11" spans="2:10" ht="15" x14ac:dyDescent="0.25">
      <c r="B11" s="35" t="s">
        <v>195</v>
      </c>
      <c r="C11" s="35" t="s">
        <v>196</v>
      </c>
      <c r="D11" s="35" t="s">
        <v>197</v>
      </c>
      <c r="E11" s="35" t="s">
        <v>198</v>
      </c>
      <c r="F11" s="35" t="s">
        <v>199</v>
      </c>
      <c r="G11" s="35" t="s">
        <v>200</v>
      </c>
      <c r="H11" s="35" t="s">
        <v>201</v>
      </c>
      <c r="I11" s="35" t="s">
        <v>330</v>
      </c>
      <c r="J11" s="35" t="s">
        <v>202</v>
      </c>
    </row>
    <row r="12" spans="2:10" ht="42.75" x14ac:dyDescent="0.25">
      <c r="B12" s="26">
        <v>1</v>
      </c>
      <c r="C12" s="36" t="str">
        <f>+'MAPA DE RIESGOS PROCESOS'!D11</f>
        <v>Liquidación de forma incorrecta para el pago de la Nómina</v>
      </c>
      <c r="D12" s="26">
        <v>3</v>
      </c>
      <c r="E12" s="26">
        <v>2</v>
      </c>
      <c r="F12" s="26">
        <v>2</v>
      </c>
      <c r="G12" s="26">
        <v>2</v>
      </c>
      <c r="H12" s="26">
        <v>3</v>
      </c>
      <c r="I12" s="26">
        <f>SUM(B12:H12)</f>
        <v>13</v>
      </c>
      <c r="J12" s="37">
        <f t="shared" ref="J12:J21" si="0">AVERAGE(D12:H12)</f>
        <v>2.4</v>
      </c>
    </row>
    <row r="13" spans="2:10" ht="85.5" x14ac:dyDescent="0.25">
      <c r="B13" s="26">
        <v>2</v>
      </c>
      <c r="C13" s="36" t="str">
        <f>+'MAPA DE RIESGOS PROCESOS'!D13</f>
        <v>Sanciones disciplinarias y/o fiscales por el incumplimiento en la implementación de los requisitos mínimos del Sitema de Gestión de la Seguridad y Salud en el Trabajo SG-SST.</v>
      </c>
      <c r="D13" s="36"/>
      <c r="E13" s="36"/>
      <c r="F13" s="36"/>
      <c r="G13" s="36"/>
      <c r="H13" s="36"/>
      <c r="I13" s="36"/>
      <c r="J13" s="37" t="e">
        <f t="shared" si="0"/>
        <v>#DIV/0!</v>
      </c>
    </row>
    <row r="14" spans="2:10" ht="85.5" x14ac:dyDescent="0.25">
      <c r="B14" s="26">
        <v>3</v>
      </c>
      <c r="C14" s="36" t="str">
        <f>+'MAPA DE RIESGOS PROCESOS'!D15</f>
        <v>Ausencia de ejecución del Plan Institucional de Capacitación - PIFC o de Plan anual de estimulos e incentivos y el Plan Estratégico de Gestion de Talento Humano -PEGTH.</v>
      </c>
      <c r="D14" s="36"/>
      <c r="E14" s="36"/>
      <c r="F14" s="36"/>
      <c r="G14" s="36"/>
      <c r="H14" s="36"/>
      <c r="I14" s="36"/>
      <c r="J14" s="37" t="e">
        <f t="shared" si="0"/>
        <v>#DIV/0!</v>
      </c>
    </row>
    <row r="15" spans="2:10" x14ac:dyDescent="0.25">
      <c r="B15" s="26">
        <v>4</v>
      </c>
      <c r="C15" s="36" t="e">
        <f>+'MAPA DE RIESGOS PROCESOS'!#REF!</f>
        <v>#REF!</v>
      </c>
      <c r="D15" s="36"/>
      <c r="E15" s="36"/>
      <c r="F15" s="36"/>
      <c r="G15" s="36"/>
      <c r="H15" s="36"/>
      <c r="I15" s="36"/>
      <c r="J15" s="37" t="e">
        <f t="shared" si="0"/>
        <v>#DIV/0!</v>
      </c>
    </row>
    <row r="16" spans="2:10" x14ac:dyDescent="0.25">
      <c r="B16" s="26">
        <v>5</v>
      </c>
      <c r="C16" s="36" t="e">
        <f>+'MAPA DE RIESGOS PROCESOS'!#REF!</f>
        <v>#REF!</v>
      </c>
      <c r="D16" s="36"/>
      <c r="E16" s="36"/>
      <c r="F16" s="36"/>
      <c r="G16" s="36"/>
      <c r="H16" s="36"/>
      <c r="I16" s="36"/>
      <c r="J16" s="37" t="e">
        <f t="shared" si="0"/>
        <v>#DIV/0!</v>
      </c>
    </row>
    <row r="17" spans="2:10" x14ac:dyDescent="0.25">
      <c r="B17" s="26">
        <v>6</v>
      </c>
      <c r="C17" s="36" t="e">
        <f>+'MAPA DE RIESGOS PROCESOS'!#REF!</f>
        <v>#REF!</v>
      </c>
      <c r="D17" s="36"/>
      <c r="E17" s="36"/>
      <c r="F17" s="36"/>
      <c r="G17" s="36"/>
      <c r="H17" s="36"/>
      <c r="I17" s="36"/>
      <c r="J17" s="37" t="e">
        <f t="shared" si="0"/>
        <v>#DIV/0!</v>
      </c>
    </row>
    <row r="18" spans="2:10" x14ac:dyDescent="0.25">
      <c r="B18" s="26">
        <v>7</v>
      </c>
      <c r="C18" s="36" t="e">
        <f>+'MAPA DE RIESGOS PROCESOS'!#REF!</f>
        <v>#REF!</v>
      </c>
      <c r="D18" s="36"/>
      <c r="E18" s="36"/>
      <c r="F18" s="36"/>
      <c r="G18" s="36"/>
      <c r="H18" s="36"/>
      <c r="I18" s="36"/>
      <c r="J18" s="37" t="e">
        <f t="shared" si="0"/>
        <v>#DIV/0!</v>
      </c>
    </row>
    <row r="19" spans="2:10" x14ac:dyDescent="0.25">
      <c r="B19" s="26">
        <v>8</v>
      </c>
      <c r="C19" s="36" t="e">
        <f>+'MAPA DE RIESGOS PROCESOS'!#REF!</f>
        <v>#REF!</v>
      </c>
      <c r="D19" s="36"/>
      <c r="E19" s="36"/>
      <c r="F19" s="36"/>
      <c r="G19" s="36"/>
      <c r="H19" s="36"/>
      <c r="I19" s="36"/>
      <c r="J19" s="37" t="e">
        <f t="shared" si="0"/>
        <v>#DIV/0!</v>
      </c>
    </row>
    <row r="20" spans="2:10" x14ac:dyDescent="0.25">
      <c r="B20" s="26">
        <v>9</v>
      </c>
      <c r="C20" s="36" t="e">
        <f>+'MAPA DE RIESGOS PROCESOS'!#REF!</f>
        <v>#REF!</v>
      </c>
      <c r="D20" s="36"/>
      <c r="E20" s="36"/>
      <c r="F20" s="36"/>
      <c r="G20" s="36"/>
      <c r="H20" s="36"/>
      <c r="I20" s="36"/>
      <c r="J20" s="37" t="e">
        <f t="shared" si="0"/>
        <v>#DIV/0!</v>
      </c>
    </row>
    <row r="21" spans="2:10" x14ac:dyDescent="0.25">
      <c r="B21" s="26">
        <v>10</v>
      </c>
      <c r="C21" s="36" t="e">
        <f>+'MAPA DE RIESGOS PROCESOS'!#REF!</f>
        <v>#REF!</v>
      </c>
      <c r="D21" s="36"/>
      <c r="E21" s="36"/>
      <c r="F21" s="36"/>
      <c r="G21" s="36"/>
      <c r="H21" s="36"/>
      <c r="I21" s="36"/>
      <c r="J21" s="37" t="e">
        <f t="shared" si="0"/>
        <v>#DIV/0!</v>
      </c>
    </row>
  </sheetData>
  <mergeCells count="13">
    <mergeCell ref="D6:F6"/>
    <mergeCell ref="G6:I6"/>
    <mergeCell ref="D7:F7"/>
    <mergeCell ref="G7:I7"/>
    <mergeCell ref="D8:F8"/>
    <mergeCell ref="G8:I8"/>
    <mergeCell ref="D5:F5"/>
    <mergeCell ref="G5:I5"/>
    <mergeCell ref="B2:I2"/>
    <mergeCell ref="D3:F3"/>
    <mergeCell ref="G3:I3"/>
    <mergeCell ref="D4:F4"/>
    <mergeCell ref="G4:I4"/>
  </mergeCells>
  <printOptions horizontalCentered="1"/>
  <pageMargins left="0.70866141732283472" right="0.70866141732283472" top="0.74803149606299213" bottom="0.74803149606299213" header="0.31496062992125984" footer="0.31496062992125984"/>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topLeftCell="A4" zoomScale="90" zoomScaleNormal="90" zoomScaleSheetLayoutView="80" workbookViewId="0">
      <selection activeCell="D14" sqref="D14"/>
    </sheetView>
  </sheetViews>
  <sheetFormatPr baseColWidth="10" defaultColWidth="11.42578125" defaultRowHeight="14.25" x14ac:dyDescent="0.25"/>
  <cols>
    <col min="1" max="1" width="5.140625" style="31" customWidth="1"/>
    <col min="2" max="2" width="14.42578125" style="31" customWidth="1"/>
    <col min="3" max="4" width="53.42578125" style="31" customWidth="1"/>
    <col min="5" max="5" width="11.42578125" style="31" customWidth="1"/>
    <col min="6" max="16384" width="11.42578125" style="31"/>
  </cols>
  <sheetData>
    <row r="1" spans="1:4" ht="9" customHeight="1" thickBot="1" x14ac:dyDescent="0.3"/>
    <row r="2" spans="1:4" ht="25.5" customHeight="1" thickBot="1" x14ac:dyDescent="0.3">
      <c r="A2" s="142" t="s">
        <v>243</v>
      </c>
      <c r="B2" s="143"/>
      <c r="C2" s="143"/>
      <c r="D2" s="144"/>
    </row>
    <row r="3" spans="1:4" ht="47.25" customHeight="1" x14ac:dyDescent="0.25">
      <c r="A3" s="145" t="s">
        <v>244</v>
      </c>
      <c r="B3" s="146"/>
      <c r="C3" s="77" t="s">
        <v>310</v>
      </c>
      <c r="D3" s="77" t="s">
        <v>310</v>
      </c>
    </row>
    <row r="4" spans="1:4" ht="15" thickBot="1" x14ac:dyDescent="0.3">
      <c r="A4" s="147"/>
      <c r="B4" s="148"/>
      <c r="C4" s="78" t="s">
        <v>311</v>
      </c>
      <c r="D4" s="78" t="s">
        <v>312</v>
      </c>
    </row>
    <row r="5" spans="1:4" ht="25.5" x14ac:dyDescent="0.25">
      <c r="A5" s="149">
        <v>1</v>
      </c>
      <c r="B5" s="152" t="s">
        <v>21</v>
      </c>
      <c r="C5" s="79" t="s">
        <v>236</v>
      </c>
      <c r="D5" s="82" t="s">
        <v>237</v>
      </c>
    </row>
    <row r="6" spans="1:4" ht="25.5" x14ac:dyDescent="0.25">
      <c r="A6" s="150"/>
      <c r="B6" s="153"/>
      <c r="C6" s="79" t="s">
        <v>238</v>
      </c>
      <c r="D6" s="82" t="s">
        <v>239</v>
      </c>
    </row>
    <row r="7" spans="1:4" ht="59.25" customHeight="1" x14ac:dyDescent="0.25">
      <c r="A7" s="150"/>
      <c r="B7" s="153"/>
      <c r="C7" s="79" t="s">
        <v>240</v>
      </c>
      <c r="D7" s="82" t="s">
        <v>241</v>
      </c>
    </row>
    <row r="8" spans="1:4" ht="71.25" customHeight="1" x14ac:dyDescent="0.25">
      <c r="A8" s="150"/>
      <c r="B8" s="153"/>
      <c r="C8" s="79" t="s">
        <v>242</v>
      </c>
      <c r="D8" s="82"/>
    </row>
    <row r="9" spans="1:4" ht="24" x14ac:dyDescent="0.25">
      <c r="A9" s="150"/>
      <c r="B9" s="153"/>
      <c r="C9" s="80"/>
      <c r="D9" s="83" t="s">
        <v>313</v>
      </c>
    </row>
    <row r="10" spans="1:4" ht="15" x14ac:dyDescent="0.25">
      <c r="A10" s="150"/>
      <c r="B10" s="153"/>
      <c r="C10" s="80"/>
      <c r="D10" s="82"/>
    </row>
    <row r="11" spans="1:4" ht="15" x14ac:dyDescent="0.25">
      <c r="A11" s="150"/>
      <c r="B11" s="153"/>
      <c r="C11" s="80"/>
      <c r="D11" s="82" t="s">
        <v>314</v>
      </c>
    </row>
    <row r="12" spans="1:4" ht="52.5" customHeight="1" thickBot="1" x14ac:dyDescent="0.3">
      <c r="A12" s="151"/>
      <c r="B12" s="154"/>
      <c r="C12" s="81"/>
      <c r="D12" s="84" t="s">
        <v>315</v>
      </c>
    </row>
    <row r="13" spans="1:4" ht="57" customHeight="1" x14ac:dyDescent="0.25">
      <c r="A13" s="149">
        <v>2</v>
      </c>
      <c r="B13" s="152" t="s">
        <v>22</v>
      </c>
      <c r="C13" s="82" t="s">
        <v>229</v>
      </c>
      <c r="D13" s="82" t="s">
        <v>230</v>
      </c>
    </row>
    <row r="14" spans="1:4" ht="57" customHeight="1" x14ac:dyDescent="0.25">
      <c r="A14" s="150"/>
      <c r="B14" s="153"/>
      <c r="C14" s="82" t="s">
        <v>231</v>
      </c>
      <c r="D14" s="82" t="s">
        <v>232</v>
      </c>
    </row>
    <row r="15" spans="1:4" ht="57" customHeight="1" x14ac:dyDescent="0.25">
      <c r="A15" s="150"/>
      <c r="B15" s="153"/>
      <c r="C15" s="82" t="s">
        <v>233</v>
      </c>
      <c r="D15" s="82" t="s">
        <v>234</v>
      </c>
    </row>
    <row r="16" spans="1:4" ht="57" customHeight="1" x14ac:dyDescent="0.25">
      <c r="A16" s="150"/>
      <c r="B16" s="153"/>
      <c r="C16" s="82" t="s">
        <v>235</v>
      </c>
      <c r="D16" s="82"/>
    </row>
    <row r="17" spans="1:4" ht="24" x14ac:dyDescent="0.25">
      <c r="A17" s="150"/>
      <c r="B17" s="153"/>
      <c r="C17" s="80"/>
      <c r="D17" s="83" t="s">
        <v>313</v>
      </c>
    </row>
    <row r="18" spans="1:4" ht="15" x14ac:dyDescent="0.25">
      <c r="A18" s="150"/>
      <c r="B18" s="153"/>
      <c r="C18" s="80"/>
      <c r="D18" s="82"/>
    </row>
    <row r="19" spans="1:4" ht="41.25" customHeight="1" x14ac:dyDescent="0.25">
      <c r="A19" s="150"/>
      <c r="B19" s="153"/>
      <c r="C19" s="80"/>
      <c r="D19" s="82" t="s">
        <v>316</v>
      </c>
    </row>
    <row r="20" spans="1:4" ht="41.25" customHeight="1" x14ac:dyDescent="0.25">
      <c r="A20" s="150"/>
      <c r="B20" s="153"/>
      <c r="C20" s="80"/>
      <c r="D20" s="82" t="s">
        <v>317</v>
      </c>
    </row>
    <row r="21" spans="1:4" ht="41.25" customHeight="1" thickBot="1" x14ac:dyDescent="0.3">
      <c r="A21" s="151"/>
      <c r="B21" s="154"/>
      <c r="C21" s="81"/>
      <c r="D21" s="84" t="s">
        <v>318</v>
      </c>
    </row>
    <row r="22" spans="1:4" ht="60.75" customHeight="1" x14ac:dyDescent="0.25">
      <c r="A22" s="149">
        <v>3</v>
      </c>
      <c r="B22" s="152" t="s">
        <v>23</v>
      </c>
      <c r="C22" s="79" t="s">
        <v>219</v>
      </c>
      <c r="D22" s="79" t="s">
        <v>220</v>
      </c>
    </row>
    <row r="23" spans="1:4" ht="60.75" customHeight="1" x14ac:dyDescent="0.25">
      <c r="A23" s="150"/>
      <c r="B23" s="153"/>
      <c r="C23" s="79" t="s">
        <v>221</v>
      </c>
      <c r="D23" s="79" t="s">
        <v>222</v>
      </c>
    </row>
    <row r="24" spans="1:4" ht="60.75" customHeight="1" x14ac:dyDescent="0.25">
      <c r="A24" s="150"/>
      <c r="B24" s="153"/>
      <c r="C24" s="79" t="s">
        <v>223</v>
      </c>
      <c r="D24" s="79" t="s">
        <v>224</v>
      </c>
    </row>
    <row r="25" spans="1:4" ht="60.75" customHeight="1" x14ac:dyDescent="0.25">
      <c r="A25" s="150"/>
      <c r="B25" s="153"/>
      <c r="C25" s="79" t="s">
        <v>225</v>
      </c>
      <c r="D25" s="79" t="s">
        <v>226</v>
      </c>
    </row>
    <row r="26" spans="1:4" ht="38.25" x14ac:dyDescent="0.25">
      <c r="A26" s="150"/>
      <c r="B26" s="153"/>
      <c r="C26" s="82"/>
      <c r="D26" s="79" t="s">
        <v>227</v>
      </c>
    </row>
    <row r="27" spans="1:4" ht="53.25" customHeight="1" x14ac:dyDescent="0.25">
      <c r="A27" s="150"/>
      <c r="B27" s="153"/>
      <c r="C27" s="80"/>
      <c r="D27" s="79" t="s">
        <v>228</v>
      </c>
    </row>
    <row r="28" spans="1:4" ht="15" x14ac:dyDescent="0.25">
      <c r="A28" s="150"/>
      <c r="B28" s="153"/>
      <c r="C28" s="80"/>
      <c r="D28" s="79"/>
    </row>
    <row r="29" spans="1:4" ht="24" x14ac:dyDescent="0.25">
      <c r="A29" s="150"/>
      <c r="B29" s="153"/>
      <c r="C29" s="80"/>
      <c r="D29" s="83" t="s">
        <v>313</v>
      </c>
    </row>
    <row r="30" spans="1:4" ht="15" x14ac:dyDescent="0.25">
      <c r="A30" s="150"/>
      <c r="B30" s="153"/>
      <c r="C30" s="80"/>
      <c r="D30" s="85"/>
    </row>
    <row r="31" spans="1:4" ht="39.75" customHeight="1" x14ac:dyDescent="0.25">
      <c r="A31" s="150"/>
      <c r="B31" s="153"/>
      <c r="C31" s="80"/>
      <c r="D31" s="79" t="s">
        <v>319</v>
      </c>
    </row>
    <row r="32" spans="1:4" ht="39.75" customHeight="1" x14ac:dyDescent="0.25">
      <c r="A32" s="150"/>
      <c r="B32" s="153"/>
      <c r="C32" s="80"/>
      <c r="D32" s="79" t="s">
        <v>320</v>
      </c>
    </row>
    <row r="33" spans="1:4" ht="39.75" customHeight="1" x14ac:dyDescent="0.25">
      <c r="A33" s="150"/>
      <c r="B33" s="153"/>
      <c r="C33" s="80"/>
      <c r="D33" s="79" t="s">
        <v>226</v>
      </c>
    </row>
    <row r="34" spans="1:4" ht="39.75" customHeight="1" thickBot="1" x14ac:dyDescent="0.3">
      <c r="A34" s="151"/>
      <c r="B34" s="154"/>
      <c r="C34" s="81"/>
      <c r="D34" s="86" t="s">
        <v>321</v>
      </c>
    </row>
    <row r="35" spans="1:4" ht="25.5" x14ac:dyDescent="0.25">
      <c r="A35" s="149">
        <v>4</v>
      </c>
      <c r="B35" s="152" t="s">
        <v>24</v>
      </c>
      <c r="C35" s="82" t="s">
        <v>211</v>
      </c>
      <c r="D35" s="82" t="s">
        <v>212</v>
      </c>
    </row>
    <row r="36" spans="1:4" ht="25.5" x14ac:dyDescent="0.25">
      <c r="A36" s="150"/>
      <c r="B36" s="153"/>
      <c r="C36" s="82" t="s">
        <v>213</v>
      </c>
      <c r="D36" s="82" t="s">
        <v>214</v>
      </c>
    </row>
    <row r="37" spans="1:4" ht="38.25" x14ac:dyDescent="0.25">
      <c r="A37" s="150"/>
      <c r="B37" s="153"/>
      <c r="C37" s="82" t="s">
        <v>215</v>
      </c>
      <c r="D37" s="82" t="s">
        <v>216</v>
      </c>
    </row>
    <row r="38" spans="1:4" ht="51" x14ac:dyDescent="0.25">
      <c r="A38" s="150"/>
      <c r="B38" s="153"/>
      <c r="C38" s="82" t="s">
        <v>217</v>
      </c>
      <c r="D38" s="82" t="s">
        <v>218</v>
      </c>
    </row>
    <row r="39" spans="1:4" ht="38.25" x14ac:dyDescent="0.25">
      <c r="A39" s="150"/>
      <c r="B39" s="153"/>
      <c r="C39" s="80"/>
      <c r="D39" s="82" t="s">
        <v>322</v>
      </c>
    </row>
    <row r="40" spans="1:4" ht="15" x14ac:dyDescent="0.25">
      <c r="A40" s="150"/>
      <c r="B40" s="153"/>
      <c r="C40" s="80"/>
      <c r="D40" s="82"/>
    </row>
    <row r="41" spans="1:4" ht="24" x14ac:dyDescent="0.25">
      <c r="A41" s="150"/>
      <c r="B41" s="153"/>
      <c r="C41" s="80"/>
      <c r="D41" s="83" t="s">
        <v>313</v>
      </c>
    </row>
    <row r="42" spans="1:4" ht="15" x14ac:dyDescent="0.25">
      <c r="A42" s="150"/>
      <c r="B42" s="153"/>
      <c r="C42" s="80"/>
      <c r="D42" s="82"/>
    </row>
    <row r="43" spans="1:4" ht="25.5" x14ac:dyDescent="0.25">
      <c r="A43" s="150"/>
      <c r="B43" s="153"/>
      <c r="C43" s="80"/>
      <c r="D43" s="82" t="s">
        <v>323</v>
      </c>
    </row>
    <row r="44" spans="1:4" ht="25.5" x14ac:dyDescent="0.25">
      <c r="A44" s="150"/>
      <c r="B44" s="153"/>
      <c r="C44" s="80"/>
      <c r="D44" s="82" t="s">
        <v>324</v>
      </c>
    </row>
    <row r="45" spans="1:4" ht="39" thickBot="1" x14ac:dyDescent="0.3">
      <c r="A45" s="151"/>
      <c r="B45" s="154"/>
      <c r="C45" s="81"/>
      <c r="D45" s="84" t="s">
        <v>325</v>
      </c>
    </row>
    <row r="46" spans="1:4" ht="38.25" x14ac:dyDescent="0.25">
      <c r="A46" s="149">
        <v>5</v>
      </c>
      <c r="B46" s="152" t="s">
        <v>25</v>
      </c>
      <c r="C46" s="79" t="s">
        <v>326</v>
      </c>
      <c r="D46" s="79" t="s">
        <v>204</v>
      </c>
    </row>
    <row r="47" spans="1:4" ht="38.25" x14ac:dyDescent="0.25">
      <c r="A47" s="150"/>
      <c r="B47" s="153"/>
      <c r="C47" s="79" t="s">
        <v>206</v>
      </c>
      <c r="D47" s="79" t="s">
        <v>205</v>
      </c>
    </row>
    <row r="48" spans="1:4" ht="9" customHeight="1" x14ac:dyDescent="0.25">
      <c r="A48" s="150"/>
      <c r="B48" s="153"/>
      <c r="C48" s="79" t="s">
        <v>208</v>
      </c>
      <c r="D48" s="79" t="s">
        <v>207</v>
      </c>
    </row>
    <row r="49" spans="1:4" ht="25.5" x14ac:dyDescent="0.25">
      <c r="A49" s="150"/>
      <c r="B49" s="153"/>
      <c r="C49" s="80"/>
      <c r="D49" s="79" t="s">
        <v>209</v>
      </c>
    </row>
    <row r="50" spans="1:4" ht="25.5" x14ac:dyDescent="0.25">
      <c r="A50" s="150"/>
      <c r="B50" s="153"/>
      <c r="C50" s="80"/>
      <c r="D50" s="79" t="s">
        <v>210</v>
      </c>
    </row>
    <row r="51" spans="1:4" ht="15" x14ac:dyDescent="0.25">
      <c r="A51" s="150"/>
      <c r="B51" s="153"/>
      <c r="C51" s="80"/>
      <c r="D51" s="79"/>
    </row>
    <row r="52" spans="1:4" ht="24" x14ac:dyDescent="0.25">
      <c r="A52" s="150"/>
      <c r="B52" s="153"/>
      <c r="C52" s="80"/>
      <c r="D52" s="83" t="s">
        <v>313</v>
      </c>
    </row>
    <row r="53" spans="1:4" ht="15" x14ac:dyDescent="0.25">
      <c r="A53" s="150"/>
      <c r="B53" s="153"/>
      <c r="C53" s="80"/>
      <c r="D53" s="79"/>
    </row>
    <row r="54" spans="1:4" ht="25.5" x14ac:dyDescent="0.25">
      <c r="A54" s="150"/>
      <c r="B54" s="153"/>
      <c r="C54" s="80"/>
      <c r="D54" s="79" t="s">
        <v>327</v>
      </c>
    </row>
    <row r="55" spans="1:4" ht="25.5" x14ac:dyDescent="0.25">
      <c r="A55" s="150"/>
      <c r="B55" s="153"/>
      <c r="C55" s="80"/>
      <c r="D55" s="79" t="s">
        <v>328</v>
      </c>
    </row>
    <row r="56" spans="1:4" ht="15.75" thickBot="1" x14ac:dyDescent="0.3">
      <c r="A56" s="151"/>
      <c r="B56" s="154"/>
      <c r="C56" s="81"/>
      <c r="D56" s="86" t="s">
        <v>329</v>
      </c>
    </row>
  </sheetData>
  <mergeCells count="12">
    <mergeCell ref="A22:A34"/>
    <mergeCell ref="B22:B34"/>
    <mergeCell ref="A35:A45"/>
    <mergeCell ref="B35:B45"/>
    <mergeCell ref="A46:A56"/>
    <mergeCell ref="B46:B56"/>
    <mergeCell ref="A2:D2"/>
    <mergeCell ref="A3:B4"/>
    <mergeCell ref="A5:A12"/>
    <mergeCell ref="B5:B12"/>
    <mergeCell ref="A13:A21"/>
    <mergeCell ref="B13:B21"/>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topLeftCell="A7" zoomScale="90" zoomScaleNormal="90" zoomScaleSheetLayoutView="80" workbookViewId="0">
      <selection activeCell="E7" sqref="E7"/>
    </sheetView>
  </sheetViews>
  <sheetFormatPr baseColWidth="10" defaultColWidth="11.42578125" defaultRowHeight="14.25" x14ac:dyDescent="0.25"/>
  <cols>
    <col min="1" max="1" width="1.7109375" style="31" customWidth="1"/>
    <col min="2" max="2" width="8.28515625" style="31" customWidth="1"/>
    <col min="3" max="3" width="15" style="31" customWidth="1"/>
    <col min="4" max="4" width="52.140625" style="31" hidden="1" customWidth="1"/>
    <col min="5" max="5" width="55.5703125" style="31" customWidth="1"/>
    <col min="6" max="6" width="1.5703125" style="31" customWidth="1"/>
    <col min="7" max="7" width="13.140625" style="31" customWidth="1"/>
    <col min="8" max="11" width="11.42578125" style="31"/>
    <col min="12" max="12" width="11.42578125" style="31" customWidth="1"/>
    <col min="13" max="16384" width="11.42578125" style="31"/>
  </cols>
  <sheetData>
    <row r="1" spans="2:5" ht="9" customHeight="1" thickBot="1" x14ac:dyDescent="0.3"/>
    <row r="2" spans="2:5" ht="25.5" customHeight="1" x14ac:dyDescent="0.25">
      <c r="B2" s="155" t="s">
        <v>243</v>
      </c>
      <c r="C2" s="156"/>
      <c r="D2" s="156"/>
      <c r="E2" s="157"/>
    </row>
    <row r="3" spans="2:5" ht="47.25" customHeight="1" thickBot="1" x14ac:dyDescent="0.3">
      <c r="B3" s="158" t="s">
        <v>244</v>
      </c>
      <c r="C3" s="159"/>
      <c r="D3" s="39" t="s">
        <v>203</v>
      </c>
      <c r="E3" s="40" t="s">
        <v>245</v>
      </c>
    </row>
    <row r="4" spans="2:5" ht="23.25" customHeight="1" x14ac:dyDescent="0.25">
      <c r="B4" s="149">
        <v>1</v>
      </c>
      <c r="C4" s="160" t="s">
        <v>21</v>
      </c>
      <c r="D4" s="41" t="s">
        <v>246</v>
      </c>
      <c r="E4" s="42" t="s">
        <v>247</v>
      </c>
    </row>
    <row r="5" spans="2:5" ht="23.25" customHeight="1" x14ac:dyDescent="0.25">
      <c r="B5" s="150"/>
      <c r="C5" s="161"/>
      <c r="D5" s="43" t="s">
        <v>248</v>
      </c>
      <c r="E5" s="44" t="s">
        <v>249</v>
      </c>
    </row>
    <row r="6" spans="2:5" ht="23.25" customHeight="1" thickBot="1" x14ac:dyDescent="0.3">
      <c r="B6" s="151"/>
      <c r="C6" s="162"/>
      <c r="D6" s="45" t="s">
        <v>250</v>
      </c>
      <c r="E6" s="46" t="s">
        <v>251</v>
      </c>
    </row>
    <row r="7" spans="2:5" ht="24" customHeight="1" x14ac:dyDescent="0.25">
      <c r="B7" s="149">
        <v>2</v>
      </c>
      <c r="C7" s="160" t="s">
        <v>22</v>
      </c>
      <c r="D7" s="41" t="s">
        <v>252</v>
      </c>
      <c r="E7" s="42" t="s">
        <v>253</v>
      </c>
    </row>
    <row r="8" spans="2:5" ht="24" customHeight="1" x14ac:dyDescent="0.25">
      <c r="B8" s="150"/>
      <c r="C8" s="161"/>
      <c r="D8" s="43" t="s">
        <v>248</v>
      </c>
      <c r="E8" s="44" t="s">
        <v>254</v>
      </c>
    </row>
    <row r="9" spans="2:5" ht="26.25" thickBot="1" x14ac:dyDescent="0.3">
      <c r="B9" s="151"/>
      <c r="C9" s="162"/>
      <c r="D9" s="45" t="s">
        <v>255</v>
      </c>
      <c r="E9" s="46" t="s">
        <v>256</v>
      </c>
    </row>
    <row r="10" spans="2:5" ht="38.25" customHeight="1" x14ac:dyDescent="0.25">
      <c r="B10" s="150">
        <v>3</v>
      </c>
      <c r="C10" s="161" t="s">
        <v>23</v>
      </c>
      <c r="D10" s="43" t="s">
        <v>252</v>
      </c>
      <c r="E10" s="38" t="s">
        <v>257</v>
      </c>
    </row>
    <row r="11" spans="2:5" ht="38.25" customHeight="1" x14ac:dyDescent="0.25">
      <c r="B11" s="150"/>
      <c r="C11" s="161"/>
      <c r="D11" s="43" t="s">
        <v>248</v>
      </c>
      <c r="E11" s="38" t="s">
        <v>258</v>
      </c>
    </row>
    <row r="12" spans="2:5" ht="38.25" customHeight="1" thickBot="1" x14ac:dyDescent="0.3">
      <c r="B12" s="150"/>
      <c r="C12" s="161"/>
      <c r="D12" s="43" t="s">
        <v>259</v>
      </c>
      <c r="E12" s="38" t="s">
        <v>260</v>
      </c>
    </row>
    <row r="13" spans="2:5" ht="39.75" customHeight="1" x14ac:dyDescent="0.25">
      <c r="B13" s="149" t="s">
        <v>261</v>
      </c>
      <c r="C13" s="160" t="s">
        <v>24</v>
      </c>
      <c r="D13" s="41" t="s">
        <v>246</v>
      </c>
      <c r="E13" s="42" t="s">
        <v>262</v>
      </c>
    </row>
    <row r="14" spans="2:5" ht="39.75" customHeight="1" x14ac:dyDescent="0.25">
      <c r="B14" s="150"/>
      <c r="C14" s="161"/>
      <c r="D14" s="43" t="s">
        <v>263</v>
      </c>
      <c r="E14" s="44" t="s">
        <v>264</v>
      </c>
    </row>
    <row r="15" spans="2:5" ht="39.75" customHeight="1" thickBot="1" x14ac:dyDescent="0.3">
      <c r="B15" s="151"/>
      <c r="C15" s="162"/>
      <c r="D15" s="45" t="s">
        <v>265</v>
      </c>
      <c r="E15" s="46" t="s">
        <v>266</v>
      </c>
    </row>
    <row r="16" spans="2:5" ht="33" customHeight="1" x14ac:dyDescent="0.25">
      <c r="B16" s="149">
        <v>5</v>
      </c>
      <c r="C16" s="160" t="s">
        <v>25</v>
      </c>
      <c r="D16" s="41" t="s">
        <v>252</v>
      </c>
      <c r="E16" s="47" t="s">
        <v>267</v>
      </c>
    </row>
    <row r="17" spans="2:5" ht="33" customHeight="1" x14ac:dyDescent="0.25">
      <c r="B17" s="150"/>
      <c r="C17" s="161"/>
      <c r="D17" s="43" t="s">
        <v>248</v>
      </c>
      <c r="E17" s="48" t="s">
        <v>268</v>
      </c>
    </row>
    <row r="18" spans="2:5" ht="33" customHeight="1" thickBot="1" x14ac:dyDescent="0.3">
      <c r="B18" s="151"/>
      <c r="C18" s="162"/>
      <c r="D18" s="45" t="s">
        <v>269</v>
      </c>
      <c r="E18" s="49" t="s">
        <v>270</v>
      </c>
    </row>
    <row r="19" spans="2:5" ht="9" customHeight="1" x14ac:dyDescent="0.25"/>
  </sheetData>
  <mergeCells count="12">
    <mergeCell ref="B10:B12"/>
    <mergeCell ref="C10:C12"/>
    <mergeCell ref="B13:B15"/>
    <mergeCell ref="C13:C15"/>
    <mergeCell ref="B16:B18"/>
    <mergeCell ref="C16:C18"/>
    <mergeCell ref="B2:E2"/>
    <mergeCell ref="B3:C3"/>
    <mergeCell ref="B4:B6"/>
    <mergeCell ref="C4:C6"/>
    <mergeCell ref="B7:B9"/>
    <mergeCell ref="C7:C9"/>
  </mergeCells>
  <printOptions horizontalCentered="1"/>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A7" zoomScale="90" zoomScaleSheetLayoutView="90" workbookViewId="0">
      <selection activeCell="O19" sqref="O19"/>
    </sheetView>
  </sheetViews>
  <sheetFormatPr baseColWidth="10" defaultColWidth="11.42578125" defaultRowHeight="14.25" x14ac:dyDescent="0.25"/>
  <cols>
    <col min="1" max="1" width="2.140625" style="31" customWidth="1"/>
    <col min="2" max="2" width="11.42578125" style="31"/>
    <col min="3" max="3" width="34.28515625" style="31" customWidth="1"/>
    <col min="4" max="4" width="36.42578125" style="31" customWidth="1"/>
    <col min="5" max="6" width="13.85546875" style="31" customWidth="1"/>
    <col min="7" max="7" width="1.28515625" style="31" customWidth="1"/>
    <col min="8" max="16384" width="11.42578125" style="31"/>
  </cols>
  <sheetData>
    <row r="1" spans="1:7" ht="11.25" customHeight="1" thickBot="1" x14ac:dyDescent="0.3">
      <c r="A1" s="63"/>
      <c r="B1" s="63"/>
      <c r="C1" s="63"/>
      <c r="D1" s="63"/>
      <c r="E1" s="63"/>
      <c r="F1" s="63"/>
      <c r="G1" s="63"/>
    </row>
    <row r="2" spans="1:7" ht="18.75" customHeight="1" thickBot="1" x14ac:dyDescent="0.3">
      <c r="B2" s="164" t="s">
        <v>66</v>
      </c>
      <c r="C2" s="165"/>
      <c r="D2" s="165"/>
      <c r="E2" s="165"/>
      <c r="F2" s="166"/>
    </row>
    <row r="3" spans="1:7" ht="31.9" customHeight="1" x14ac:dyDescent="0.25">
      <c r="B3" s="167" t="s">
        <v>26</v>
      </c>
      <c r="C3" s="169" t="s">
        <v>27</v>
      </c>
      <c r="D3" s="169"/>
      <c r="E3" s="169" t="s">
        <v>28</v>
      </c>
      <c r="F3" s="171"/>
    </row>
    <row r="4" spans="1:7" ht="28.15" customHeight="1" thickBot="1" x14ac:dyDescent="0.3">
      <c r="B4" s="168"/>
      <c r="C4" s="170"/>
      <c r="D4" s="170"/>
      <c r="E4" s="56" t="s">
        <v>8</v>
      </c>
      <c r="F4" s="3" t="s">
        <v>29</v>
      </c>
    </row>
    <row r="5" spans="1:7" ht="23.25" customHeight="1" x14ac:dyDescent="0.25">
      <c r="B5" s="64">
        <v>1</v>
      </c>
      <c r="C5" s="172" t="s">
        <v>30</v>
      </c>
      <c r="D5" s="172"/>
      <c r="E5" s="65"/>
      <c r="F5" s="66"/>
    </row>
    <row r="6" spans="1:7" ht="33" customHeight="1" x14ac:dyDescent="0.25">
      <c r="B6" s="67">
        <v>2</v>
      </c>
      <c r="C6" s="163" t="s">
        <v>31</v>
      </c>
      <c r="D6" s="163"/>
      <c r="E6" s="68"/>
      <c r="F6" s="69"/>
    </row>
    <row r="7" spans="1:7" ht="39" customHeight="1" x14ac:dyDescent="0.25">
      <c r="B7" s="67">
        <v>3</v>
      </c>
      <c r="C7" s="163" t="s">
        <v>32</v>
      </c>
      <c r="D7" s="163"/>
      <c r="E7" s="68"/>
      <c r="F7" s="69"/>
    </row>
    <row r="8" spans="1:7" ht="24.75" customHeight="1" x14ac:dyDescent="0.25">
      <c r="B8" s="67">
        <v>4</v>
      </c>
      <c r="C8" s="163" t="s">
        <v>33</v>
      </c>
      <c r="D8" s="163"/>
      <c r="E8" s="68"/>
      <c r="F8" s="69"/>
    </row>
    <row r="9" spans="1:7" ht="23.25" customHeight="1" x14ac:dyDescent="0.25">
      <c r="B9" s="67">
        <v>5</v>
      </c>
      <c r="C9" s="163" t="s">
        <v>34</v>
      </c>
      <c r="D9" s="163"/>
      <c r="E9" s="68"/>
      <c r="F9" s="69"/>
    </row>
    <row r="10" spans="1:7" ht="23.25" customHeight="1" x14ac:dyDescent="0.25">
      <c r="B10" s="67">
        <v>6</v>
      </c>
      <c r="C10" s="163" t="s">
        <v>35</v>
      </c>
      <c r="D10" s="163"/>
      <c r="E10" s="68"/>
      <c r="F10" s="69"/>
    </row>
    <row r="11" spans="1:7" ht="23.25" customHeight="1" x14ac:dyDescent="0.25">
      <c r="B11" s="67">
        <v>7</v>
      </c>
      <c r="C11" s="163" t="s">
        <v>36</v>
      </c>
      <c r="D11" s="163"/>
      <c r="E11" s="68"/>
      <c r="F11" s="69"/>
    </row>
    <row r="12" spans="1:7" ht="25.5" customHeight="1" x14ac:dyDescent="0.25">
      <c r="B12" s="67">
        <v>8</v>
      </c>
      <c r="C12" s="163" t="s">
        <v>37</v>
      </c>
      <c r="D12" s="163"/>
      <c r="E12" s="68"/>
      <c r="F12" s="69"/>
    </row>
    <row r="13" spans="1:7" ht="23.25" customHeight="1" x14ac:dyDescent="0.25">
      <c r="B13" s="67">
        <v>9</v>
      </c>
      <c r="C13" s="163" t="s">
        <v>38</v>
      </c>
      <c r="D13" s="163"/>
      <c r="E13" s="68"/>
      <c r="F13" s="69"/>
    </row>
    <row r="14" spans="1:7" ht="23.25" customHeight="1" x14ac:dyDescent="0.25">
      <c r="B14" s="67">
        <v>10</v>
      </c>
      <c r="C14" s="163" t="s">
        <v>39</v>
      </c>
      <c r="D14" s="163"/>
      <c r="E14" s="68"/>
      <c r="F14" s="69"/>
    </row>
    <row r="15" spans="1:7" ht="23.25" customHeight="1" x14ac:dyDescent="0.25">
      <c r="B15" s="67">
        <v>11</v>
      </c>
      <c r="C15" s="163" t="s">
        <v>40</v>
      </c>
      <c r="D15" s="163"/>
      <c r="E15" s="68"/>
      <c r="F15" s="69"/>
    </row>
    <row r="16" spans="1:7" ht="23.25" customHeight="1" x14ac:dyDescent="0.25">
      <c r="B16" s="67">
        <v>12</v>
      </c>
      <c r="C16" s="163" t="s">
        <v>41</v>
      </c>
      <c r="D16" s="163"/>
      <c r="E16" s="68"/>
      <c r="F16" s="69"/>
    </row>
    <row r="17" spans="2:6" ht="23.25" customHeight="1" x14ac:dyDescent="0.25">
      <c r="B17" s="67">
        <v>13</v>
      </c>
      <c r="C17" s="163" t="s">
        <v>42</v>
      </c>
      <c r="D17" s="163"/>
      <c r="E17" s="68"/>
      <c r="F17" s="69"/>
    </row>
    <row r="18" spans="2:6" ht="23.25" customHeight="1" x14ac:dyDescent="0.25">
      <c r="B18" s="67">
        <v>14</v>
      </c>
      <c r="C18" s="163" t="s">
        <v>296</v>
      </c>
      <c r="D18" s="163"/>
      <c r="E18" s="68"/>
      <c r="F18" s="69"/>
    </row>
    <row r="19" spans="2:6" ht="23.25" customHeight="1" x14ac:dyDescent="0.25">
      <c r="B19" s="67">
        <v>15</v>
      </c>
      <c r="C19" s="163" t="s">
        <v>43</v>
      </c>
      <c r="D19" s="163"/>
      <c r="E19" s="68"/>
      <c r="F19" s="69"/>
    </row>
    <row r="20" spans="2:6" ht="23.25" customHeight="1" x14ac:dyDescent="0.25">
      <c r="B20" s="67">
        <v>16</v>
      </c>
      <c r="C20" s="163" t="s">
        <v>44</v>
      </c>
      <c r="D20" s="163"/>
      <c r="E20" s="68"/>
      <c r="F20" s="69"/>
    </row>
    <row r="21" spans="2:6" ht="23.25" customHeight="1" x14ac:dyDescent="0.25">
      <c r="B21" s="67">
        <v>17</v>
      </c>
      <c r="C21" s="163" t="s">
        <v>45</v>
      </c>
      <c r="D21" s="163"/>
      <c r="E21" s="68"/>
      <c r="F21" s="69"/>
    </row>
    <row r="22" spans="2:6" ht="23.25" customHeight="1" x14ac:dyDescent="0.25">
      <c r="B22" s="67">
        <v>18</v>
      </c>
      <c r="C22" s="177" t="s">
        <v>46</v>
      </c>
      <c r="D22" s="177"/>
      <c r="E22" s="68"/>
      <c r="F22" s="69"/>
    </row>
    <row r="23" spans="2:6" ht="23.25" customHeight="1" thickBot="1" x14ac:dyDescent="0.3">
      <c r="B23" s="67">
        <v>19</v>
      </c>
      <c r="C23" s="163" t="s">
        <v>297</v>
      </c>
      <c r="D23" s="163"/>
      <c r="E23" s="68"/>
      <c r="F23" s="69"/>
    </row>
    <row r="24" spans="2:6" ht="15.75" customHeight="1" thickBot="1" x14ac:dyDescent="0.3">
      <c r="B24" s="178" t="s">
        <v>65</v>
      </c>
      <c r="C24" s="173"/>
      <c r="D24" s="173"/>
      <c r="E24" s="173">
        <f>COUNTIF(E5:E23,"X")</f>
        <v>0</v>
      </c>
      <c r="F24" s="174"/>
    </row>
    <row r="25" spans="2:6" ht="45.75" customHeight="1" x14ac:dyDescent="0.25">
      <c r="B25" s="175" t="s">
        <v>298</v>
      </c>
      <c r="C25" s="175"/>
      <c r="D25" s="175"/>
      <c r="E25" s="175"/>
      <c r="F25" s="175"/>
    </row>
    <row r="26" spans="2:6" ht="9.75" customHeight="1" x14ac:dyDescent="0.25">
      <c r="B26" s="176"/>
      <c r="C26" s="176"/>
      <c r="D26" s="176"/>
      <c r="E26" s="176"/>
      <c r="F26" s="176"/>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formula1>"X"</formula1>
    </dataValidation>
  </dataValidations>
  <printOptions horizontalCentered="1"/>
  <pageMargins left="0.25" right="0.25" top="0.75" bottom="0.75" header="0.3" footer="0.3"/>
  <pageSetup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view="pageBreakPreview" zoomScale="90" zoomScaleSheetLayoutView="90" workbookViewId="0">
      <selection activeCell="M11" sqref="M10:M11"/>
    </sheetView>
  </sheetViews>
  <sheetFormatPr baseColWidth="10" defaultColWidth="11.42578125" defaultRowHeight="14.25" x14ac:dyDescent="0.25"/>
  <cols>
    <col min="1" max="1" width="2.140625" style="31" customWidth="1"/>
    <col min="2" max="2" width="4.140625" style="31" customWidth="1"/>
    <col min="3" max="12" width="11.42578125" style="31"/>
    <col min="13" max="13" width="6.140625" style="31" customWidth="1"/>
    <col min="14" max="16384" width="11.42578125" style="31"/>
  </cols>
  <sheetData>
    <row r="1" spans="1:12" ht="11.25" customHeight="1" thickBot="1" x14ac:dyDescent="0.3">
      <c r="A1" s="63"/>
      <c r="B1" s="63"/>
    </row>
    <row r="2" spans="1:12" ht="19.149999999999999" customHeight="1" thickBot="1" x14ac:dyDescent="0.3">
      <c r="A2" s="63"/>
      <c r="B2" s="63"/>
      <c r="C2" s="179" t="s">
        <v>345</v>
      </c>
      <c r="D2" s="180"/>
      <c r="E2" s="180"/>
      <c r="F2" s="180"/>
      <c r="G2" s="180"/>
      <c r="H2" s="180"/>
      <c r="I2" s="180"/>
      <c r="J2" s="180"/>
      <c r="K2" s="180"/>
      <c r="L2" s="181"/>
    </row>
    <row r="3" spans="1:12" ht="18.75" customHeight="1" x14ac:dyDescent="0.25">
      <c r="C3" s="206" t="s">
        <v>334</v>
      </c>
      <c r="D3" s="207"/>
      <c r="E3" s="207"/>
      <c r="F3" s="207"/>
      <c r="G3" s="207"/>
      <c r="H3" s="207"/>
      <c r="I3" s="207" t="s">
        <v>335</v>
      </c>
      <c r="J3" s="207"/>
      <c r="K3" s="207"/>
      <c r="L3" s="208"/>
    </row>
    <row r="4" spans="1:12" ht="31.9" customHeight="1" x14ac:dyDescent="0.25">
      <c r="C4" s="200" t="s">
        <v>336</v>
      </c>
      <c r="D4" s="201"/>
      <c r="E4" s="201"/>
      <c r="F4" s="201"/>
      <c r="G4" s="201"/>
      <c r="H4" s="202"/>
      <c r="I4" s="203"/>
      <c r="J4" s="204"/>
      <c r="K4" s="204"/>
      <c r="L4" s="205"/>
    </row>
    <row r="5" spans="1:12" ht="28.15" customHeight="1" x14ac:dyDescent="0.25">
      <c r="C5" s="200" t="s">
        <v>337</v>
      </c>
      <c r="D5" s="201"/>
      <c r="E5" s="201"/>
      <c r="F5" s="201"/>
      <c r="G5" s="201"/>
      <c r="H5" s="202"/>
      <c r="I5" s="203"/>
      <c r="J5" s="204"/>
      <c r="K5" s="204"/>
      <c r="L5" s="205"/>
    </row>
    <row r="6" spans="1:12" ht="23.25" customHeight="1" x14ac:dyDescent="0.25">
      <c r="C6" s="200" t="s">
        <v>338</v>
      </c>
      <c r="D6" s="201"/>
      <c r="E6" s="201"/>
      <c r="F6" s="201"/>
      <c r="G6" s="201"/>
      <c r="H6" s="202"/>
      <c r="I6" s="203"/>
      <c r="J6" s="204"/>
      <c r="K6" s="204"/>
      <c r="L6" s="205"/>
    </row>
    <row r="7" spans="1:12" ht="33" customHeight="1" x14ac:dyDescent="0.25">
      <c r="C7" s="200" t="s">
        <v>339</v>
      </c>
      <c r="D7" s="201"/>
      <c r="E7" s="201"/>
      <c r="F7" s="201"/>
      <c r="G7" s="201"/>
      <c r="H7" s="202"/>
      <c r="I7" s="203"/>
      <c r="J7" s="204"/>
      <c r="K7" s="204"/>
      <c r="L7" s="205"/>
    </row>
    <row r="8" spans="1:12" ht="39" customHeight="1" thickBot="1" x14ac:dyDescent="0.3">
      <c r="C8" s="191" t="s">
        <v>340</v>
      </c>
      <c r="D8" s="192"/>
      <c r="E8" s="192"/>
      <c r="F8" s="192"/>
      <c r="G8" s="192"/>
      <c r="H8" s="193"/>
      <c r="I8" s="194"/>
      <c r="J8" s="195"/>
      <c r="K8" s="195"/>
      <c r="L8" s="196"/>
    </row>
    <row r="9" spans="1:12" ht="24.75" customHeight="1" thickBot="1" x14ac:dyDescent="0.3">
      <c r="C9" s="197"/>
      <c r="D9" s="198"/>
      <c r="E9" s="198"/>
      <c r="F9" s="198"/>
      <c r="G9" s="198"/>
      <c r="H9" s="198"/>
      <c r="I9" s="198"/>
      <c r="J9" s="198"/>
      <c r="K9" s="198"/>
      <c r="L9" s="199"/>
    </row>
    <row r="10" spans="1:12" ht="23.25" customHeight="1" x14ac:dyDescent="0.25">
      <c r="C10" s="179" t="s">
        <v>341</v>
      </c>
      <c r="D10" s="180"/>
      <c r="E10" s="180"/>
      <c r="F10" s="180"/>
      <c r="G10" s="180"/>
      <c r="H10" s="180"/>
      <c r="I10" s="180"/>
      <c r="J10" s="180"/>
      <c r="K10" s="180"/>
      <c r="L10" s="181"/>
    </row>
    <row r="11" spans="1:12" ht="23.25" customHeight="1" x14ac:dyDescent="0.25">
      <c r="C11" s="188" t="s">
        <v>342</v>
      </c>
      <c r="D11" s="189"/>
      <c r="E11" s="189"/>
      <c r="F11" s="189"/>
      <c r="G11" s="189" t="s">
        <v>343</v>
      </c>
      <c r="H11" s="189"/>
      <c r="I11" s="189"/>
      <c r="J11" s="189" t="s">
        <v>344</v>
      </c>
      <c r="K11" s="189"/>
      <c r="L11" s="190"/>
    </row>
    <row r="12" spans="1:12" ht="23.25" customHeight="1" x14ac:dyDescent="0.25">
      <c r="C12" s="182"/>
      <c r="D12" s="183"/>
      <c r="E12" s="183"/>
      <c r="F12" s="183"/>
      <c r="G12" s="183"/>
      <c r="H12" s="183"/>
      <c r="I12" s="183"/>
      <c r="J12" s="183"/>
      <c r="K12" s="183"/>
      <c r="L12" s="184"/>
    </row>
    <row r="13" spans="1:12" ht="25.5" customHeight="1" x14ac:dyDescent="0.25">
      <c r="C13" s="182"/>
      <c r="D13" s="183"/>
      <c r="E13" s="183"/>
      <c r="F13" s="183"/>
      <c r="G13" s="183"/>
      <c r="H13" s="183"/>
      <c r="I13" s="183"/>
      <c r="J13" s="183"/>
      <c r="K13" s="183"/>
      <c r="L13" s="184"/>
    </row>
    <row r="14" spans="1:12" ht="23.25" customHeight="1" thickBot="1" x14ac:dyDescent="0.3">
      <c r="C14" s="185"/>
      <c r="D14" s="186"/>
      <c r="E14" s="186"/>
      <c r="F14" s="186"/>
      <c r="G14" s="186"/>
      <c r="H14" s="186"/>
      <c r="I14" s="186"/>
      <c r="J14" s="186"/>
      <c r="K14" s="186"/>
      <c r="L14" s="187"/>
    </row>
    <row r="15" spans="1:12" ht="23.25" customHeight="1" x14ac:dyDescent="0.25"/>
    <row r="16" spans="1:12" ht="23.25" customHeight="1" x14ac:dyDescent="0.25"/>
    <row r="17" ht="23.25" customHeight="1" x14ac:dyDescent="0.25"/>
    <row r="18" ht="23.25" customHeight="1" x14ac:dyDescent="0.25"/>
    <row r="19" ht="23.25" customHeight="1" x14ac:dyDescent="0.25"/>
    <row r="20" ht="23.25" customHeight="1" x14ac:dyDescent="0.25"/>
    <row r="21" ht="23.25" customHeight="1" x14ac:dyDescent="0.25"/>
    <row r="22" ht="23.25" customHeight="1" x14ac:dyDescent="0.25"/>
    <row r="23" ht="23.25" customHeight="1" x14ac:dyDescent="0.25"/>
    <row r="24" ht="23.25" customHeight="1" x14ac:dyDescent="0.25"/>
    <row r="25" ht="15.75" customHeight="1" x14ac:dyDescent="0.25"/>
    <row r="26" ht="45.75" customHeight="1" x14ac:dyDescent="0.25"/>
    <row r="27" ht="9.75" customHeight="1" x14ac:dyDescent="0.25"/>
  </sheetData>
  <mergeCells count="27">
    <mergeCell ref="C3:H3"/>
    <mergeCell ref="I3:L3"/>
    <mergeCell ref="C4:H4"/>
    <mergeCell ref="I4:L4"/>
    <mergeCell ref="C5:H5"/>
    <mergeCell ref="I5:L5"/>
    <mergeCell ref="C10:L10"/>
    <mergeCell ref="C6:H6"/>
    <mergeCell ref="I6:L6"/>
    <mergeCell ref="C7:H7"/>
    <mergeCell ref="I7:L7"/>
    <mergeCell ref="C2:L2"/>
    <mergeCell ref="C13:F13"/>
    <mergeCell ref="G13:I13"/>
    <mergeCell ref="J13:L13"/>
    <mergeCell ref="C14:F14"/>
    <mergeCell ref="G14:I14"/>
    <mergeCell ref="J14:L14"/>
    <mergeCell ref="C11:F11"/>
    <mergeCell ref="G11:I11"/>
    <mergeCell ref="J11:L11"/>
    <mergeCell ref="C12:F12"/>
    <mergeCell ref="G12:I12"/>
    <mergeCell ref="J12:L12"/>
    <mergeCell ref="C8:H8"/>
    <mergeCell ref="I8:L8"/>
    <mergeCell ref="C9:L9"/>
  </mergeCells>
  <printOptions horizontalCentered="1"/>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8"/>
  <sheetViews>
    <sheetView view="pageBreakPreview" zoomScaleSheetLayoutView="100" workbookViewId="0">
      <selection activeCell="B6" sqref="B6:F12"/>
    </sheetView>
  </sheetViews>
  <sheetFormatPr baseColWidth="10" defaultColWidth="11.42578125" defaultRowHeight="15" x14ac:dyDescent="0.25"/>
  <cols>
    <col min="1" max="1" width="2.140625" style="2" customWidth="1"/>
    <col min="2" max="2" width="11.42578125" style="2"/>
    <col min="3" max="3" width="34.28515625" style="2" customWidth="1"/>
    <col min="4" max="4" width="36.42578125" style="2" customWidth="1"/>
    <col min="5" max="6" width="13.85546875" style="2" customWidth="1"/>
    <col min="7" max="7" width="1.85546875" style="2" customWidth="1"/>
    <col min="8" max="16384" width="11.42578125" style="2"/>
  </cols>
  <sheetData>
    <row r="1" spans="2:6" ht="8.25" customHeight="1" thickBot="1" x14ac:dyDescent="0.3"/>
    <row r="2" spans="2:6" ht="13.5" customHeight="1" thickBot="1" x14ac:dyDescent="0.3">
      <c r="B2" s="209" t="s">
        <v>271</v>
      </c>
      <c r="C2" s="210"/>
      <c r="D2" s="210"/>
      <c r="E2" s="210"/>
      <c r="F2" s="211"/>
    </row>
    <row r="3" spans="2:6" ht="35.25" customHeight="1" x14ac:dyDescent="0.25">
      <c r="B3" s="212" t="s">
        <v>272</v>
      </c>
      <c r="C3" s="213"/>
      <c r="D3" s="213"/>
      <c r="E3" s="213"/>
      <c r="F3" s="214"/>
    </row>
    <row r="4" spans="2:6" ht="35.25" customHeight="1" x14ac:dyDescent="0.25">
      <c r="B4" s="215"/>
      <c r="C4" s="216"/>
      <c r="D4" s="216"/>
      <c r="E4" s="216"/>
      <c r="F4" s="217"/>
    </row>
    <row r="5" spans="2:6" ht="35.25" customHeight="1" thickBot="1" x14ac:dyDescent="0.3">
      <c r="B5" s="218"/>
      <c r="C5" s="219"/>
      <c r="D5" s="219"/>
      <c r="E5" s="219"/>
      <c r="F5" s="220"/>
    </row>
    <row r="6" spans="2:6" ht="16.5" customHeight="1" x14ac:dyDescent="0.25">
      <c r="B6" s="221" t="s">
        <v>273</v>
      </c>
      <c r="C6" s="222"/>
      <c r="D6" s="222"/>
      <c r="E6" s="222"/>
      <c r="F6" s="223"/>
    </row>
    <row r="7" spans="2:6" ht="16.5" customHeight="1" x14ac:dyDescent="0.25">
      <c r="B7" s="224"/>
      <c r="C7" s="225"/>
      <c r="D7" s="225"/>
      <c r="E7" s="225"/>
      <c r="F7" s="226"/>
    </row>
    <row r="8" spans="2:6" ht="16.5" customHeight="1" x14ac:dyDescent="0.25">
      <c r="B8" s="224"/>
      <c r="C8" s="225"/>
      <c r="D8" s="225"/>
      <c r="E8" s="225"/>
      <c r="F8" s="226"/>
    </row>
    <row r="9" spans="2:6" ht="16.5" customHeight="1" x14ac:dyDescent="0.25">
      <c r="B9" s="224"/>
      <c r="C9" s="225"/>
      <c r="D9" s="225"/>
      <c r="E9" s="225"/>
      <c r="F9" s="226"/>
    </row>
    <row r="10" spans="2:6" ht="16.5" customHeight="1" x14ac:dyDescent="0.25">
      <c r="B10" s="224"/>
      <c r="C10" s="225"/>
      <c r="D10" s="225"/>
      <c r="E10" s="225"/>
      <c r="F10" s="226"/>
    </row>
    <row r="11" spans="2:6" ht="16.5" customHeight="1" x14ac:dyDescent="0.25">
      <c r="B11" s="224"/>
      <c r="C11" s="225"/>
      <c r="D11" s="225"/>
      <c r="E11" s="225"/>
      <c r="F11" s="226"/>
    </row>
    <row r="12" spans="2:6" ht="16.5" customHeight="1" thickBot="1" x14ac:dyDescent="0.3">
      <c r="B12" s="227"/>
      <c r="C12" s="228"/>
      <c r="D12" s="228"/>
      <c r="E12" s="228"/>
      <c r="F12" s="229"/>
    </row>
    <row r="13" spans="2:6" ht="16.5" customHeight="1" x14ac:dyDescent="0.25">
      <c r="B13" s="221" t="s">
        <v>274</v>
      </c>
      <c r="C13" s="222"/>
      <c r="D13" s="222"/>
      <c r="E13" s="222"/>
      <c r="F13" s="223"/>
    </row>
    <row r="14" spans="2:6" ht="16.5" customHeight="1" x14ac:dyDescent="0.25">
      <c r="B14" s="224"/>
      <c r="C14" s="225"/>
      <c r="D14" s="225"/>
      <c r="E14" s="225"/>
      <c r="F14" s="226"/>
    </row>
    <row r="15" spans="2:6" ht="16.5" customHeight="1" x14ac:dyDescent="0.25">
      <c r="B15" s="224"/>
      <c r="C15" s="225"/>
      <c r="D15" s="225"/>
      <c r="E15" s="225"/>
      <c r="F15" s="226"/>
    </row>
    <row r="16" spans="2:6" ht="16.5" customHeight="1" x14ac:dyDescent="0.25">
      <c r="B16" s="224"/>
      <c r="C16" s="225"/>
      <c r="D16" s="225"/>
      <c r="E16" s="225"/>
      <c r="F16" s="226"/>
    </row>
    <row r="17" spans="2:6" ht="16.5" customHeight="1" thickBot="1" x14ac:dyDescent="0.3">
      <c r="B17" s="227"/>
      <c r="C17" s="228"/>
      <c r="D17" s="228"/>
      <c r="E17" s="228"/>
      <c r="F17" s="229"/>
    </row>
    <row r="18" spans="2:6" ht="7.5" customHeight="1" x14ac:dyDescent="0.25"/>
  </sheetData>
  <mergeCells count="4">
    <mergeCell ref="B2:F2"/>
    <mergeCell ref="B3:F5"/>
    <mergeCell ref="B6:F12"/>
    <mergeCell ref="B13:F17"/>
  </mergeCells>
  <printOptions horizontalCentered="1"/>
  <pageMargins left="0.70866141732283472" right="0.70866141732283472" top="0.74803149606299213" bottom="0.74803149606299213" header="0.31496062992125984" footer="0.31496062992125984"/>
  <pageSetup paperSize="9" scale="9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4" ma:contentTypeDescription="Crear nuevo documento." ma:contentTypeScope="" ma:versionID="d831451975cbac0015d30292ce4f8f14">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e479b138b7811d267bf365928cd0feed"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7B731E-56D6-4A32-8818-C96C482B4FED}">
  <ds:schemaRefs>
    <ds:schemaRef ds:uri="http://schemas.microsoft.com/sharepoint/v3/contenttype/forms"/>
  </ds:schemaRefs>
</ds:datastoreItem>
</file>

<file path=customXml/itemProps2.xml><?xml version="1.0" encoding="utf-8"?>
<ds:datastoreItem xmlns:ds="http://schemas.openxmlformats.org/officeDocument/2006/customXml" ds:itemID="{7969EC50-5F7F-4E7C-8D7C-842E806155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36914D-4992-4743-8E8C-9B74EA8DDB6B}">
  <ds:schemaRefs>
    <ds:schemaRef ds:uri="http://schemas.microsoft.com/office/2006/documentManagement/types"/>
    <ds:schemaRef ds:uri="http://purl.org/dc/elements/1.1/"/>
    <ds:schemaRef ds:uri="7a094bdd-a36f-422c-aad8-60d4e7e2607b"/>
    <ds:schemaRef ds:uri="1d5d787f-d619-4ed2-ae72-20f7b97ca2d2"/>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31</vt:i4>
      </vt:variant>
    </vt:vector>
  </HeadingPairs>
  <TitlesOfParts>
    <vt:vector size="42" baseType="lpstr">
      <vt:lpstr>FORMULAS</vt:lpstr>
      <vt:lpstr>MAPA DE RIESGOS PROCESOS</vt:lpstr>
      <vt:lpstr>TIPOLOGÍA DE RIESGOS</vt:lpstr>
      <vt:lpstr>PROBABILIDAD</vt:lpstr>
      <vt:lpstr>IMPACTO GESTIÓN</vt:lpstr>
      <vt:lpstr>IMPACTO SEGURIDAD I</vt:lpstr>
      <vt:lpstr>IMPACTO CORRUPCIÓN</vt:lpstr>
      <vt:lpstr>IMPACTO SOBORNO</vt:lpstr>
      <vt:lpstr>EJEMPLO CONTROLES</vt:lpstr>
      <vt:lpstr>OPCIONES DE MANEJO DEL RIESGO</vt:lpstr>
      <vt:lpstr>MAPA DE CALOR</vt:lpstr>
      <vt:lpstr>Acciones_no_autorizadas</vt:lpstr>
      <vt:lpstr>'EJEMPLO CONTROLES'!Área_de_impresión</vt:lpstr>
      <vt:lpstr>'IMPACTO CORRUPCIÓN'!Área_de_impresión</vt:lpstr>
      <vt:lpstr>'IMPACTO SEGURIDAD I'!Área_de_impresión</vt:lpstr>
      <vt:lpstr>'IMPACTO SOBORNO'!Área_de_impresión</vt:lpstr>
      <vt:lpstr>'MAPA DE CALOR'!Área_de_impresión</vt:lpstr>
      <vt:lpstr>'MAPA DE RIESGOS PROCESOS'!Área_de_impresión</vt:lpstr>
      <vt:lpstr>'OPCIONES DE MANEJO DEL RIESGO'!Área_de_impresión</vt:lpstr>
      <vt:lpstr>PROBABILIDAD!Área_de_impresión</vt:lpstr>
      <vt:lpstr>'TIPOLOGÍA DE RIESGOS'!Área_de_impresión</vt:lpstr>
      <vt:lpstr>Compromiso_de_la_informacion</vt:lpstr>
      <vt:lpstr>Compromiso_de_las_funciones</vt:lpstr>
      <vt:lpstr>Corrupcion</vt:lpstr>
      <vt:lpstr>Daño_fisico</vt:lpstr>
      <vt:lpstr>Eventos_naturales</vt:lpstr>
      <vt:lpstr>Fallas_tecnicas</vt:lpstr>
      <vt:lpstr>Gestion</vt:lpstr>
      <vt:lpstr>impacsoborno</vt:lpstr>
      <vt:lpstr>impacto</vt:lpstr>
      <vt:lpstr>impactocorrupcion</vt:lpstr>
      <vt:lpstr>impactosoborno</vt:lpstr>
      <vt:lpstr>opciondelriesgo</vt:lpstr>
      <vt:lpstr>Perdidas_de_los_servicios_esenciales</vt:lpstr>
      <vt:lpstr>Perturbacion_debida_a_la_radiacion</vt:lpstr>
      <vt:lpstr>probabilidad</vt:lpstr>
      <vt:lpstr>procesos</vt:lpstr>
      <vt:lpstr>Seguridad_de_la_informacion</vt:lpstr>
      <vt:lpstr>Soborno</vt:lpstr>
      <vt:lpstr>sobornoimpacto</vt:lpstr>
      <vt:lpstr>tipo_de_amenaza</vt:lpstr>
      <vt:lpstr>tipo_de_riesgos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Ovalle</dc:creator>
  <cp:lastModifiedBy>Angela Cristina Cifuentes Corredor</cp:lastModifiedBy>
  <cp:lastPrinted>2018-12-28T20:22:22Z</cp:lastPrinted>
  <dcterms:created xsi:type="dcterms:W3CDTF">2016-01-18T15:45:02Z</dcterms:created>
  <dcterms:modified xsi:type="dcterms:W3CDTF">2021-10-28T14:43:43Z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