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Thomas\Downloads\"/>
    </mc:Choice>
  </mc:AlternateContent>
  <xr:revisionPtr revIDLastSave="0" documentId="13_ncr:1_{F9C572A9-6DC8-4AD1-82E7-5F89193599C7}" xr6:coauthVersionLast="46" xr6:coauthVersionMax="46" xr10:uidLastSave="{00000000-0000-0000-0000-000000000000}"/>
  <bookViews>
    <workbookView xWindow="-120" yWindow="-120" windowWidth="20730" windowHeight="11160" tabRatio="839" firstSheet="1" activeTab="1" xr2:uid="{00000000-000D-0000-FFFF-FFFF00000000}"/>
  </bookViews>
  <sheets>
    <sheet name="FORMULAS" sheetId="11" r:id="rId1"/>
    <sheet name="MAPA DE RIESGOS PROCESOS" sheetId="1" r:id="rId2"/>
    <sheet name="TIPOLOGÍA DE RIESGOS" sheetId="17" r:id="rId3"/>
    <sheet name="PROBABILIDAD" sheetId="12" r:id="rId4"/>
    <sheet name="IMPACTO GESTIÓN" sheetId="13" r:id="rId5"/>
    <sheet name="IMPACTO SEGURIDAD I" sheetId="14" r:id="rId6"/>
    <sheet name="IMPACTO CORRUPCIÓN" sheetId="18" r:id="rId7"/>
    <sheet name="IMPACTO SOBORNO" sheetId="20" r:id="rId8"/>
    <sheet name="EJEMPLO CONTROLES" sheetId="15" r:id="rId9"/>
    <sheet name="OPCIONES DE MANEJO DEL RIESGO" sheetId="19" r:id="rId10"/>
    <sheet name="MAPA DE CALOR" sheetId="16" r:id="rId11"/>
  </sheets>
  <externalReferences>
    <externalReference r:id="rId12"/>
    <externalReference r:id="rId13"/>
  </externalReferences>
  <definedNames>
    <definedName name="Acciones_no_autorizadas">FORMULAS!$F$20:$F$21</definedName>
    <definedName name="_xlnm.Print_Area" localSheetId="8">'EJEMPLO CONTROLES'!$A$1:$G$18</definedName>
    <definedName name="_xlnm.Print_Area" localSheetId="6">'IMPACTO CORRUPCIÓN'!$A$1:$G$26</definedName>
    <definedName name="_xlnm.Print_Area" localSheetId="4">'IMPACTO GESTIÓN'!#REF!</definedName>
    <definedName name="_xlnm.Print_Area" localSheetId="5">'IMPACTO SEGURIDAD I'!$A$1:$F$19</definedName>
    <definedName name="_xlnm.Print_Area" localSheetId="7">'IMPACTO SOBORNO'!$A$1:$M$15</definedName>
    <definedName name="_xlnm.Print_Area" localSheetId="10">'MAPA DE CALOR'!$A$1:$I$19</definedName>
    <definedName name="_xlnm.Print_Area" localSheetId="1">'MAPA DE RIESGOS PROCESOS'!$A$1:$BJ$30</definedName>
    <definedName name="_xlnm.Print_Area" localSheetId="9">'OPCIONES DE MANEJO DEL RIESGO'!$A$1:$D$31</definedName>
    <definedName name="_xlnm.Print_Area" localSheetId="3">PROBABILIDAD!$A$1:$G$9</definedName>
    <definedName name="_xlnm.Print_Area" localSheetId="2">'TIPOLOGÍA DE RIESGOS'!$A$1:$D$11</definedName>
    <definedName name="clasificaciónriesgos" localSheetId="5">#REF!</definedName>
    <definedName name="clasificaciónriesgos" localSheetId="7">#REF!</definedName>
    <definedName name="clasificaciónriesgos">#REF!</definedName>
    <definedName name="códigos" localSheetId="5">#REF!</definedName>
    <definedName name="códigos" localSheetId="7">#REF!</definedName>
    <definedName name="códigos">#REF!</definedName>
    <definedName name="Compromiso_de_la_informacion">FORMULAS!$F$13:$F$14</definedName>
    <definedName name="Compromiso_de_las_funciones">FORMULAS!$F$22:$F$23</definedName>
    <definedName name="Corrupcion">FORMULAS!$D$11:$D$12</definedName>
    <definedName name="Daño_fisico">FORMULAS!$F$4:$F$5</definedName>
    <definedName name="Direccionamiento_Estratégico" localSheetId="5">#REF!</definedName>
    <definedName name="Direccionamiento_Estratégico" localSheetId="7">#REF!</definedName>
    <definedName name="Direccionamiento_Estratégico">#REF!</definedName>
    <definedName name="económicos" localSheetId="5">#REF!</definedName>
    <definedName name="económicos" localSheetId="7">#REF!</definedName>
    <definedName name="económicos">#REF!</definedName>
    <definedName name="Eventos_naturales">FORMULAS!$F$6:$F$7</definedName>
    <definedName name="externo" localSheetId="5">#REF!</definedName>
    <definedName name="externo" localSheetId="7">#REF!</definedName>
    <definedName name="externo">#REF!</definedName>
    <definedName name="externos2" localSheetId="5">#REF!</definedName>
    <definedName name="externos2" localSheetId="7">#REF!</definedName>
    <definedName name="externos2">#REF!</definedName>
    <definedName name="factores" localSheetId="5">#REF!</definedName>
    <definedName name="factores" localSheetId="7">#REF!</definedName>
    <definedName name="factores">#REF!</definedName>
    <definedName name="Fallas_tecnicas">FORMULAS!$F$15:$F$19</definedName>
    <definedName name="Gestion">FORMULAS!$D$4:$D$9</definedName>
    <definedName name="impacsoborno">FORMULAS!$I$8:$I$10</definedName>
    <definedName name="impacto" localSheetId="6">#REF!</definedName>
    <definedName name="impacto" localSheetId="4">#REF!</definedName>
    <definedName name="impacto" localSheetId="5">#REF!</definedName>
    <definedName name="impacto" localSheetId="7">#REF!</definedName>
    <definedName name="impacto">FORMULAS!$J$4:$J$8</definedName>
    <definedName name="impactoco" localSheetId="5">#REF!</definedName>
    <definedName name="impactoco" localSheetId="7">#REF!</definedName>
    <definedName name="impactoco">#REF!</definedName>
    <definedName name="impactocorrupcion">FORMULAS!$I$4:$I$6</definedName>
    <definedName name="impactosoborno">FORMULAS!$L$4:$L$8</definedName>
    <definedName name="infraestructura" localSheetId="5">#REF!</definedName>
    <definedName name="infraestructura" localSheetId="7">#REF!</definedName>
    <definedName name="infraestructura">#REF!</definedName>
    <definedName name="interno" localSheetId="5">#REF!</definedName>
    <definedName name="interno" localSheetId="7">#REF!</definedName>
    <definedName name="interno">#REF!</definedName>
    <definedName name="macroprocesos" localSheetId="5">#REF!</definedName>
    <definedName name="macroprocesos" localSheetId="7">#REF!</definedName>
    <definedName name="macroprocesos">#REF!</definedName>
    <definedName name="medio_ambientales" localSheetId="5">#REF!</definedName>
    <definedName name="medio_ambientales" localSheetId="7">#REF!</definedName>
    <definedName name="medio_ambientales">#REF!</definedName>
    <definedName name="opciondelriesgo" localSheetId="8">[1]FORMULAS!$K$4:$K$7</definedName>
    <definedName name="opciondelriesgo" localSheetId="6">[2]FORMULAS!$K$4:$K$7</definedName>
    <definedName name="opciondelriesgo" localSheetId="4">[1]FORMULAS!$K$4:$K$7</definedName>
    <definedName name="opciondelriesgo" localSheetId="5">[1]FORMULAS!$K$4:$K$7</definedName>
    <definedName name="opciondelriesgo" localSheetId="7">[2]FORMULAS!$K$4:$K$7</definedName>
    <definedName name="opciondelriesgo" localSheetId="10">[1]FORMULAS!$K$4:$K$7</definedName>
    <definedName name="opciondelriesgo" localSheetId="9">[2]FORMULAS!$K$4:$K$7</definedName>
    <definedName name="opciondelriesgo" localSheetId="3">[1]FORMULAS!$K$4:$K$7</definedName>
    <definedName name="opciondelriesgo" localSheetId="2">[2]FORMULAS!$K$4:$K$7</definedName>
    <definedName name="opciondelriesgo">FORMULAS!$K$4:$K$7</definedName>
    <definedName name="Perdidas_de_los_servicios_esenciales">FORMULAS!$F$8:$F$9</definedName>
    <definedName name="personal" localSheetId="5">#REF!</definedName>
    <definedName name="personal" localSheetId="7">#REF!</definedName>
    <definedName name="personal">#REF!</definedName>
    <definedName name="Perturbacion_debida_a_la_radiacion">FORMULAS!$F$10:$F$11</definedName>
    <definedName name="políticos" localSheetId="5">#REF!</definedName>
    <definedName name="políticos" localSheetId="7">#REF!</definedName>
    <definedName name="políticos">#REF!</definedName>
    <definedName name="probabilidad" localSheetId="8">[1]FORMULAS!$G$4:$G$8</definedName>
    <definedName name="probabilidad" localSheetId="6">#REF!</definedName>
    <definedName name="probabilidad" localSheetId="4">#REF!</definedName>
    <definedName name="probabilidad" localSheetId="5">#REF!</definedName>
    <definedName name="probabilidad" localSheetId="7">#REF!</definedName>
    <definedName name="probabilidad" localSheetId="10">[1]FORMULAS!$G$4:$G$8</definedName>
    <definedName name="probabilidad" localSheetId="9">[2]FORMULAS!$G$4:$G$8</definedName>
    <definedName name="probabilidad" localSheetId="3">[1]FORMULAS!$G$4:$G$8</definedName>
    <definedName name="probabilidad" localSheetId="2">[2]FORMULAS!$G$4:$G$8</definedName>
    <definedName name="probabilidad">FORMULAS!$G$4:$G$8</definedName>
    <definedName name="proceso" localSheetId="5">#REF!</definedName>
    <definedName name="proceso" localSheetId="7">#REF!</definedName>
    <definedName name="proceso">#REF!</definedName>
    <definedName name="procesos" localSheetId="8">[1]FORMULAS!$B$4:$B$20</definedName>
    <definedName name="procesos" localSheetId="6">#REF!</definedName>
    <definedName name="procesos" localSheetId="4">#REF!</definedName>
    <definedName name="procesos" localSheetId="5">#REF!</definedName>
    <definedName name="procesos" localSheetId="7">#REF!</definedName>
    <definedName name="procesos" localSheetId="10">[1]FORMULAS!$B$4:$B$20</definedName>
    <definedName name="procesos" localSheetId="9">[2]FORMULAS!$B$4:$B$20</definedName>
    <definedName name="procesos" localSheetId="3">[1]FORMULAS!$B$4:$B$20</definedName>
    <definedName name="procesos" localSheetId="2">[2]FORMULAS!$B$4:$B$20</definedName>
    <definedName name="procesos">FORMULAS!$B$4:$B$21</definedName>
    <definedName name="Seguridad_de_la_informacion">FORMULAS!$D$14:$D$16</definedName>
    <definedName name="Soborno">FORMULAS!$D$18</definedName>
    <definedName name="sobornoimpacto">FORMULAS!$H$8</definedName>
    <definedName name="sociales" localSheetId="5">#REF!</definedName>
    <definedName name="sociales" localSheetId="7">#REF!</definedName>
    <definedName name="sociales">#REF!</definedName>
    <definedName name="tecnología" localSheetId="5">#REF!</definedName>
    <definedName name="tecnología" localSheetId="7">#REF!</definedName>
    <definedName name="tecnología">#REF!</definedName>
    <definedName name="tecnológicos" localSheetId="5">#REF!</definedName>
    <definedName name="tecnológicos" localSheetId="7">#REF!</definedName>
    <definedName name="tecnológicos">#REF!</definedName>
    <definedName name="tipo_de_amenaza" localSheetId="8">[1]FORMULAS!$E$4:$E$11</definedName>
    <definedName name="tipo_de_amenaza" localSheetId="6">[2]FORMULAS!$E$4:$E$11</definedName>
    <definedName name="tipo_de_amenaza" localSheetId="4">[1]FORMULAS!$E$4:$E$11</definedName>
    <definedName name="tipo_de_amenaza" localSheetId="5">[1]FORMULAS!$E$4:$E$11</definedName>
    <definedName name="tipo_de_amenaza" localSheetId="7">[2]FORMULAS!$E$4:$E$11</definedName>
    <definedName name="tipo_de_amenaza" localSheetId="10">[1]FORMULAS!$E$4:$E$11</definedName>
    <definedName name="tipo_de_amenaza" localSheetId="9">[2]FORMULAS!$E$4:$E$11</definedName>
    <definedName name="tipo_de_amenaza" localSheetId="3">[1]FORMULAS!$E$4:$E$11</definedName>
    <definedName name="tipo_de_amenaza" localSheetId="2">[2]FORMULAS!$E$4:$E$11</definedName>
    <definedName name="tipo_de_amenaza">FORMULAS!$E$4:$E$11</definedName>
    <definedName name="tipo_de_riesgos" localSheetId="8">[1]FORMULAS!$C$4:$C$6</definedName>
    <definedName name="tipo_de_riesgos" localSheetId="6">[2]FORMULAS!$C$4:$C$6</definedName>
    <definedName name="tipo_de_riesgos" localSheetId="4">[1]FORMULAS!$C$4:$C$6</definedName>
    <definedName name="tipo_de_riesgos" localSheetId="5">[1]FORMULAS!$C$4:$C$6</definedName>
    <definedName name="tipo_de_riesgos" localSheetId="7">[2]FORMULAS!$C$4:$C$6</definedName>
    <definedName name="tipo_de_riesgos" localSheetId="10">[1]FORMULAS!$C$4:$C$6</definedName>
    <definedName name="tipo_de_riesgos" localSheetId="9">[2]FORMULAS!$C$4:$C$6</definedName>
    <definedName name="tipo_de_riesgos" localSheetId="3">[1]FORMULAS!$C$4:$C$6</definedName>
    <definedName name="tipo_de_riesgos" localSheetId="2">[2]FORMULAS!$C$4:$C$6</definedName>
    <definedName name="tipo_de_riesgos">FORMULAS!$C$4:$C$6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12" i="1" l="1"/>
  <c r="AV12" i="1"/>
  <c r="AT12" i="1"/>
  <c r="AQ12" i="1"/>
  <c r="AP12" i="1"/>
  <c r="AO12" i="1"/>
  <c r="AL12" i="1"/>
  <c r="AM12" i="1"/>
  <c r="AN12" i="1"/>
  <c r="Z12" i="1"/>
  <c r="X12" i="1"/>
  <c r="V12" i="1"/>
  <c r="AB12" i="1"/>
  <c r="AD12" i="1"/>
  <c r="AF12" i="1"/>
  <c r="AI12" i="1"/>
  <c r="AJ12" i="1"/>
  <c r="AH12" i="1"/>
  <c r="AU26" i="1"/>
  <c r="AV26" i="1"/>
  <c r="AT26" i="1"/>
  <c r="AP26" i="1"/>
  <c r="AQ26" i="1"/>
  <c r="AO26" i="1"/>
  <c r="AN26" i="1"/>
  <c r="AL26" i="1"/>
  <c r="AM26" i="1"/>
  <c r="AH26" i="1"/>
  <c r="AI26" i="1"/>
  <c r="AJ26" i="1"/>
  <c r="AF26" i="1"/>
  <c r="AD26" i="1"/>
  <c r="AB26" i="1"/>
  <c r="Z26" i="1"/>
  <c r="X26" i="1"/>
  <c r="V26" i="1"/>
  <c r="AU19" i="1"/>
  <c r="AV19" i="1"/>
  <c r="AT19" i="1"/>
  <c r="AP19" i="1"/>
  <c r="AQ19" i="1"/>
  <c r="AO19" i="1"/>
  <c r="AN19" i="1"/>
  <c r="AL19" i="1"/>
  <c r="V19" i="1"/>
  <c r="X19" i="1"/>
  <c r="Z19" i="1"/>
  <c r="AB19" i="1"/>
  <c r="AD19" i="1"/>
  <c r="AF19" i="1"/>
  <c r="AH19" i="1"/>
  <c r="AI19" i="1"/>
  <c r="AJ19" i="1"/>
  <c r="AM19" i="1"/>
  <c r="AL36" i="1"/>
  <c r="AL37" i="1"/>
  <c r="V36" i="1"/>
  <c r="X36" i="1"/>
  <c r="Z36" i="1"/>
  <c r="AB36" i="1"/>
  <c r="AD36" i="1"/>
  <c r="AF36" i="1"/>
  <c r="V37" i="1"/>
  <c r="X37" i="1"/>
  <c r="Z37" i="1"/>
  <c r="AB37" i="1"/>
  <c r="AD37" i="1"/>
  <c r="AF37" i="1"/>
  <c r="V33" i="1"/>
  <c r="X33" i="1"/>
  <c r="Z33" i="1"/>
  <c r="AB33" i="1"/>
  <c r="AD33" i="1"/>
  <c r="AF33" i="1"/>
  <c r="V34" i="1"/>
  <c r="X34" i="1"/>
  <c r="Z34" i="1"/>
  <c r="AB34" i="1"/>
  <c r="AD34" i="1"/>
  <c r="AF34" i="1"/>
  <c r="V35" i="1"/>
  <c r="X35" i="1"/>
  <c r="Z35" i="1"/>
  <c r="AB35" i="1"/>
  <c r="AD35" i="1"/>
  <c r="AF35" i="1"/>
  <c r="V31" i="1"/>
  <c r="X31" i="1"/>
  <c r="Z31" i="1"/>
  <c r="AB31" i="1"/>
  <c r="AD31" i="1"/>
  <c r="AF31" i="1"/>
  <c r="V32" i="1"/>
  <c r="X32" i="1"/>
  <c r="Z32" i="1"/>
  <c r="AB32" i="1"/>
  <c r="AD32" i="1"/>
  <c r="AF32" i="1"/>
  <c r="AL29" i="1"/>
  <c r="AL30" i="1"/>
  <c r="V29" i="1"/>
  <c r="X29" i="1"/>
  <c r="Z29" i="1"/>
  <c r="AB29" i="1"/>
  <c r="AD29" i="1"/>
  <c r="AF29" i="1"/>
  <c r="V30" i="1"/>
  <c r="X30" i="1"/>
  <c r="Z30" i="1"/>
  <c r="AB30" i="1"/>
  <c r="AD30" i="1"/>
  <c r="AF30" i="1"/>
  <c r="AL27" i="1"/>
  <c r="AL28" i="1"/>
  <c r="V27" i="1"/>
  <c r="X27" i="1"/>
  <c r="Z27" i="1"/>
  <c r="AB27" i="1"/>
  <c r="AD27" i="1"/>
  <c r="AF27" i="1"/>
  <c r="V28" i="1"/>
  <c r="X28" i="1"/>
  <c r="Z28" i="1"/>
  <c r="AB28" i="1"/>
  <c r="AD28" i="1"/>
  <c r="AF28" i="1"/>
  <c r="AL25" i="1"/>
  <c r="V25" i="1"/>
  <c r="X25" i="1"/>
  <c r="Z25" i="1"/>
  <c r="AB25" i="1"/>
  <c r="AD25" i="1"/>
  <c r="AF25" i="1"/>
  <c r="AL23" i="1"/>
  <c r="AL24" i="1"/>
  <c r="V23" i="1"/>
  <c r="X23" i="1"/>
  <c r="Z23" i="1"/>
  <c r="AB23" i="1"/>
  <c r="AD23" i="1"/>
  <c r="AF23" i="1"/>
  <c r="V24" i="1"/>
  <c r="X24" i="1"/>
  <c r="Z24" i="1"/>
  <c r="AB24" i="1"/>
  <c r="AD24" i="1"/>
  <c r="AF24" i="1"/>
  <c r="AL22" i="1"/>
  <c r="AL21" i="1"/>
  <c r="AL20" i="1"/>
  <c r="X22" i="1"/>
  <c r="Z22" i="1"/>
  <c r="AB22" i="1"/>
  <c r="AD22" i="1"/>
  <c r="AF22" i="1"/>
  <c r="X20" i="1"/>
  <c r="Z20" i="1"/>
  <c r="AB20" i="1"/>
  <c r="AD20" i="1"/>
  <c r="AF20" i="1"/>
  <c r="X21" i="1"/>
  <c r="Z21" i="1"/>
  <c r="AB21" i="1"/>
  <c r="AD21" i="1"/>
  <c r="AF21" i="1"/>
  <c r="M29" i="1"/>
  <c r="P29" i="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Q29" i="1"/>
  <c r="AH29" i="1"/>
  <c r="AY29" i="1"/>
  <c r="AZ29" i="1"/>
  <c r="AH30" i="1"/>
  <c r="M31" i="1"/>
  <c r="P31" i="1"/>
  <c r="Q31" i="1"/>
  <c r="AH31" i="1"/>
  <c r="AL31" i="1"/>
  <c r="AY31" i="1"/>
  <c r="AZ31" i="1"/>
  <c r="AH32" i="1"/>
  <c r="AL32" i="1"/>
  <c r="M33" i="1"/>
  <c r="P33" i="1"/>
  <c r="Q33" i="1"/>
  <c r="AH33" i="1"/>
  <c r="AL33" i="1"/>
  <c r="AY33" i="1"/>
  <c r="AZ33" i="1"/>
  <c r="AH34" i="1"/>
  <c r="AL34" i="1"/>
  <c r="AH35" i="1"/>
  <c r="AL35" i="1"/>
  <c r="M36" i="1"/>
  <c r="P36" i="1"/>
  <c r="Q36" i="1"/>
  <c r="AH36" i="1"/>
  <c r="AY36" i="1"/>
  <c r="AZ36" i="1"/>
  <c r="AH37" i="1"/>
  <c r="AL15" i="1"/>
  <c r="V15" i="1"/>
  <c r="X15" i="1"/>
  <c r="Z15" i="1"/>
  <c r="AB15" i="1"/>
  <c r="AD15" i="1"/>
  <c r="AF15" i="1"/>
  <c r="AH15" i="1"/>
  <c r="M11" i="1"/>
  <c r="AI30" i="1"/>
  <c r="AJ30" i="1"/>
  <c r="AI35" i="1"/>
  <c r="AJ35" i="1"/>
  <c r="AM35" i="1"/>
  <c r="B70" i="11"/>
  <c r="AN35" i="1"/>
  <c r="AO35" i="1"/>
  <c r="AI37" i="1"/>
  <c r="AJ37" i="1"/>
  <c r="AM37" i="1"/>
  <c r="AN37" i="1"/>
  <c r="AI32" i="1"/>
  <c r="AJ32" i="1"/>
  <c r="AM32" i="1"/>
  <c r="AN32" i="1"/>
  <c r="AO32" i="1"/>
  <c r="AI29" i="1"/>
  <c r="AJ29" i="1"/>
  <c r="AI31" i="1"/>
  <c r="AJ31" i="1"/>
  <c r="AM31" i="1"/>
  <c r="AN31" i="1"/>
  <c r="AO31" i="1"/>
  <c r="AI33" i="1"/>
  <c r="AJ33" i="1"/>
  <c r="AM33" i="1"/>
  <c r="AN33" i="1"/>
  <c r="AO33" i="1"/>
  <c r="AI36" i="1"/>
  <c r="AJ36" i="1"/>
  <c r="AI34" i="1"/>
  <c r="AJ34" i="1"/>
  <c r="AM34" i="1"/>
  <c r="AN34" i="1"/>
  <c r="AO34" i="1"/>
  <c r="AI15" i="1"/>
  <c r="AJ15" i="1"/>
  <c r="AM15" i="1"/>
  <c r="AN15" i="1"/>
  <c r="AO15" i="1"/>
  <c r="P27" i="1"/>
  <c r="M27" i="1"/>
  <c r="P25" i="1"/>
  <c r="M25" i="1"/>
  <c r="P23" i="1"/>
  <c r="M23" i="1"/>
  <c r="P20" i="1"/>
  <c r="M20" i="1"/>
  <c r="P18" i="1"/>
  <c r="M18" i="1"/>
  <c r="P13" i="1"/>
  <c r="M13" i="1"/>
  <c r="AO37" i="1"/>
  <c r="AM36" i="1"/>
  <c r="AN36" i="1"/>
  <c r="AO36" i="1"/>
  <c r="AP36" i="1"/>
  <c r="AQ36" i="1"/>
  <c r="AT36" i="1"/>
  <c r="B95" i="11"/>
  <c r="B96" i="11"/>
  <c r="AU36" i="1"/>
  <c r="AM29" i="1"/>
  <c r="AN29" i="1"/>
  <c r="AO29" i="1"/>
  <c r="AM30" i="1"/>
  <c r="AN30" i="1"/>
  <c r="AO30" i="1"/>
  <c r="AP33" i="1"/>
  <c r="AQ33" i="1"/>
  <c r="AT33" i="1"/>
  <c r="AU33" i="1"/>
  <c r="AP31" i="1"/>
  <c r="AQ31" i="1"/>
  <c r="AT31" i="1"/>
  <c r="B97" i="11"/>
  <c r="AV31" i="1"/>
  <c r="C12" i="12"/>
  <c r="I12" i="12"/>
  <c r="AR3" i="1"/>
  <c r="AR2" i="1"/>
  <c r="U3" i="1"/>
  <c r="U2" i="1"/>
  <c r="E24" i="18"/>
  <c r="C21" i="12"/>
  <c r="C20" i="12"/>
  <c r="C19" i="12"/>
  <c r="C18" i="12"/>
  <c r="C17" i="12"/>
  <c r="C16" i="12"/>
  <c r="C15" i="12"/>
  <c r="C14" i="12"/>
  <c r="C13" i="12"/>
  <c r="J21" i="12"/>
  <c r="J20" i="12"/>
  <c r="J19" i="12"/>
  <c r="J18" i="12"/>
  <c r="J17" i="12"/>
  <c r="J16" i="12"/>
  <c r="J15" i="12"/>
  <c r="J14" i="12"/>
  <c r="J13" i="12"/>
  <c r="J12" i="12"/>
  <c r="AH28" i="1"/>
  <c r="AY27" i="1"/>
  <c r="AH27" i="1"/>
  <c r="AY25" i="1"/>
  <c r="AZ25" i="1"/>
  <c r="AH25" i="1"/>
  <c r="AH24" i="1"/>
  <c r="AY23" i="1"/>
  <c r="AH23" i="1"/>
  <c r="AH22" i="1"/>
  <c r="V22" i="1"/>
  <c r="AH21" i="1"/>
  <c r="V21" i="1"/>
  <c r="AY20" i="1"/>
  <c r="AH20" i="1"/>
  <c r="V20" i="1"/>
  <c r="AY18" i="1"/>
  <c r="AZ18" i="1"/>
  <c r="AL18" i="1"/>
  <c r="AH18" i="1"/>
  <c r="AF18" i="1"/>
  <c r="AD18" i="1"/>
  <c r="AB18" i="1"/>
  <c r="Z18" i="1"/>
  <c r="X18" i="1"/>
  <c r="V18" i="1"/>
  <c r="AL17" i="1"/>
  <c r="AH17" i="1"/>
  <c r="AF17" i="1"/>
  <c r="AD17" i="1"/>
  <c r="AB17" i="1"/>
  <c r="Z17" i="1"/>
  <c r="X17" i="1"/>
  <c r="V17" i="1"/>
  <c r="AL16" i="1"/>
  <c r="AH16" i="1"/>
  <c r="AF16" i="1"/>
  <c r="AD16" i="1"/>
  <c r="AB16" i="1"/>
  <c r="Z16" i="1"/>
  <c r="X16" i="1"/>
  <c r="V16" i="1"/>
  <c r="AL14" i="1"/>
  <c r="AH14" i="1"/>
  <c r="AF14" i="1"/>
  <c r="AD14" i="1"/>
  <c r="AB14" i="1"/>
  <c r="Z14" i="1"/>
  <c r="X14" i="1"/>
  <c r="V14" i="1"/>
  <c r="AY13" i="1"/>
  <c r="AZ13" i="1"/>
  <c r="AL13" i="1"/>
  <c r="AH13" i="1"/>
  <c r="AF13" i="1"/>
  <c r="AD13" i="1"/>
  <c r="AB13" i="1"/>
  <c r="Z13" i="1"/>
  <c r="X13" i="1"/>
  <c r="V13" i="1"/>
  <c r="AY11" i="1"/>
  <c r="AZ11" i="1"/>
  <c r="B98" i="11"/>
  <c r="B99" i="11"/>
  <c r="B100" i="11"/>
  <c r="B101" i="11"/>
  <c r="B102" i="11"/>
  <c r="B77" i="11"/>
  <c r="B78" i="11"/>
  <c r="B76" i="11"/>
  <c r="B74" i="11"/>
  <c r="B75" i="11"/>
  <c r="B73" i="11"/>
  <c r="B71" i="11"/>
  <c r="B72" i="11"/>
  <c r="AL11" i="1"/>
  <c r="AH11" i="1"/>
  <c r="AF11" i="1"/>
  <c r="AD11" i="1"/>
  <c r="Z11" i="1"/>
  <c r="X11" i="1"/>
  <c r="V11" i="1"/>
  <c r="AB11" i="1"/>
  <c r="Q27" i="1"/>
  <c r="Q20" i="1"/>
  <c r="P11" i="1"/>
  <c r="AV36" i="1"/>
  <c r="AP29" i="1"/>
  <c r="AQ29" i="1"/>
  <c r="AT29" i="1"/>
  <c r="AU29" i="1"/>
  <c r="AV33" i="1"/>
  <c r="AU31" i="1"/>
  <c r="AI14" i="1"/>
  <c r="AJ14" i="1"/>
  <c r="AM14" i="1"/>
  <c r="AN14" i="1"/>
  <c r="AO14" i="1"/>
  <c r="AI16" i="1"/>
  <c r="AJ16" i="1"/>
  <c r="AM16" i="1"/>
  <c r="AN16" i="1"/>
  <c r="AO16" i="1"/>
  <c r="AI24" i="1"/>
  <c r="AJ24" i="1"/>
  <c r="AM24" i="1"/>
  <c r="AN24" i="1"/>
  <c r="AO24" i="1"/>
  <c r="AI25" i="1"/>
  <c r="AJ25" i="1"/>
  <c r="AI22" i="1"/>
  <c r="AJ22" i="1"/>
  <c r="AM22" i="1"/>
  <c r="AN22" i="1"/>
  <c r="AO22" i="1"/>
  <c r="AZ20" i="1"/>
  <c r="AI11" i="1"/>
  <c r="AJ11" i="1"/>
  <c r="AM11" i="1"/>
  <c r="AN11" i="1"/>
  <c r="AO11" i="1"/>
  <c r="AP11" i="1"/>
  <c r="AQ11" i="1"/>
  <c r="AT11" i="1"/>
  <c r="AI28" i="1"/>
  <c r="AJ28" i="1"/>
  <c r="AZ23" i="1"/>
  <c r="AI13" i="1"/>
  <c r="AJ13" i="1"/>
  <c r="AM13" i="1"/>
  <c r="AN13" i="1"/>
  <c r="AO13" i="1"/>
  <c r="AI20" i="1"/>
  <c r="AJ20" i="1"/>
  <c r="AM20" i="1"/>
  <c r="AN20" i="1"/>
  <c r="AO20" i="1"/>
  <c r="AI18" i="1"/>
  <c r="AJ18" i="1"/>
  <c r="AM18" i="1"/>
  <c r="AN18" i="1"/>
  <c r="AO18" i="1"/>
  <c r="AI21" i="1"/>
  <c r="AJ21" i="1"/>
  <c r="AM21" i="1"/>
  <c r="AN21" i="1"/>
  <c r="AO21" i="1"/>
  <c r="AI23" i="1"/>
  <c r="AJ23" i="1"/>
  <c r="AM23" i="1"/>
  <c r="AN23" i="1"/>
  <c r="AO23" i="1"/>
  <c r="AI27" i="1"/>
  <c r="AJ27" i="1"/>
  <c r="AI17" i="1"/>
  <c r="AJ17" i="1"/>
  <c r="AM17" i="1"/>
  <c r="AN17" i="1"/>
  <c r="AO17" i="1"/>
  <c r="AZ27" i="1"/>
  <c r="Q13" i="1"/>
  <c r="Q25" i="1"/>
  <c r="Q23" i="1"/>
  <c r="Q11" i="1"/>
  <c r="Q18" i="1"/>
  <c r="AV29" i="1"/>
  <c r="AM28" i="1"/>
  <c r="AN28" i="1"/>
  <c r="AO28" i="1"/>
  <c r="AM27" i="1"/>
  <c r="AN27" i="1"/>
  <c r="AO27" i="1"/>
  <c r="AM25" i="1"/>
  <c r="AN25" i="1"/>
  <c r="AO25" i="1"/>
  <c r="AP25" i="1"/>
  <c r="AQ25" i="1"/>
  <c r="AT25" i="1"/>
  <c r="AV25" i="1"/>
  <c r="AP23" i="1"/>
  <c r="AQ23" i="1"/>
  <c r="AT23" i="1"/>
  <c r="AV23" i="1"/>
  <c r="AP13" i="1"/>
  <c r="AQ13" i="1"/>
  <c r="AT13" i="1"/>
  <c r="AP20" i="1"/>
  <c r="AQ20" i="1"/>
  <c r="AT20" i="1"/>
  <c r="AP18" i="1"/>
  <c r="AQ18" i="1"/>
  <c r="AT18" i="1"/>
  <c r="AV11" i="1"/>
  <c r="AU11" i="1"/>
  <c r="AP27" i="1"/>
  <c r="AQ27" i="1"/>
  <c r="AT27" i="1"/>
  <c r="AV27" i="1"/>
  <c r="AU23" i="1"/>
  <c r="AU25" i="1"/>
  <c r="AV20" i="1"/>
  <c r="AU20" i="1"/>
  <c r="AU13" i="1"/>
  <c r="AV13" i="1"/>
  <c r="AV18" i="1"/>
  <c r="AU18" i="1"/>
  <c r="AU27" i="1"/>
</calcChain>
</file>

<file path=xl/sharedStrings.xml><?xml version="1.0" encoding="utf-8"?>
<sst xmlns="http://schemas.openxmlformats.org/spreadsheetml/2006/main" count="1213" uniqueCount="568">
  <si>
    <t xml:space="preserve">CALIFICACIÓN DEL RIESGO </t>
  </si>
  <si>
    <t>VERIFICACIÓN DE CONTROLES ESTABLECIDOS</t>
  </si>
  <si>
    <t>CASILLAS A DISMINUIR</t>
  </si>
  <si>
    <t>PROBABILIDAD</t>
  </si>
  <si>
    <t xml:space="preserve">IMPACTO </t>
  </si>
  <si>
    <t>ZONA DE RIESGO</t>
  </si>
  <si>
    <t>PUNTAJE</t>
  </si>
  <si>
    <t>OPCIÓN DE MANEJO</t>
  </si>
  <si>
    <t>SI</t>
  </si>
  <si>
    <t>OPERATIVO</t>
  </si>
  <si>
    <t>FINANCIERO</t>
  </si>
  <si>
    <t>DE IMAGEN</t>
  </si>
  <si>
    <t>NIVEL</t>
  </si>
  <si>
    <t>DESCRIPTOR</t>
  </si>
  <si>
    <t>DESCRIPCIÓN</t>
  </si>
  <si>
    <t>FRECUENCIA</t>
  </si>
  <si>
    <t>Raro</t>
  </si>
  <si>
    <t>Improbable</t>
  </si>
  <si>
    <t>Posible</t>
  </si>
  <si>
    <t>Probable</t>
  </si>
  <si>
    <t>Casi Cierta</t>
  </si>
  <si>
    <t>Insignificante</t>
  </si>
  <si>
    <t>Menor</t>
  </si>
  <si>
    <t>Moderado</t>
  </si>
  <si>
    <t>Mayor</t>
  </si>
  <si>
    <t>Catastrófico</t>
  </si>
  <si>
    <t>No.</t>
  </si>
  <si>
    <t>SI EL RIESGO DE CORRUPCIÓN SE MATERIALIZA PODRÍA...</t>
  </si>
  <si>
    <t>RESPUESTA</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</si>
  <si>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</si>
  <si>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</si>
  <si>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</si>
  <si>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</si>
  <si>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</si>
  <si>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</si>
  <si>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</si>
  <si>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</si>
  <si>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</si>
  <si>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</si>
  <si>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</si>
  <si>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</si>
  <si>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</si>
  <si>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</si>
  <si>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¿Generar pérdida de credibilidad del sector?</t>
  </si>
  <si>
    <t>¿Ocasionar lesiones físicas o pérdida de vidas humanas?</t>
  </si>
  <si>
    <t>¿Afectar la imagen regional?</t>
  </si>
  <si>
    <t>¿Afectar la imagen nacional?</t>
  </si>
  <si>
    <t>Zona de Riesgo</t>
  </si>
  <si>
    <t>OPCIONES DE MANEJO DEL RIESGO</t>
  </si>
  <si>
    <t>B</t>
  </si>
  <si>
    <t xml:space="preserve">Baja </t>
  </si>
  <si>
    <t>M</t>
  </si>
  <si>
    <t xml:space="preserve">Moderada </t>
  </si>
  <si>
    <t>A</t>
  </si>
  <si>
    <t xml:space="preserve">Alta </t>
  </si>
  <si>
    <t>E</t>
  </si>
  <si>
    <t xml:space="preserve">Extrema </t>
  </si>
  <si>
    <t xml:space="preserve">Insignificante </t>
  </si>
  <si>
    <t xml:space="preserve">Menor </t>
  </si>
  <si>
    <t xml:space="preserve">Moderado </t>
  </si>
  <si>
    <t xml:space="preserve">Mayor </t>
  </si>
  <si>
    <t xml:space="preserve">Catastrófico </t>
  </si>
  <si>
    <t xml:space="preserve">Improbable </t>
  </si>
  <si>
    <t xml:space="preserve">Posible </t>
  </si>
  <si>
    <t xml:space="preserve">Probable </t>
  </si>
  <si>
    <t xml:space="preserve">TOTAL RESPUESTAS AFIRMATIVAS </t>
  </si>
  <si>
    <t>IMPACTO CORRUPCIÓN</t>
  </si>
  <si>
    <t>VALORACIÓN DEL RIESGO DE GESTIÓN</t>
  </si>
  <si>
    <t>ACCIÓN</t>
  </si>
  <si>
    <t>DESCRIPCIÓN DE CONTROLES EXISTENTES</t>
  </si>
  <si>
    <t>TIPO DE RIESGO</t>
  </si>
  <si>
    <t>Direccionamiento estratégico e innovación</t>
  </si>
  <si>
    <t>Atención a partes interesadas y comunicaciones </t>
  </si>
  <si>
    <t>Estrategia y gobierno de TI </t>
  </si>
  <si>
    <t>Planificación de la intervención vial </t>
  </si>
  <si>
    <t>Producción de mezcla y provisión de maquinaria y equipo </t>
  </si>
  <si>
    <t>Intervención de la malla vial </t>
  </si>
  <si>
    <t>Gestión de servicios e infraestructura tecnológica </t>
  </si>
  <si>
    <t>Gestión de recursos físicos </t>
  </si>
  <si>
    <t>Gestión contractual </t>
  </si>
  <si>
    <t>Gestión financiera </t>
  </si>
  <si>
    <t>Gestión de laboratorio </t>
  </si>
  <si>
    <t>Gestión del talento humano </t>
  </si>
  <si>
    <t>Gestión ambiental </t>
  </si>
  <si>
    <t>Gestión documental </t>
  </si>
  <si>
    <t>Gestión jurídica </t>
  </si>
  <si>
    <t>Control Disciplinario Interno </t>
  </si>
  <si>
    <t>Control evaluación y mejora de la gestión </t>
  </si>
  <si>
    <t>PROCESOS</t>
  </si>
  <si>
    <t>Gestion</t>
  </si>
  <si>
    <t>Seguridad_de_la_informacion</t>
  </si>
  <si>
    <t>Riesgos estratégicos</t>
  </si>
  <si>
    <t>Riesgos gerenciales</t>
  </si>
  <si>
    <t>Riesgos operativos</t>
  </si>
  <si>
    <t>Riesgos financieros</t>
  </si>
  <si>
    <t>Riesgos de cumplimiento</t>
  </si>
  <si>
    <t>Riesgo de imagen o reputacional</t>
  </si>
  <si>
    <t>Riesgo de corrupción</t>
  </si>
  <si>
    <t>Pérdida de confidencialidad de los activos</t>
  </si>
  <si>
    <t>Pérdida de la integridad de los activos</t>
  </si>
  <si>
    <t>Pérdida de la disponibilidad de los activos</t>
  </si>
  <si>
    <t>TIPOLOGÍA DE RIESGOS</t>
  </si>
  <si>
    <t>TIPO DE AMENAZA</t>
  </si>
  <si>
    <t>ANMENAZA</t>
  </si>
  <si>
    <t>Fuego</t>
  </si>
  <si>
    <t>Agua</t>
  </si>
  <si>
    <t>Fenómenos climáticos</t>
  </si>
  <si>
    <t>Fenómenos sísmicos</t>
  </si>
  <si>
    <t>Fallas en el sistema de suministro de agua</t>
  </si>
  <si>
    <t>Fallas en el suministro de aire acondicionado</t>
  </si>
  <si>
    <t>Radiación electromagnética</t>
  </si>
  <si>
    <t>Radiación térmica</t>
  </si>
  <si>
    <t>Interceptación de servicios de señales de interferencia comprometida</t>
  </si>
  <si>
    <t>Espionaje remoto</t>
  </si>
  <si>
    <t>Fallas del equipo</t>
  </si>
  <si>
    <t>Mal funcionamiento del equipo</t>
  </si>
  <si>
    <t>Saturación del sistema de información</t>
  </si>
  <si>
    <t>Mal funcionamiento del software</t>
  </si>
  <si>
    <t>Incumplimiento en el mantenimiento del sistema de información</t>
  </si>
  <si>
    <t>Uso no autorizado del equipo</t>
  </si>
  <si>
    <t>Copia fraudulenta del software</t>
  </si>
  <si>
    <t>Error en el uso o abuso de derechos</t>
  </si>
  <si>
    <t>Falsificación de derechos</t>
  </si>
  <si>
    <t>Daño_fisico</t>
  </si>
  <si>
    <t>Eventos_naturales</t>
  </si>
  <si>
    <t>Perdidas_de_los_servicios_esenciales</t>
  </si>
  <si>
    <t>Perturbacion_debida_a_la_radiacion</t>
  </si>
  <si>
    <t>Compromiso_de_la_informacion</t>
  </si>
  <si>
    <t>Fallas_tecnicas</t>
  </si>
  <si>
    <t>Acciones_no_autorizadas</t>
  </si>
  <si>
    <t>Compromiso_de_las_funciones</t>
  </si>
  <si>
    <t>TIPOS DE IMPACTO</t>
  </si>
  <si>
    <t>impactocorrupcion</t>
  </si>
  <si>
    <t>Rara vez</t>
  </si>
  <si>
    <t>Casi seguro</t>
  </si>
  <si>
    <t>OTROS IMPACTOS</t>
  </si>
  <si>
    <t>impacto</t>
  </si>
  <si>
    <t>probabilidad</t>
  </si>
  <si>
    <t>Riesgo bajo</t>
  </si>
  <si>
    <t>Riesgo moderado</t>
  </si>
  <si>
    <t>Riesgo alto</t>
  </si>
  <si>
    <t>Riesgo extremo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</si>
  <si>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</si>
  <si>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</si>
  <si>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</si>
  <si>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</si>
  <si>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</si>
  <si>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</si>
  <si>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</si>
  <si>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Evaluación del diseño del control</t>
  </si>
  <si>
    <t>El control se ejecuta de manera consistente por los responsables</t>
  </si>
  <si>
    <t>Fuerte</t>
  </si>
  <si>
    <t>Débil</t>
  </si>
  <si>
    <t>No</t>
  </si>
  <si>
    <t>Sí</t>
  </si>
  <si>
    <t>Solidez del control</t>
  </si>
  <si>
    <t>Controles ayudan a disminuir la probabilidad</t>
  </si>
  <si>
    <t>Controles ayudan a disminuir impacto</t>
  </si>
  <si>
    <t>Directamente</t>
  </si>
  <si>
    <t>No disminuye</t>
  </si>
  <si>
    <t>Indirectamente</t>
  </si>
  <si>
    <t># Columnas en la matriz de riesgo que se desplaza en el eje de la probabilidad</t>
  </si>
  <si>
    <t># Columnas en la matriz de riesgo que se desplaza en el eje de impacto</t>
  </si>
  <si>
    <t>OPCIONES DE MANEJO</t>
  </si>
  <si>
    <t>Aceptar el riesgo</t>
  </si>
  <si>
    <t>Reducir el riesgo</t>
  </si>
  <si>
    <t>Evitar el riesgo</t>
  </si>
  <si>
    <t>Compartir el riesgo</t>
  </si>
  <si>
    <t>ACTIVIDADES DE CONTROL</t>
  </si>
  <si>
    <t>RESPONSABLE</t>
  </si>
  <si>
    <t>TIEMPO</t>
  </si>
  <si>
    <t>INDICADOR</t>
  </si>
  <si>
    <t>ACTIVIDAD</t>
  </si>
  <si>
    <t>ACCIONES DE CONTINGENCIA</t>
  </si>
  <si>
    <t>Proceso</t>
  </si>
  <si>
    <t>No. Riesgo</t>
  </si>
  <si>
    <t>Riesgo</t>
  </si>
  <si>
    <t>Descripción</t>
  </si>
  <si>
    <t>Activo de información</t>
  </si>
  <si>
    <t>Tipo de riesgo</t>
  </si>
  <si>
    <t>Tipología de riesgos</t>
  </si>
  <si>
    <t>Tipo de amenaza</t>
  </si>
  <si>
    <t>Amenaza</t>
  </si>
  <si>
    <t>Causa / vulnerabilidad</t>
  </si>
  <si>
    <t>Consecuencias</t>
  </si>
  <si>
    <t>Se espera que el evento ocurra en la mayoría de las circunstancias.</t>
  </si>
  <si>
    <t>Más de  vez al año.</t>
  </si>
  <si>
    <t>Es viable que el evento ocurra en la mayoría de las circunstancias.</t>
  </si>
  <si>
    <t>Al menos 1 vez en el último año.</t>
  </si>
  <si>
    <t>El evento podría ocurrir en algún momento.</t>
  </si>
  <si>
    <t>Al menos 1 vez en los últimos 2 años.</t>
  </si>
  <si>
    <t>El evento puede ocurrir en algún momento.</t>
  </si>
  <si>
    <t>Al menos 1 vez en los últimos 4 años.</t>
  </si>
  <si>
    <t>El evento puede ocurrir solo en circunstancias excepcionales.(poco comunes o anormales)</t>
  </si>
  <si>
    <t>No se ha presentado en los últimos 4 años.</t>
  </si>
  <si>
    <t>Nro</t>
  </si>
  <si>
    <t>RIESGO</t>
  </si>
  <si>
    <t>P1</t>
  </si>
  <si>
    <t>P2</t>
  </si>
  <si>
    <t>P3</t>
  </si>
  <si>
    <t>P4</t>
  </si>
  <si>
    <t>P5</t>
  </si>
  <si>
    <t>Promedio</t>
  </si>
  <si>
    <t xml:space="preserve">Impacto (consecuencias) 
Cuantitativo </t>
  </si>
  <si>
    <t xml:space="preserve">Interrupción de las operaciones de la Entidad por más de cinco (5) días. </t>
  </si>
  <si>
    <t xml:space="preserve">- Intervención por parte de un ente de control u otro ente regulador. </t>
  </si>
  <si>
    <t xml:space="preserve">- Pago de indemnizaciones a terceros por acciones legales que pueden afectar el presupuesto total de la entidad en un valor ≥50% </t>
  </si>
  <si>
    <t xml:space="preserve">- Pérdida de Información crítica para la entidad que no se puede recuperar. </t>
  </si>
  <si>
    <t xml:space="preserve">- Pago de sanciones económicas por incumplimiento en la normatividad aplicable ante un ente regulador, las cuales afectan en un valor ≥50% del presupuesto general de la entidad. </t>
  </si>
  <si>
    <t xml:space="preserve">- Incumplimiento en las metas y objetivos institucionales afectando de forma grave la ejecución presupuestal. </t>
  </si>
  <si>
    <t>- Imagen institucional afectada en el orden nacional o regional por actos o hechos de corrupción comprobados.</t>
  </si>
  <si>
    <t xml:space="preserve">-Impacto que afecte la ejecución presupuestal en un valor ≥20% </t>
  </si>
  <si>
    <t xml:space="preserve">- Interrupción de las operaciones de la Entidad por más de dos (2) días. </t>
  </si>
  <si>
    <t xml:space="preserve">- Pérdida de cobertura en la prestación de los servicios de la entidad ≥20%. </t>
  </si>
  <si>
    <t xml:space="preserve">- Pérdida de información crítica que puede ser recuperada de forma parcial o incompleta. </t>
  </si>
  <si>
    <t xml:space="preserve">- Pago de indemnizaciones a terceros por acciones legales que pueden afectar el presupuesto total de la entidad en un valor ≥20% </t>
  </si>
  <si>
    <t xml:space="preserve">- Sanción por parte de ente de control u otro ente regulador. </t>
  </si>
  <si>
    <t xml:space="preserve">- Pago de sanciones económicas por incumplimiento en la normatividad aplicable ante un ente regulador, las cuales afectan en un valor ≥20% del presupuesto general de la entidad. </t>
  </si>
  <si>
    <t xml:space="preserve">- Incumplimiento en las metas y objetivos institucionales afectando el cumplimiento en las metas de gobierno. </t>
  </si>
  <si>
    <t>-Impacto que afecte la ejecución presupuestal en un valor ≥5%</t>
  </si>
  <si>
    <t xml:space="preserve">- Interrupción de las operaciones de la Entidad por un (1) día. </t>
  </si>
  <si>
    <t xml:space="preserve">- Pérdida de cobertura en la prestación de los servicios de la entidad ≥10%. </t>
  </si>
  <si>
    <t xml:space="preserve">- Reclamaciones o quejas de los usuarios que podrían implicar una denuncia ante los entes reguladores o una demanda de largo alcance para la entidad. </t>
  </si>
  <si>
    <t xml:space="preserve">- Pago de indemnizaciones a terceros por acciones legales que pueden afectar el presupuesto total de la entidad en un valor ≥5% </t>
  </si>
  <si>
    <t xml:space="preserve">- Inoportunidad en la información ocasionando retrasos en la atención a los usuarios. </t>
  </si>
  <si>
    <t xml:space="preserve">- Pago de sanciones económicas por incumplimiento en la normatividad aplicable ante un ente regulador, las cuales afectan en un valor ≥5% del presupuesto general de la entidad. </t>
  </si>
  <si>
    <t xml:space="preserve">- Reproceso de actividades y aumento de carga operativa. </t>
  </si>
  <si>
    <t xml:space="preserve">- Imagen institucional afectada en el orden nacional o regional por retrasos en la prestación del servicio a los usuarios o ciudadanos. </t>
  </si>
  <si>
    <t>- Investigaciones penales, fiscales o disciplinarias.</t>
  </si>
  <si>
    <t xml:space="preserve">-Impacto que afecte la ejecución presupuestal en un valor ≤1% </t>
  </si>
  <si>
    <t xml:space="preserve">- Interrupción de las operaciones de la Entidad por algunas horas. </t>
  </si>
  <si>
    <t>- Pérdida de cobertura en la prestación de los servicios de la entidad ≤5%.</t>
  </si>
  <si>
    <t xml:space="preserve">- Reclamaciones o quejas de los usuarios que implican investigaciones internas disciplinarias. </t>
  </si>
  <si>
    <t xml:space="preserve">- Pago de indemnizaciones a terceros por acciones legales que pueden afectar el presupuesto total de la entidad en un valor ≤1% </t>
  </si>
  <si>
    <t xml:space="preserve">- Imagen institucional afectada localmente por retrasos en la prestación del servicio a los usuarios o ciudadanos. </t>
  </si>
  <si>
    <t xml:space="preserve">- Pago de sanciones económicas por incumplimiento en la normatividad aplicable ante un ente regulador, las cuales afectan en un valor ≤1%del presupuesto general de la entidad. </t>
  </si>
  <si>
    <t>-Impacto que afecte la ejecución presupuestal en un valor ≤0,5%</t>
  </si>
  <si>
    <t xml:space="preserve">- No hay interrupción de las operaciones de la entidad. </t>
  </si>
  <si>
    <t>-Pérdida de cobertura en la prestación de los servicios de la entidad ≤1%.</t>
  </si>
  <si>
    <t>- No se generan sanciones económicas o administrativas.</t>
  </si>
  <si>
    <t xml:space="preserve">-Pago de indemnizaciones a terceros por acciones legales que pueden afectar el presupuesto total de la entidad en un valor ≤0,5% </t>
  </si>
  <si>
    <t xml:space="preserve"> - No se afecta la imagen institucional de forma significativa.</t>
  </si>
  <si>
    <t xml:space="preserve">-Pago de sanciones económicas por incumplimiento en la normatividad aplicable ante un ente regulador, las cuales afectan en un valor ≤0,5% del presupuesto general de la entidad. </t>
  </si>
  <si>
    <t xml:space="preserve">IMPACTO DE GESTIÓN </t>
  </si>
  <si>
    <t>Niveles para calificar el impacto</t>
  </si>
  <si>
    <t>Impacto (consecuencias) 
Cualitativo</t>
  </si>
  <si>
    <t>Afectación ≥X% de la población</t>
  </si>
  <si>
    <t>Sin afectación de la integridad</t>
  </si>
  <si>
    <t xml:space="preserve">Afectación ≥X% del presupuesto anual de la entidad </t>
  </si>
  <si>
    <t xml:space="preserve">Sin afectación de la disponibilidad </t>
  </si>
  <si>
    <t>No hay Afectación medioambiental</t>
  </si>
  <si>
    <t>Sin afectación de la confidencialidad</t>
  </si>
  <si>
    <t xml:space="preserve">Afectación ≥X% de la población </t>
  </si>
  <si>
    <t xml:space="preserve">Afectación leve de la integridad </t>
  </si>
  <si>
    <t>Afectación leve de la disponibilidad</t>
  </si>
  <si>
    <t>Afectación leve del Medio Ambiente requiere de ≥X días de recuperación</t>
  </si>
  <si>
    <t>Afectación leve de la confidencialidad</t>
  </si>
  <si>
    <t xml:space="preserve">Afectación moderada de la integridad de la información debido al interés particular de los empleados y terceros </t>
  </si>
  <si>
    <t xml:space="preserve">Afectación moderada de la disponibilidad de la información debido al interés particular de los empleados y terceros </t>
  </si>
  <si>
    <t>Afectación leve del Medio Ambiente requiere de ≥X semanas de recuperación</t>
  </si>
  <si>
    <t>Afectación moderada de la confidencialidad de la información debido al interés particular de los empleados y terceros</t>
  </si>
  <si>
    <t>4</t>
  </si>
  <si>
    <t xml:space="preserve">Afectación grave de la integridad de la información debido al interés particular de los empleados y terceros </t>
  </si>
  <si>
    <t xml:space="preserve"> Afectación ≥X% del presupuesto anual de la entidad </t>
  </si>
  <si>
    <t>Afectación grave de la disponibilidad de la información debido al interés particular de los empleados y terceros</t>
  </si>
  <si>
    <t>Afectación importante del Medio Ambiente que requiere de ≥X meses de recuperación</t>
  </si>
  <si>
    <t>Afectación grave de la confidencialidad de la información debido al interés particular de los empleados y terceros</t>
  </si>
  <si>
    <t xml:space="preserve">Afectación muy grave de la integridad de la información debido al interés particular de los empleados y terceros </t>
  </si>
  <si>
    <t xml:space="preserve">Afectación muy grave de la disponibilidad de la información debido al interés particular de los empleados y terceros </t>
  </si>
  <si>
    <t>Afectación muy grave del Medio Ambiente que requiere de ≥X años de recuperación</t>
  </si>
  <si>
    <t>Afectación muy grave confidencialidad de la información debido al interés particular de los empleados y terceros</t>
  </si>
  <si>
    <t>EJEMPLOS DE CONTROLES</t>
  </si>
  <si>
    <t>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t>
  </si>
  <si>
    <t>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x cobrar pendientes de pago que fueron canceladas según extracto bancarios. En caso de observar cuentas de cobro que a la fecha no se ha recibido el pago, lista las cuentas pendientes de pago y realiza llamadas a los clientes y solicita que le indiquen la fecha para el pago oportuno de las mismas. Como evidencia queda listado de cuentas por cobrar pendientes de pago en Excel con los compromisos acordados con los clientes y extracto bancario.</t>
  </si>
  <si>
    <t>El sistema SAP cada vez que se va a realizar un pago valida que el proveedor al cual se le va a girar el pago no este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programación interna del aplicativo y reporte de coincidencia con listas restrictivas.</t>
  </si>
  <si>
    <t>Casi Seguro</t>
  </si>
  <si>
    <t>IMPACTO</t>
  </si>
  <si>
    <t>Solidez del conjunto de controles</t>
  </si>
  <si>
    <t>SOPORTE / PRODUCTO</t>
  </si>
  <si>
    <t>TIPOLOGÍA DE RIESGO</t>
  </si>
  <si>
    <t>( Muestra las clases de riesgos que se pueden presentar)</t>
  </si>
  <si>
    <t>ESTRATÉGICOS</t>
  </si>
  <si>
    <t xml:space="preserve">Son aquellos que se asocian con la posibilidad de ocurrencia de eventos que afecten los objetivos estratégicos de la organización pública y por tanto impactan toda la entidad. </t>
  </si>
  <si>
    <t>GERENCIALES</t>
  </si>
  <si>
    <t>Son aquellos que se asocian con la posibilidad de ocurrencia de eventos que afecten los procesos gerenciales y/o la alta dirección.</t>
  </si>
  <si>
    <t xml:space="preserve">Son aquellos relacionados conposibilidad de ocurrencia de eventos que afecten los procesos misionales de la entidad. </t>
  </si>
  <si>
    <t>Son los relacionados con la Gestión Financiera  de la entidad, los cuales pueden estar relacionados con la posibilidad de ocurrencia de eventos que afecten los estados financieros y todas aquellas áreas involucradas con el proceso financiero como presupuesto, tesorería, contabilidad, cartera, central de cuentas, costos, etc</t>
  </si>
  <si>
    <t>CUMPLIMIENTO</t>
  </si>
  <si>
    <t xml:space="preserve">Son aquellos que se asocian con la posibilidad de ocurrencia de eventos que afecten la situación jurídica o contractual de la organización debido a su incumplimiento o desacato a la normatividad legal y las obligaciones contractuales. </t>
  </si>
  <si>
    <t>TECNOLÓGICOS</t>
  </si>
  <si>
    <t xml:space="preserve">Son los relacionados con la posibilidad de ocurrencia de eventos que afecten la totalidad o parte de la infraestructura tecnológica (hardware, software, redes, etc.) de una entidad. </t>
  </si>
  <si>
    <t>Están relacionados con la posibilidad de ocurrencia de un evento que afecte la imagen, buen nombre o reputación de una organización, ante sus clientes y partes interesadas</t>
  </si>
  <si>
    <t>CORRUPCIÓN</t>
  </si>
  <si>
    <t xml:space="preserve">Son todos los relacionados con la posibilidad de que por acción u omisión, se use el poder para desviar la gestión de lo público hacia un beneficio privado. </t>
  </si>
  <si>
    <t>RIESGOS DE SEGURIDAD DIGITAL</t>
  </si>
  <si>
    <t xml:space="preserve">Están relacionados con posibilidad de la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</si>
  <si>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¿Dar lugar a procesos penales?</t>
  </si>
  <si>
    <t>¿Generar daño ambiental?</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</si>
  <si>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</si>
  <si>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r>
      <t xml:space="preserve">ACEPTAR EL RIESGO
</t>
    </r>
    <r>
      <rPr>
        <sz val="11"/>
        <rFont val="Arial"/>
        <family val="2"/>
      </rPr>
      <t xml:space="preserve">La aceptación del riesgo puede ser una opción viable en la entidad, para los </t>
    </r>
    <r>
      <rPr>
        <u/>
        <sz val="11"/>
        <rFont val="Arial"/>
        <family val="2"/>
      </rPr>
      <t>riesgos bajos</t>
    </r>
    <r>
      <rPr>
        <sz val="11"/>
        <rFont val="Arial"/>
        <family val="2"/>
      </rPr>
      <t>, pero tambien pueden existir escenarios de riesgos a los que no se les pueda aplicar controles y por ende, se acepta el riesgo. En ambos escenarios debe existir un seguimiento continuo del riesgo</t>
    </r>
  </si>
  <si>
    <t>No se adopta ninguna medida que afecte la probabilidad o el impacto del riesgo. (Ningún riesgo de corrupción podrá ser aceptado) se realiza monitoreo</t>
  </si>
  <si>
    <r>
      <t xml:space="preserve">REDUCIR EL RIESGO
</t>
    </r>
    <r>
      <rPr>
        <sz val="11"/>
        <rFont val="Arial"/>
        <family val="2"/>
      </rPr>
      <t>Deberían seleccionarse controles apropiados y con una adecuada segregación de funciones, de manera que el tratamiento al riesgo adoptado, logre la reducción prevista sobre el riesgo.
Para mitigar/tratar los riesgos de seguridad digital, se debe emplear como minimo los controles de la ISO/IEC 27001:2013</t>
    </r>
  </si>
  <si>
    <t>Se adoptan medidas para reducir la probabilidad o el impacto del riesgo, o ambos; por lo general conlleva a la implementación de controles.</t>
  </si>
  <si>
    <r>
      <t xml:space="preserve">EVITAR EL RIESGO
</t>
    </r>
    <r>
      <rPr>
        <sz val="11"/>
        <rFont val="Arial"/>
        <family val="2"/>
      </rPr>
      <t xml:space="preserve">Desde el punto de vista de los responsables de la toma de decisiones, este tratamiento es simple, la menos arriesgada y menos costosa, pero es un obstáculo para el desarrollo de las actividades de la entidad y por lo tanto </t>
    </r>
    <r>
      <rPr>
        <u/>
        <sz val="11"/>
        <rFont val="Arial"/>
        <family val="2"/>
      </rPr>
      <t>hay situaciones donde no es una opción.</t>
    </r>
  </si>
  <si>
    <t>Se abandonan las actividades que dan lugar al riesgo, decidiendo no iniciar o no continuar con la actividad que causa el riesgo.</t>
  </si>
  <si>
    <r>
      <t xml:space="preserve">COMPARTIR O TRANSFERIR EL RIESGO
</t>
    </r>
    <r>
      <rPr>
        <sz val="11"/>
        <rFont val="Arial"/>
        <family val="2"/>
      </rPr>
      <t>los dos principales métodos de compartir o transferir parte del riesgos son : seguros y tercerización. Estos mecanismos de transferencia de riesgos deberían estra formalizados a través de un acuerdo contractual.</t>
    </r>
  </si>
  <si>
    <t>Se reduce la probabilidad o el impacto del riesgo, transfiriendo o compartiendo una parte del riesgo. Los riesgos de corrupción, se pueden compartir pero no se puede transferir su responsabilidad.</t>
  </si>
  <si>
    <t>EVALUACIÓN DEL RIESGO INHERENTE</t>
  </si>
  <si>
    <t>EVALUACIÓN DE  RIESGO RESIDUAL</t>
  </si>
  <si>
    <t>OBJETIVO DEL PROCESO</t>
  </si>
  <si>
    <t>Impacto (consecuencias)</t>
  </si>
  <si>
    <t>Cuantitativo</t>
  </si>
  <si>
    <t>Cualitativo</t>
  </si>
  <si>
    <t>Para el proceso de gestión del laboratorio se deben tener en cuenta adicionalmente los siguientes criterios:</t>
  </si>
  <si>
    <t xml:space="preserve">- No hay interrupción de las operaciones del laboratorio. </t>
  </si>
  <si>
    <t xml:space="preserve"> - No se afecta la imagen del laboratorio a nivel institucional o distrital de forma significativa.</t>
  </si>
  <si>
    <t xml:space="preserve">- Interrupción de las operaciones del laboratorio por algunas horas. </t>
  </si>
  <si>
    <t xml:space="preserve">- Reclamaciones o quejas de los usuarios o clientes internos que implican investigaciones internas disciplinarias. </t>
  </si>
  <si>
    <t>- Imagen del laboratorio afectada institucionalmente por retrasos en la prestación del servicio a los usuarios o clientes internos.</t>
  </si>
  <si>
    <t xml:space="preserve">- Interrupción de las operaciones del laboratorio por un (1) día. </t>
  </si>
  <si>
    <t xml:space="preserve">- Inoportunidad en la información ocasionando retrasos en la atención a los usuarios o clientes internos. </t>
  </si>
  <si>
    <t>- Imagen del laboratorio afectada en el orden institucional o distrital por retrasos en la prestación del servicio a los usuarios o clientes internos.</t>
  </si>
  <si>
    <t>- Imagen institucional afectada en el orden nacional o regional por incumplimientos en la prestación del servicio a los usuarios o ciudadanos.</t>
  </si>
  <si>
    <t xml:space="preserve">- Interrupción de las operaciones del laboratorio por más de dos (2) días. </t>
  </si>
  <si>
    <t xml:space="preserve">- Incumplimiento en las metas y objetivos del laboratorio afectando el cumplimiento en las metas del proceso. </t>
  </si>
  <si>
    <t>- Imagen del laboratorio afectada en el orden institucional o distrital por incumplimientos en la prestación del servicio a los usuarios o clientes internos.</t>
  </si>
  <si>
    <t xml:space="preserve">-Impacto que afecte la ejecución presupuestal en un valor ≥50% - Pérdida de cobertura en la prestación de los servicios de la entidad ≥50%. </t>
  </si>
  <si>
    <t xml:space="preserve">-Interrupción de las operaciones del laboratorio por más de cinco (5) días. </t>
  </si>
  <si>
    <t xml:space="preserve">- Pérdida de Información crítica para el laboratorio que no se puede recuperar. </t>
  </si>
  <si>
    <t xml:space="preserve">- Incumplimiento en las metas y objetivos del laboratorio.                                                                                 </t>
  </si>
  <si>
    <t xml:space="preserve">Total </t>
  </si>
  <si>
    <t>Soborno</t>
  </si>
  <si>
    <r>
      <t xml:space="preserve">OPCIÓN DE MANEJO </t>
    </r>
    <r>
      <rPr>
        <b/>
        <sz val="9"/>
        <color theme="9" tint="-0.249977111117893"/>
        <rFont val="Arial"/>
        <family val="2"/>
      </rPr>
      <t xml:space="preserve">-
</t>
    </r>
  </si>
  <si>
    <t>Corrupción</t>
  </si>
  <si>
    <t xml:space="preserve">PREGUNTAS ORIENTADORAS </t>
  </si>
  <si>
    <t>RESPUESTAS</t>
  </si>
  <si>
    <t>¿Existen cargos que, por su naturaleza y funciones orgánicas, están expuestos a un riesgo de soborno?</t>
  </si>
  <si>
    <t>¿Existen cargos que, dado el proceso en el que se desempeñan, están expuestos a un riesgo de soborno?</t>
  </si>
  <si>
    <t>¿El proceso está directamente dirigido a clientes externos/terceros?</t>
  </si>
  <si>
    <t xml:space="preserve">¿Las acciones y resultados dispuestos se traducen en una transacción por parte de la entidad? </t>
  </si>
  <si>
    <t>De las actividades mencionadas en el proceso, ¿se establece la realización de transacciones con clientes externos/terceros de la entidad?</t>
  </si>
  <si>
    <t xml:space="preserve">Identificación de puntos criticos </t>
  </si>
  <si>
    <t xml:space="preserve">Punto Critico </t>
  </si>
  <si>
    <t>Descripción del punto critico</t>
  </si>
  <si>
    <t>Señales de alerta</t>
  </si>
  <si>
    <t>IMPACTO SOBORNO</t>
  </si>
  <si>
    <t>Corrupcion</t>
  </si>
  <si>
    <t>Ingreso de personal no autorizado al centro de cómputo con el fin de afectar la infraestructura tecnológica de la Entidad.</t>
  </si>
  <si>
    <t>Puede presentarse que ingrese personal no autorizado al centro de cómputo y realice manipulación de los equipos y/o las redes de forma incorrecta, y esto a causa de fallas en la seguridad de los controles de acceso, en consecuencia, puede afectar la disponibilidad del servicio de la infraestructura tecnológica, impactando la operación de los procesos misionales, de apoyo y estratégicos.</t>
  </si>
  <si>
    <t>Equipos de redes, firewall, control de acceso.</t>
  </si>
  <si>
    <t>Carencias en la asignación de permisos a los usuarios para ingresar al centro de computo.</t>
  </si>
  <si>
    <t>Asignado</t>
  </si>
  <si>
    <t>Adecuado</t>
  </si>
  <si>
    <t>Oportuna</t>
  </si>
  <si>
    <t>Prevenir</t>
  </si>
  <si>
    <t>Confiable</t>
  </si>
  <si>
    <t>Se investigan y resuelven oportunamente</t>
  </si>
  <si>
    <t>Completa</t>
  </si>
  <si>
    <t>Siempre se ejecuta</t>
  </si>
  <si>
    <t>Los Analistas deben configurar el biométrico con los permisos de los usuarios y quienes ingresen al centro de computo deben diligenciar el formato GSIT-FM-003-V1 Bitacora Ingreso-Salida Centro Computo</t>
  </si>
  <si>
    <t>GSIT-FM-010-V2 Formato Gestion de Credenciales de Acceso y Novedades.
GSIT-FM-003-V1 Bitacora Ingreso-Salida Centro Computo</t>
  </si>
  <si>
    <t>Analista soporte nivel II</t>
  </si>
  <si>
    <t>Porcentaje de avance del documento</t>
  </si>
  <si>
    <t>Configurar el acceso al data center únicamente a los siguientes roles:
- Líder de TI
- Líder de Infraestructura tecnológica.
- Líder Desarrollo de los sistemas de información</t>
  </si>
  <si>
    <t>Documento de asignación de permisos</t>
  </si>
  <si>
    <t>Líder del grupo de infraestructura</t>
  </si>
  <si>
    <t>Cuando se materializa el riesgo</t>
  </si>
  <si>
    <t>Indisponibilidad de los equipos de seguridad perimetral</t>
  </si>
  <si>
    <t>Factores como la variacion de tension, escalamiento de privilegios,  errores humanos y la obsolencia tecnologica, pueden ocasionar indisponibilidad de los servicios tecnológicos en la Entidad.</t>
  </si>
  <si>
    <t>Equipos de seguridad perimetral</t>
  </si>
  <si>
    <t>Variacion de tension
Escalamiento de privilegios.
Error humano.
Obsolencia tecnologica.</t>
  </si>
  <si>
    <t>Fallas electricas</t>
  </si>
  <si>
    <t>Firmware desactualizado</t>
  </si>
  <si>
    <t xml:space="preserve">Omisión de aplicación política de responsabilidades y control de cambios (EGTI-DI-006) </t>
  </si>
  <si>
    <t>Carencia en el control y verificación de tiempos de obsolescencia de los equipos, versiones de programación de los sistemas de información y estudio de compatibilidad con la infraestructura tecnológica de cada uno.</t>
  </si>
  <si>
    <t>Ausencia de mantenimiento de cada uno de los equipos de infraestructura tecnológica</t>
  </si>
  <si>
    <t>1. Indisponibilidad de los servicios de infraestructura tecnológica.
2. Parálisis en todos los procesos de la entidad.
3. Incumplimiento en las solicitudes realizadas por cualquier ente de control (Interno o externo).
4. Investigaciones disciplinarias.
5. Deterioro de la imagen del proceso.
6. Mal Uso de los elementos de infraestructura tecnológica
7. Mal funconamiento de los elementos de infraestrcutura tecnologica.</t>
  </si>
  <si>
    <t>Especialista Seguridad Informática</t>
  </si>
  <si>
    <t>Número de verificaciones realizadas/Número de verificaciones planeadas*100</t>
  </si>
  <si>
    <t xml:space="preserve">El líder técnico de grupo de infraestructura tecnológica designado por la Secretaria General, cada vez que se realice un cambio en la infraestructura tecnológica debe validar lo dispuesto en EGTI-DI-006 Politica de Responsabilidades y Control de Cambios y  convocar a reunión a los colaboradores a los cuales impacte dicho cambio, como evidencia del procedimiento resultará EGTI-FM-001 Formato Control de Cambios esto garantizará que lo cambios no afecten la disponibilidades de los sistemas de información. Este control se realiza con el fin de estudiar todas las variables que existen en el cambio y así poder desarrollar un plan de acción que permita la disponibilidad de los servicios.
En caso que no se aplique lo establecido en la política o cuando ocurra algún inconveniente en la aplicación se deberá restablecer el cambio a la versión a anterior mientras se inicia de nuevo con la aplicación de la política de control de cambios y se resuelve el inconveniente. </t>
  </si>
  <si>
    <t>Líder del grupo de Infraestructura y el grupo de infraestructura e implicados.</t>
  </si>
  <si>
    <t>EGTI-FM-001 Formato Control de Cambios</t>
  </si>
  <si>
    <t>Restablecer el cambio a la versión a anterior</t>
  </si>
  <si>
    <t>Indisponibilidad de los servicios de Oracle Cloud Infrastructure y Correo electronico en Office 365</t>
  </si>
  <si>
    <t>Afectación de la plataforma tecnológica de canales Oracle Cloud y Correo electrónico Office 365.</t>
  </si>
  <si>
    <t>Servidores en Oracle Cloud Plataforma Office 365</t>
  </si>
  <si>
    <t>1. Acceso indebido por usuarios con privilegios 
2. Indisponibilidad de los servicios de Internet.
3. Problemas tecnicos por parte de los proveedores</t>
  </si>
  <si>
    <t>Acceso de usuarios con privilegio de administracion.</t>
  </si>
  <si>
    <t xml:space="preserve">El líder del grupo de infraestructura designado por la Secretaria General, junto con el equipo de infraestructura, cada cuatro meses debe realizar el proceso de verificacion y depuración de los usuarios que tienen acceso a las plataformas Oracle Cloud Infrastructure y Office 365, de acuerdo a la fecha de finalizacion de contrato cotejando con el directorio activo, En el caso de encontrar usuarios retirados de la compañia pero con acceso vigente a las plataformas se debera eliminar inmediatamente la cuenta de usuario; de este proceso resultará la bitacora de seguimiento de infraestructura donde se especifica los roles y perfiles de los colaboradores y el rango de tiempo en los cuales tendrán acceso, esto con el fin de garantizar la seguridad en el acceso en las plataformas. </t>
  </si>
  <si>
    <t>Realizar monitoreo trimestral de los usuarios que inician sesion en la plataforma y decidir que privilegios de acceso tendran los usuarios en funcion al rol</t>
  </si>
  <si>
    <t>bitacora de seguimiento de infraestructura</t>
  </si>
  <si>
    <t>Especialistas Servodores</t>
  </si>
  <si>
    <t>(Nro. De informes realizados/Nro. de informes Planeados)*100</t>
  </si>
  <si>
    <t>Realizar un nuevo estudio de los perfiles y roles de usuario y configurar permisos de acuerdo a los resultados</t>
  </si>
  <si>
    <t xml:space="preserve">Indisponibilidad Servidor antivirus </t>
  </si>
  <si>
    <t>indisponibilidad servicios de Directorio Activo</t>
  </si>
  <si>
    <t>indisponibilidad Servidor de archivos</t>
  </si>
  <si>
    <t>Indisponibilidad servidor GLPI</t>
  </si>
  <si>
    <t>indisponibilidad servidor SpiceWorks</t>
  </si>
  <si>
    <t>indisponibilidad servidor Project</t>
  </si>
  <si>
    <t>indisponibilidad equipo biometrico</t>
  </si>
  <si>
    <t>Indisponibilidad de los equipos de computo usuario final.</t>
  </si>
  <si>
    <t>el Fallo o Caida del servicio de Directorio Activo causaria que los equipos no tengan acceso a los servicios de red (servidor de Archivos, impresión, DNS, DHCP, Navegcion a internet) ya que no estaría disponible la autenticacion de usuarios</t>
  </si>
  <si>
    <t>el Fallo o Caida del servicio de la plataforma de antivirus, los equipos no tendrian actualizaciones de las bases de datos quedando expuestos a virus y amenasas en la red .</t>
  </si>
  <si>
    <t>SRV_ANTIVIRUS</t>
  </si>
  <si>
    <t>1. Indisponibilidad de los servicios de red e internet
2. Problemas tecnicos por parte de los proveedores</t>
  </si>
  <si>
    <t>1. Fallo en el servicio de antivirus en los equipos cliente.</t>
  </si>
  <si>
    <t>2. NO tener Acceso al servidor</t>
  </si>
  <si>
    <t>3. No licenciamiento.</t>
  </si>
  <si>
    <t>No tener soporte por parte del proveedor.
NO poder tener actualizadas las bases de datos de virus en los equipos.</t>
  </si>
  <si>
    <t>Los especialistas en servidores designados por la Secretaria General, semanalmente deben revisar que el servidor tenga las ultimas actualizaciones de bases de datos, incluyendo Windows Update. Ingresando al servidor  a la consola de antivirus y al configuracion de actualizaciones de windows donde se evidenciara si se encuentra actualizado a la fecha.
Se anotara en la bitacora las actualizaciones instaladas con la fecha y hora de instalacion.
En caso que no lo este se correra la utilidad de actualizaciones automaticas para actualizar el equipo lo mismo aplica para la consola, como evidencia quedan los log ubicados en la ruta C:\Windows\Logs\WindowsUpdate del servidor e imprimir el reporte Informe de uso de las bases de datos antivirus de la consola.</t>
  </si>
  <si>
    <t>Los especialistas en servidores deben reinstalar el agente desde la consola en caso de encontrar equipos en estado critico o en estado desactualizado se intentarar reinstalar el agente desde la consola y en caso que no se logre se apoyara con la mesa de ayuda para la instalacion manual mediante un ticke</t>
  </si>
  <si>
    <t>Los especialistas deben actualizar las bases de datos y aplicar parches si es requerido a la consola de antivirus y ejecutar las actualizaciones de windows manualmente</t>
  </si>
  <si>
    <t xml:space="preserve">Los especialistas deben informar al lider de infraestructura con un mes anticipado a la fecha de vencimiento de la licencia </t>
  </si>
  <si>
    <t>Semanal</t>
  </si>
  <si>
    <t>Mensual</t>
  </si>
  <si>
    <t>(Nro. De informes realizados/Nro. de semanas)*100</t>
  </si>
  <si>
    <t>(Nro. De Informes realizados/Nro de meses * 100)</t>
  </si>
  <si>
    <t>Programar Tarea de analisis completo desde la consola al equipo afectado.
programar reinstalacion del antivirus.</t>
  </si>
  <si>
    <t>Recuperacion del sistema operativo.
Recuperacion del perfil de usuario
Restauracion Servidor</t>
  </si>
  <si>
    <t>el Lider de Infraestructura debe realizar la requisicion de compra de licencias. Una vez adquiridas la licencias, los especilastas en servidores procederan con la respectiva configuracion y distribucion entre los equipos de la entidad apoyados con la mesa de ayuda</t>
  </si>
  <si>
    <t>Casos reportados en la mesa de ayuda</t>
  </si>
  <si>
    <t xml:space="preserve">Log de actualizaciones de Windows Update.
Informe uso base de datos </t>
  </si>
  <si>
    <t>Reporte Tarea ejecutada generado desde la consola</t>
  </si>
  <si>
    <t>Especialistas Servidores</t>
  </si>
  <si>
    <t>UMVSVRDC02 
UMVSVRDC03 
UMVSVRDC04
OCI-SRV-AD
OCI-SRV-AD_HA</t>
  </si>
  <si>
    <t>1. Indisponibilidad de los servicios de red.
2. Daño físico de los equipos y redes de IT.
3. Hurto de equipos de propiedad o bajo custodia de la Entidad.</t>
  </si>
  <si>
    <t xml:space="preserve">Daños Fisicos en los equipos que se pueden presentar por Falta de mantenimiento fisico preventivo, desgaste natural de los componentes electronicos, Fallos en el circuito electrico </t>
  </si>
  <si>
    <t>Corrupcion o deterioro del sistema operativo que pueden ocaciones daños en la Configuracion del servidor o en las base de datos del directorio activo.</t>
  </si>
  <si>
    <t xml:space="preserve">Perdida del los servicios de red, por no poder realzar el log on de los usuarios
Los usuarios no podran iniciar sesion en los equipos
</t>
  </si>
  <si>
    <t>Los especialistas de Servidores designados por la Secretaria General, trimestralmente deberan verificar el funcionamiento del servidor de directorio activo  realizando un mantenimiento lógico preventivo (defragmentacion de disco, limpieza de archivos temporales, verificacion e instalacion de actualizaciones), diligenciando la Bitacora de infraestructura, en caso que el mantenimiento evidencie un mal funcionamiento en los servicios, se procedera a realizar un backup del directorio activo y se escala via correo electronico al lider de infraestructura la novedad, como evidencia de esta actividad quedan el registro en la bitacora de infraestructura, el backup del directorio activo y correo electronico cuando aplique.</t>
  </si>
  <si>
    <t>El lider de infraestructura debera informara a los especialistas de servidores el plan de mantenimento preventivo para los servidores, Programar mantenimiento fisico preventivo a los equipos y monitorear que la actividad se realice a cabo y en caso de ser necesario se apoyara con la mesa de ayuda</t>
  </si>
  <si>
    <t>Revisar que los backup programados se esten realizando correctamente, validar la instalacion de actualizaciones del sistema operativo</t>
  </si>
  <si>
    <t>Planilla de mantenimiento
bitacora de seguimiento de infraestructura</t>
  </si>
  <si>
    <t>Lider de Infraestructura y especialistas en servidores</t>
  </si>
  <si>
    <t>Semestral</t>
  </si>
  <si>
    <t>Mesual</t>
  </si>
  <si>
    <t>(Nro. de mantenimientos realizados / Mantenimientos programados) *100</t>
  </si>
  <si>
    <t>Nro. de Backups realizados / programados *100</t>
  </si>
  <si>
    <t>El especialista en servidores realizara un diagnostico al equipo servidor, si dicho diagnostico da como resultado que el fallo es generado por un componente,  se informara al lider de infraestructura quien debera realizar la adquicion del mismo y hara entrega del componentee para realizar el respectivo cambio,  si el daño se encuentra en un disco se debera realizar rle cambio y posterior montaje de sistema operativo y realizar la restauracion del directorio activo.</t>
  </si>
  <si>
    <t>En caso de fallo en la realizacion del Backup, se revisara la causa programacion del backup, se realizara de manera manual. Lo mismo aplica para las actualizaciones automaticas</t>
  </si>
  <si>
    <t>Formato control de cambios</t>
  </si>
  <si>
    <t>El fallo o caida del servidor de archivos afecta directamente el acceso a la bodega de datos de orfeo y carpetas compartidas</t>
  </si>
  <si>
    <t>GLPI
CI_GLPI_Test</t>
  </si>
  <si>
    <t>1. Indisponibilidad de los servicios de IT.
2. Daño físico de los equipos de red.
3. Indisponibilidad de los servicios de red e internet
4. Problemas tecnicos por parte de los proveedores Cloud</t>
  </si>
  <si>
    <t>Corrupcion o deterioro del sistema operativo</t>
  </si>
  <si>
    <t>Corrupcion,  deterioro o daño en las bases de datos del aplicativo</t>
  </si>
  <si>
    <t>OCI-FILESRV
OCI-FILESRV_HA</t>
  </si>
  <si>
    <t>Corrupcion o deterioro del sistema operativo que pueden ocasionar daños en la Configuracion del servidor</t>
  </si>
  <si>
    <t>Los especialistas en servidores designados por la Secretaria General, semanalmente  deben verificar que se esten realizando las copias de seguridad de las maquinas que estan en la plataforma Oracle cloud mediante el diligenciamiento de la bitacora de infraestructura , en caso de evidenciar que no se ejecuto el backup programado, se debera realizar inmediatamente la copia y el escalameiento correspondiente al proveedor de servicio mediante la plataforma service request, como evidencia de esta actividad se tiene bitacora de infraestructura, el escalamiento al proveedor del servicio cuando aplique.</t>
  </si>
  <si>
    <t xml:space="preserve">El especialista de Servidores programa en la plataforma de oracle Coud la realizacion del backup del servidor virtual asi como de las unidades de disco adjuntadas al servidor </t>
  </si>
  <si>
    <t>Los especialistas en servidores realizaran un diagnostico del servidor para evaluar si se restaura el servidor desde un backup o de ser necesesario se creara un nuevo servidor attachando los discos duros y confugrando nuevamente carpetas compartidas.</t>
  </si>
  <si>
    <t xml:space="preserve">El fallo del servdor de GLPI afectaria los servicios de soporte a usuarios a tra vez de la mesa de ayuda </t>
  </si>
  <si>
    <t>Los usuarios no podran acceder a la plataforma para generar los casos de mesa de ayuda</t>
  </si>
  <si>
    <t>Los especialistas en servidores designados por la Secretaria General a traves de la plataforma de administracion de Oracle cloud semanalmente deben verificar que se esten ejecutandolas tareas de copias de seguridad de la maquina virtual y sus discos adjuntos de acuerdo a las politicas de backup establecidas en  la plataforma diligenciando la bitacora de infraestructura,en caso de evidenciar que no se ejecuto el backup programado, se debera realizar inmediatamente la copia y el escalamiento correspondiente al proveedor de servicio mediante la plataforma service request, como evidencia de esta actividad se tiene bitacora de infraestructura, el escalamiento al proveedor del servicio cuando aplique.</t>
  </si>
  <si>
    <t xml:space="preserve">el especialista Gestor Herramienta GLPI desigando por la Secretaria General, semanalmente verificara que se este realizando la copia de seguridad de la base de datos (mySql) de la herramienta GLPI desde la consola de mysql diligenciando la bitacora de infraestructura, en caso de evidenciar que no se este realizando la copia se debera realizar un backup de manera manual y escalar al lider de infraestructura mediante correo lectronico quien dara las instrucciones a seguir a fin de garantizar el correcto funcionamiento de los servidores, como evidencia de esta actividad se tomara el screenshot de la consola y de la ruta donde se almacenan los backup.  </t>
  </si>
  <si>
    <t xml:space="preserve">El especialista de Servidores programa en la plataforma de oracle Cloud la realizacion del backup del servidor virtual asi como de las unidades de disco adjuntadas al servidor </t>
  </si>
  <si>
    <t xml:space="preserve">El Gestor Herramienta GLPI programa una copia diaria de la bases de datos  (MySql) de la herramienta GLPI. </t>
  </si>
  <si>
    <t>Los especialistas en servidores realizaran un diagnostico del servidor para evaluar si se restaura el servidor desde un backup o de ser necesesario se creara un nuevo servidor attachando los discos duros.</t>
  </si>
  <si>
    <t>El especialista gestor de la herramienta GLPI realizara la restauracion de la bases de datos (MySql) junto con las respectivas pruebas de funcionamiento</t>
  </si>
  <si>
    <t>Especialista Gestor Herramienta GLPI</t>
  </si>
  <si>
    <t>El fallo del servidor SpiceWork afectaria el control de inventarios de tecnologia</t>
  </si>
  <si>
    <t xml:space="preserve">Caida del servidor o fallos de la aplicación deajria a los usuarios sin el servicio de project impidiendo el acceso a informacion como cronogramas de proyectos </t>
  </si>
  <si>
    <t>La caida del servidor del biometrico impediria el acceso de los usuarios a las instalaciones de la entidad</t>
  </si>
  <si>
    <t>Puede suceder que por diferentes motivos deje de funcionar un equipo de computo o no se pueda ingresar, en consecuencia no se podria acceder a la informacion que contiene este</t>
  </si>
  <si>
    <t>SpiceWork</t>
  </si>
  <si>
    <t>Corrupcion o deterioro de la base de datos</t>
  </si>
  <si>
    <t xml:space="preserve">No se podra tener acceso a la informacion de los equipos, ni se podra agrNo se podra acceder al servidor o en su defecto daño en las configuraciones o servicios principalesegar o dar baja al inventario de equipos de la entidad 
</t>
  </si>
  <si>
    <t>El profesional especializado designado por la Secretaria General, mensualmente validara que se este realizando el backup diario de las bases de datos,mediante el diligenciamiento de la bitacora de infraestructura, en caso de que se evidencie que no se este realizando el backup se realizara inmediatamente una copia de seguridad y se escalara via correo electrinico al lider de infraestructua  quien dara las instrucciones a seguir a fin de garantizar el correcto funcionamiento de los servidores, como evidencia de esta actividad queda el registro en la bitacora de infraestructura, correo electronico cuando aplique.</t>
  </si>
  <si>
    <t>Los especialistas en servidores designados por la Secretaria General mensualmente verifcara que en la plataforma de Oracle cloud se este realizando la tarea de backup programda de acuerdo a las politicas mediante el diligenciamiento de la bitacora de infraestructura, en caso que se evidencie que no se este realizando la copia de seguridad, se realizara inmediatamente una copia de seguridad y se escalara a Oracle cloud creando el caso mediante la herramienta  de service Request, como evidencia de esta actividad se deja registro en la bitacora de infraestructura y el correo electronico generado en Service Request.</t>
  </si>
  <si>
    <t>El profesional especializado dvalidara que se este realizando el backup diario de las bases de datos</t>
  </si>
  <si>
    <t>Especialistas Servidores verifcarán que en la plataforma de Oracle cloud se este realizando la tarea de backup programda</t>
  </si>
  <si>
    <t>Profesional Especializado</t>
  </si>
  <si>
    <t>Realizar Backup inmediatamente</t>
  </si>
  <si>
    <t>Técnico Operativo</t>
  </si>
  <si>
    <t>SRV_PROJECT</t>
  </si>
  <si>
    <t>Corrupcion del software Project</t>
  </si>
  <si>
    <t>Los usuarios no podran crear cronogramas, ni revisar sus proyectos guardados para realizar seguimiento a planes de trabajo
No se podra acceder al servidor o en su defecto daño en las configuraciones o servicios principales</t>
  </si>
  <si>
    <t>El especialista soporte nivel 2 designado por la Secretaria General, una vez al mes debe revisar  el estado de funcionamiento de la aplicacion microsoft project mediante el diligenciamiento de la bitacora de infraestructura, en caso que se evidencie degradacion en el servicio procedera a validar el funcionamiento y se informara via correo electronico al lider de infraestructura quien dara las instrucciones a seguir, como evidencia de esta actividad queda el registor en la bitacora de infraestructura el correo electronico cuando aplique.</t>
  </si>
  <si>
    <t>El especialista soporte nivel 2 designado por la Secretaria trimestralmente realizara una revision de rendimiento de la VM diligenciando la bitacora de infraestructura,  en caso que se evidencie degradacion en el rendimiento del servicio, se debe reportar mediante correo electronico al lider de infraestructura las posibles causas de la degradacion del servicio , quien dara las instrucciones a seguir, como evidencias de esta actividad quedara el registro en la bitacora de infraestructura y correo electronico cuando aplique.</t>
  </si>
  <si>
    <t>El especialista nivel 2 realiza actualizaciones del programa microsoft project</t>
  </si>
  <si>
    <t>El especialista en servidores relizara una vez al mes la instalacion de actualizaciones automaticas</t>
  </si>
  <si>
    <t>Especialista II</t>
  </si>
  <si>
    <t>Trimestral</t>
  </si>
  <si>
    <t>Nro. De Seguimientos realizados / Totales * 100</t>
  </si>
  <si>
    <t>El especialista Nivel 2 realizara la instalacion de la aplicación microsoft project</t>
  </si>
  <si>
    <t>el especialista en servidores realizara la restauracion del la maquina desde el ultimo backup realizado</t>
  </si>
  <si>
    <t>Equipo Biométrico DataCenter</t>
  </si>
  <si>
    <t>1. Indisponibilidad de los servicios de IT.
2. Daño físico en el equipo y  los elementos de red.
3. Indisponibilidad de los servicios de red e internet.
4. Problemas tecnicos por parte de los proveedores Cloud.</t>
  </si>
  <si>
    <t>Corrupcion o deterioro delas bases de datos</t>
  </si>
  <si>
    <t>Corrupcion o deterioro del sistema Operativo</t>
  </si>
  <si>
    <t>Mal funcionamiento del sistema Biometrico
No tener acceso al sistema
El bloqueo del sistema biometrico afectaria el acceso a las sedes de la entidad</t>
  </si>
  <si>
    <t>El grupo de mesa de ayuda mensualmente debe validar que se este realizando el backup de las bases de datos de la aplicacion, mediante el diligenciamiento de la bitacora de infraestructura, en caso de evidenciar que no se este realizando la copia debera realizar inmediatamente una copia de seguridad e informara mediante correo electronico al lider de infraestructura quien dara las instrucciones a seguir, como evidencia de esta activididad quedara el registro en la bitacora de infraestructura y el correo electronico cuando aplique.</t>
  </si>
  <si>
    <t>El grupo de mesa de ayuda programa una tarea de backup diario de las bases de datos de la aplicación y mensualmente verifica que se este realizando, en caso de fallo de la aplicacion se reporta mediante correo electroncio al arquitecto Eduardo sanchez quien reporta a FAMOC</t>
  </si>
  <si>
    <t>EL grupo de mesa de ayuda mensualmente saca una imagen completa de la maquina con el fin de virtualizar o restaurar en caso de fallo</t>
  </si>
  <si>
    <t>El grupo de mesa de ayuda realiza el mantenimento fisico preventivo de acuerdo a los tiempo programados en el plan de mantenimiento</t>
  </si>
  <si>
    <t>Mesa de ayuda</t>
  </si>
  <si>
    <t>(Numero de imágenes realizada / nuemro de imágenes programadas )*100</t>
  </si>
  <si>
    <t>(No. Mantenimentos realizados / nro Mantenimentos programados )* 100</t>
  </si>
  <si>
    <t>Restaurar la imagen tomada en una maquina fisica de caracteristacs similares o eun una maquina virtual una vez en funcionamiento se procede a restarura la base de datos del ultimo backup</t>
  </si>
  <si>
    <t>caso reportado en la mesa de ayuda</t>
  </si>
  <si>
    <t>Mesa de Ayuuda</t>
  </si>
  <si>
    <t>Equipos de computo.</t>
  </si>
  <si>
    <t>Daños al sistema por Falta de mantenimiento preventivo.</t>
  </si>
  <si>
    <t>Falta de actualizaciones en el sistema operativo.</t>
  </si>
  <si>
    <t>1.Los usuarios no podran iniciar sesion en los equipos.
2.  Imposibilidad de acceder a la informacion almacenada en los equipos de computo
3. Lentitud en los procesos del sistema operativo y aplicaciones.
4. Vulnerabilidad del sistema operativo por falta de actualizaciones.
5, No se podra acceder al sistema por daño en las configuraciones o servicios principales</t>
  </si>
  <si>
    <t>El Líder del grupo de infraestructura designado por la Secretaria General, cada cuatro meses deber revisar el cumplimiento del plan de mantenimiento, mediante el diligenciamiento de la bitacora de equipos de computo, en donde se podra evidenciar en que sedes y a cuales equipos se les realizo mantenimiento preventivo, en caso de que se evidencie que los mantenimientos no se realicen en los tiempos establecidos se escalara via correo electronico al proveedor para programacion de la nueva fecha la cual no puede pasar mas de una semana.
Evidencia:bitacora de equipos de computo y correo electronico en el caso que aplique</t>
  </si>
  <si>
    <t>Seguimiento al cumplimiento del plan de mantenimiento.</t>
  </si>
  <si>
    <t>El grupo de mesa de ayuda se encargara del seguimiento a las actualizaciones del sistema operativo de los equipos de computo.</t>
  </si>
  <si>
    <t>Bitacora de equipos de computo</t>
  </si>
  <si>
    <t>Cuatrimestral</t>
  </si>
  <si>
    <t>No. Mantenimentos realizados / nro Mantenimentos programados )* 100</t>
  </si>
  <si>
    <t>Total Equipos actualizados / equipos a actualizar * 100</t>
  </si>
  <si>
    <t>Reprogramar la ejecucion de los mantenimientos preventivos, los cuales no deben superar una semana.</t>
  </si>
  <si>
    <t>Actualizar manualmente el sistema operativo y escalar al especialista elservidores el error evidenciado</t>
  </si>
  <si>
    <t>Bitacora de equipos de computo.
Correo electronico</t>
  </si>
  <si>
    <t>La versión inicial del plan maestro se deberá realizar en Marzo del 2021 y se deben realizar actualizaciones cada vez que ingrese alguien autorizado al datacenter.</t>
  </si>
  <si>
    <t>El especialista de seguridad informatica, cada vez que ocurra el evento se debe revisar los logs de los equipos de seguiridad perimetral para verificar que los apagados no controlados no causaron daños en estos, diligenciando la bitacora "Seguimiento de estado de equipos de seguridad perimetral".
En caso de presentarse alguna alerta de apagado no controlado y/o daño de los equipos de seguridad pertimetral, se debe notificar via correo electronico al lider de infraestructura para que realice el escalamiento pertinente.
Las evidencia de esta actividad es el diligenciamiento de la bitacora "Seguimiento de estado de equipos de seguridad perimetral", los logs de los equipos de seguridad pertimetral y los correos de notificacion de escalamiento del evento cuando aplique.</t>
  </si>
  <si>
    <t>El especialista de seguridad inforamatica cada seis (6) meses debe verificar el End of Support (EoS) en la pagina web del fabricante determinando el estado de este, diligenciando la bitacora  "Seguimiento de estado de equipos de seguridad perimetral"; y cada vez que se deba realizar una compra de un elemento de la infraestructura tecnológica, deberá realizar una ficha tecnica del elemento en la cual se evidencie la interacción del elemento y/o sistema con la infraestructura actual y se evidencie la compatibilidad entre los elementos, Con esta ficha evitaremos que cuando llegue el elemento o se implemente el sistema no sea compatible con la infraestructura tecnológica existente. 
En caso de presentarse el End of Support (EoS), se notificará al Líder del grupo de infraestructura designado por la Secretaria General, via correo electronico, para su respectivo escalamiento, por otra parte, en caso que el elemento de infraestructura requerido supere el presupuesto disponible, se debe incluir en el plan de adquisiciones de la proxima vigencia. 
La evidencia de la actividad del EoS es el diligenciamiento de la bitacora "Seguimiento de estado de equipos de seguridad perimetral" y notificaciones via correos electronicos cuando aplique.
La evidencia de la actividad adquisicion de elementos de infraestructura es la ficha tecnica del elemento y el plan de adquisiciones cuando aplique.</t>
  </si>
  <si>
    <t xml:space="preserve">Revisar los logs de los equipos de seguiridad perimetral </t>
  </si>
  <si>
    <t>Verificar las notas de la version del firmware actual de los equipos de seguridad perimetral</t>
  </si>
  <si>
    <t>Seguir todas las directrices en EGTI-DI-006 Politica de Responsabilidades y Control de Cambios y  convocar a reunión a los colaboradores a los cuales impacte dicho cambio</t>
  </si>
  <si>
    <t xml:space="preserve">Verificar End of Support (EoS) en pagina web de fabricante de equipos </t>
  </si>
  <si>
    <t>Bitacora de seguimiento de estado de equipos de seguridad perimetral</t>
  </si>
  <si>
    <t>El especialista de seguridad informatica, cada cuatro meses (4) meses debe verificar las notas de la version del firmware actual de los equipos de seguridad perimetral comparandolas con las existentes en el sitio web oficial del fabricante mediante el diligenciamiento de la bitacora "seguimiento de actualizacion de firmware de equipos perimetrales",  en caso de existir nuevas versiones se realizará el plan de trabajo para la actualizacion del dispositivo. 
La evidencia de esta actividad es el diligenciamiento de la bitacora "seguimiento de actualizacion de firmware de equipos perimetrales", las notas de la version y el plan de actualizacion cuando se ejecute.</t>
  </si>
  <si>
    <t>El especialista de Seguridad Informática, cada cuatro meses (4) debe verificar la ejecución de los mantenimientos programados en el plan anual de mantenimientos diligenciando la hoja de vida de los equipos activos de red. En caso de que no se realicen los mantenimientos segun lo programado, se escala al Líder de Infraestructura vía correo electrónico la no ejecución, quien tomará las acciones correspondientes.
Evidencia: Hoja de Vida de Equipos Activos de Red, Plan de Mantenimiento,correo electrónico cuando aplique.</t>
  </si>
  <si>
    <t>Verificar ejecucion de mantenimiento programados para equipos activos de red</t>
  </si>
  <si>
    <t>Plan de mantenimiento anual
Hoja de vida e equipos activos de red</t>
  </si>
  <si>
    <t>Lider de Infraestructura 
Especialista Seguridad Informática</t>
  </si>
  <si>
    <t>Cada vez que ocurra un evento de apagado no controlado</t>
  </si>
  <si>
    <t>(Numero de logs con falla critica/Numero de logs con estado de apagado no controlado)*100</t>
  </si>
  <si>
    <t>Cada vez que se realice un cambio en la infraestructura tecnológica.</t>
  </si>
  <si>
    <t>(Numero de verificaciones realizadas/Numero de verificaciones planeadas)*100</t>
  </si>
  <si>
    <t>(Nro. De Cambios realizados/Nro. De cambios totales)*100</t>
  </si>
  <si>
    <t>(Nro. De actividades planeadas/Nro. De actividades Totales)*100</t>
  </si>
  <si>
    <t>Se debe escalar al Lider de Infraestrcutura el incidente</t>
  </si>
  <si>
    <t>Logs de equipos de seguridad perimetral y correos electronicos de escalamiento de incidente</t>
  </si>
  <si>
    <t>Plan de trabajao para actualizacion de equipos de seguridad perimetral</t>
  </si>
  <si>
    <t>Firmware Actualizado</t>
  </si>
  <si>
    <t>Correo electronico de escalamiento
Plan de adquisicones nueva vigencia</t>
  </si>
  <si>
    <t>Correo electronico de escalamiento</t>
  </si>
  <si>
    <t>Lider de Infraestructura</t>
  </si>
  <si>
    <t>El Lider del grupo demesa de ayuda junto con el lider de infraestructura cada  cuatro meses (4) debe revisar el cumplimiento al plan de mantenimiento anual donde se incluye el mantenimiento al equipo biometrico, diligenciando la bitacora de infraestructura, en caso que no se cumpla el plan de mantenimento este se escalara al lider de infraestructura via correo electronico, quien dara las instrucciones a seguir a fin de garantizar el correcto funcionamiento del equipo, como evidencia de esta actividad quedara el registro en la bitacora de infraestructura, los correos electronicos cuando aplique,el informe de mantenimiento, el plan de mantenimiento.</t>
  </si>
  <si>
    <t>El Lider del grupo de infraestructura designado por la Secretaria General junto con el grupo de infraestructura cada  cuatro meses debe revisar el cumplimiento al plan de mantenimiento anual donde se incluye el mantenimiento a los servidores fisicos, diligenciando la bitacora de infraestructura, en caso que no se cumpla el plan de mantenimento este se escalara al lider de infraestructura via correo electronico, quien dara las instrucciones a seguir a fin de garantizar el correcto funcionamiento de los servidores, como evidencia de esta actividad quedara el registro en la bitacora de infraestructura, los correos electronicos cuando aplique,el informe de mantenimiento, el plan de mantenimiento.</t>
  </si>
  <si>
    <t>Ofrecer servicios de Tecnología de la  Información de calidad y oportunos, proporcionando soporte tecnológico y  soluciones efectivas a los requerimientos de los  procesos de la UAERMV.</t>
  </si>
  <si>
    <t>Los especialistas de servidores semanalmente deben revisar que el agente este activo y actualizado en los equipos de la entidad, ingresando a la consola de administracion de antivirus en el modulo de tareas automaticas donde se evidenciara el estado de los agentes. 
Se anotara en la bitacora de seguimiento de infraestructura instaladas con la fecha y hora de instalacion.
En caso de encontrar equipos en estado critico o en estado desactualizado se intentarar reinstalar el agente desde la consola y en caso que no se logre se apoyara con la mesa de ayuda para la instalacion manual, como evidencia quedan el diligenciamiento de la bitacora con las actualizaciones instaladas, los reportes generados por la consola de antivirus y/o los casos de mesa de ayuda colocados para tal fin.</t>
  </si>
  <si>
    <t>Los especialistas de servidores designado por la Secretaria General cada cuatro meses deben revisar la vigencia de la licencia, ingresando a la consola de administracion de antivirus en el modulo de licenciamiento e imprimir el informe de uso de claves de licencia que genera la consola, diligenciando la bitacora de seguimiento de infraestructura, si la fecha de vencimiento esta proxima a expirar se informara por medio de correo electronico al Lider de infraestructura por lo menos con un mes de antelacion a la fecha de vencimiento a fin de que este pueda generar la requisicion de compra de nuevo licenciamiento. como evidencia de esta actividad queda el correo enviado y el reporte de uso de claves generado desde la consola de antivirus, a su vez se dejara registro en la bitacora de infrestructura la fecha de revision.</t>
  </si>
  <si>
    <t>Los Analistas de Mesa de ayuda designados por el Lider de Infraestructura, cada año o cuando ingrese o egrese un funcionario público y/o contratista con permisos de ingreso, deben verificar que el formato GSIT-FM-010-V2 Formato Gestion de Credenciales de Acceso y Novedades cumpla con los permisos correspondientes, para realizar el proceso de depuración de los usuarios con acceso al centro de cómputo; en caso de requerir el acceso a un tercero, debe solicitarse el permiso via correo electronico al Lider de Infraestructura el cual notificará a los Analistas, una vez se ingrese al centro de computo debe diligenciarse el formato GSIT-FM-003-V1 Bitacora Ingreso-Salida Centro Computo; de este proceso resultará un documento maestro de acceso donde se especifican los colaboradores que tienen acceso, los roles y el rango de tiempo en los cuales tendrán acceso. Con base en el documento maestro de el Lider de Infraestructura realizará un informe trimestral de seguimiento en donde debe validar el registro de ingreso de personal autorizado y no autorizado al centro de cómputo, esto con el fin de garantizar la seguridad de cada uno de los elementos que se encuentran en el centro de cómputo. La herramienta que garantizara el control es un biométrico en donde se parametrizara la información del plan maestro, este restringe el acceso a personal no autorizado.
En caso de presentarse una desviación, que para este caso es que alguien no autorizado ingrese al data center, se deberán consultar las cámaras y realizar la respectiva investigación de cuál fue el objeto de ingresar al centro de cómputo y que acciones realizo dentro, con base en esta información se solicitará a la oficina de control disciplinario iniciar con los respectivos tramites sancionatorios. En caso de que el personal identificado que se presenta en la sede no corresponde al manifestado por el tercero/proveedor, se debe notificar al Lider de Infraestrcutura para que realiza los respectivos tramites ante el proveedor para su correctos solicitud de permisos.</t>
  </si>
  <si>
    <t>Fallo en los servicios del proveedor (Infraestructura Microsoft)</t>
  </si>
  <si>
    <t xml:space="preserve">Imposibilidad de acceder a las plataformas de administracion
Alteracion de datos o configuraciones.
Afectacción a los servicios contratados dentro del licenciamiento.
</t>
  </si>
  <si>
    <t>Los especialistas de serividores mensualmente deben verificar que los servicios prestados por el proveedor Microsoft se encuentren disponibles diligenciando la bitacora de Seguimiento de infraestructura ingresando a la consola de administración de office 365.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Bitacora de Seguimiento de Infraestructura, Solicitud de Servicio cuando aplique y correo electrónico cuando aplique.</t>
  </si>
  <si>
    <t>Fallo en los servicios del proveedor (Infraestructura Oracle)</t>
  </si>
  <si>
    <t>Los especialistas de serividores mensualmente deben verificar que los servicios prestados por el proveedor Oracle se encuentren disponibles diligenciando la bitacora de Seguimiento de infraestructura ingresando a la consola de administración de Oracle.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Bitacora de Seguimiento de Infraestructura, Solicitud de Servicio cuando aplique y correo electrónico cuando aplique.</t>
  </si>
  <si>
    <t>Los usuarios no podran acceder a la informacion almacenada en las carpetas compartidas, asi como el servidor de Orfeo no podra leer la bodega de datos.
Afectacción a los servicios contratados dentro del licenciamiento.</t>
  </si>
  <si>
    <t>Los especialistas de serividores mensualmente deben verificar que los servicios prestados por el proveedor Microsoft se encuentren disponibles.</t>
  </si>
  <si>
    <t>(Nro. De incidencias presentadas/Nro. de Incidencias reportadas)*100</t>
  </si>
  <si>
    <t>Crear un caso de soporte técnico con el proveedor mediante Service Request  y se notifica al Líder de infraestructura vía correo electrónico la incidencia presentada, para que tome las medidas correspondiente, según sea el caso.</t>
  </si>
  <si>
    <t>Solicitud de Servicio
Correo electrónico de escalamiento</t>
  </si>
  <si>
    <t>Los especialistas de serividores mensualmente deben verificar que los servicios prestados por el proveedor Oracle se encuentren disponibles.</t>
  </si>
  <si>
    <t>En caso de presentarse degradación en el servicio, se crea un caso de soporte técnico con el proveedor mediante Service Request  y se notifica al Líder de infraestructura vía correo electrónico la incidencia presentada.</t>
  </si>
  <si>
    <t>1. Indisponibilidad de los servicios de IT.
2. Daño físico de los equipos y redes de IT.
3. Hurto de equipos de propiedad o bajo custodia de la Entidad.
4. Parálisis en el procesos.
5. Incumplimiento en las solicitudes realizadas por cualquier ente de control (Interno o externo).
6. Investigaciones disciplinarias.
7. Deterioro de la imagen del proceso.
8. Perdida de tiempo en todos los proceso de la entidad.
9. Mal funcionamiento del sistema Biometrico
10.El bloqueo del sistema biometrico afectaria el acceso a las sedes y a los datacenter de la entidad.</t>
  </si>
  <si>
    <t>El grupo de mesa de ayuda mensualmente debe revisar el funcionamiento de la maquina donde reside el aplicativo biometrico dejando registro en la bítacora de Seguimiento de Infraestructura y realizando una imagen completa de la maquina,  en caso de evidenciar un mal funcionamiento  el grupo de mesa de ayuda reportara mediante un correo electronico al arquitecto Eduardo Sanchez quien a su vez contactara a FAMOC para realizar las respectivas correcciones y configuraciones. como evidencia de esta actividad se deja el registro en la bitacora de infraestructura y/ó el correo electronico dirigido al arquitecto Eduardo Sanchez.</t>
  </si>
  <si>
    <t>Los Analistas de Mesa de Ayuda, Trimestralmente deben verificar las notas de la version del firmware actual de los equipos biométricos de las sedes Administrativa y Operativa, comparandolas con las existentes en el sitio web oficial del fabricante, mediante el diligenciamiento de la bitacora de Seguimiento de Infraestructura. En caso de existir nuevas versiones se realizará  el escalamiento correspondiente al Líder de Infraestructura vía correo electrónico quien solicitará por la misma vía al proveedor FAMOC la realización del plan de trabajo para la actualizacion del dispositivo. 
La evidencia de esta actividad es el diligenciamiento de la bitacora de Seguimiento de Infraestructura, las notas de la version, correo electrónico  y el plan de actualizacion cuando aplique.</t>
  </si>
  <si>
    <t>Verificar las Notas de la version del firmware actual de los equipos biométricos de las sedes Administrativa y Operativa.</t>
  </si>
  <si>
    <t xml:space="preserve"> Escalamiento correspondiente al Líder de Infraestructura vía correo electrónico quien solicitará por la misma vía al proveedor FAMOC la realización del plan de trabajo para la actualizacion del dispositivo.</t>
  </si>
  <si>
    <t>FAMOC</t>
  </si>
  <si>
    <t>(Número de Seguimientos realizados / número de Seguimientos programadas )*100</t>
  </si>
  <si>
    <t>Bítacora de seguimiento de infraestructura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</si>
</sst>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9" x14ac:knownFonts="1">
    <font>
      <sz val="11"/>
      <color theme="1"/>
      <name val="Calibri"/>
      <family val="2"/>
      <scheme val="minor"/>
    </font>
    <font>
      <sz val="11"/>
      <color theme="1"/>
      <name val="Calibri"/>
      <family val="2"/>
      <scheme val="minor"/>
    </font>
    <font>
      <u/>
      <sz val="10"/>
      <color indexed="12"/>
      <name val="Arial"/>
      <family val="2"/>
    </font>
    <font>
      <b/>
      <sz val="12"/>
      <name val="Arial"/>
      <family val="2"/>
    </font>
    <font>
      <sz val="10"/>
      <name val="Arial"/>
      <family val="2"/>
    </font>
    <font>
      <sz val="10"/>
      <color indexed="8"/>
      <name val="Arial"/>
      <family val="2"/>
    </font>
    <font>
      <b/>
      <sz val="10"/>
      <name val="Arial"/>
      <family val="2"/>
    </font>
    <font>
      <sz val="11"/>
      <name val="Arial"/>
      <family val="2"/>
    </font>
    <font>
      <u/>
      <sz val="11"/>
      <name val="Arial"/>
      <family val="2"/>
    </font>
    <font>
      <b/>
      <sz val="11"/>
      <name val="Arial"/>
      <family val="2"/>
    </font>
    <font>
      <b/>
      <sz val="14"/>
      <color theme="1"/>
      <name val="Arial"/>
      <family val="2"/>
    </font>
    <font>
      <sz val="11"/>
      <color theme="1"/>
      <name val="Arial"/>
      <family val="2"/>
    </font>
    <font>
      <sz val="12"/>
      <color rgb="FF000000"/>
      <name val="Calibri"/>
      <family val="2"/>
      <scheme val="minor"/>
    </font>
    <font>
      <b/>
      <sz val="8"/>
      <name val="Arial"/>
      <family val="2"/>
    </font>
    <font>
      <sz val="8"/>
      <name val="Arial"/>
      <family val="2"/>
    </font>
    <font>
      <sz val="8"/>
      <name val="Calibri"/>
      <family val="2"/>
      <scheme val="minor"/>
    </font>
    <font>
      <b/>
      <sz val="11"/>
      <color theme="1"/>
      <name val="Calibri"/>
      <family val="2"/>
      <scheme val="minor"/>
    </font>
    <font>
      <b/>
      <sz val="12"/>
      <color theme="1"/>
      <name val="Arial"/>
      <family val="2"/>
    </font>
    <font>
      <b/>
      <sz val="10"/>
      <color theme="1"/>
      <name val="Arial"/>
      <family val="2"/>
    </font>
    <font>
      <b/>
      <sz val="11"/>
      <color theme="1"/>
      <name val="Arial"/>
      <family val="2"/>
    </font>
    <font>
      <sz val="10"/>
      <color theme="1"/>
      <name val="Arial"/>
      <family val="2"/>
    </font>
    <font>
      <sz val="10"/>
      <color theme="9" tint="-0.499984740745262"/>
      <name val="Arial"/>
      <family val="2"/>
    </font>
    <font>
      <b/>
      <sz val="9"/>
      <name val="Arial"/>
      <family val="2"/>
    </font>
    <font>
      <b/>
      <u/>
      <sz val="11"/>
      <color theme="0"/>
      <name val="Arial"/>
      <family val="2"/>
    </font>
    <font>
      <b/>
      <sz val="14"/>
      <name val="Arial"/>
      <family val="2"/>
    </font>
    <font>
      <sz val="9"/>
      <name val="Arial"/>
      <family val="2"/>
    </font>
    <font>
      <sz val="9"/>
      <color theme="1" tint="0.249977111117893"/>
      <name val="Arial"/>
      <family val="2"/>
    </font>
    <font>
      <sz val="12"/>
      <name val="Arial"/>
      <family val="2"/>
    </font>
    <font>
      <b/>
      <sz val="9"/>
      <color theme="9" tint="-0.249977111117893"/>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rgb="FF33CC3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2F2F2"/>
        <bgColor indexed="64"/>
      </patternFill>
    </fill>
    <fill>
      <patternFill patternType="solid">
        <fgColor theme="1" tint="0.249977111117893"/>
        <bgColor indexed="64"/>
      </patternFill>
    </fill>
    <fill>
      <patternFill patternType="solid">
        <fgColor rgb="FFD8D8D8"/>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D9D9D9"/>
        <bgColor indexed="64"/>
      </patternFill>
    </fill>
    <fill>
      <patternFill patternType="solid">
        <fgColor rgb="FF002060"/>
        <bgColor indexed="64"/>
      </patternFill>
    </fill>
    <fill>
      <patternFill patternType="solid">
        <fgColor rgb="FFFFFFFF"/>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style="medium">
        <color rgb="FF000000"/>
      </right>
      <top style="medium">
        <color indexed="64"/>
      </top>
      <bottom style="thin">
        <color indexed="64"/>
      </bottom>
      <diagonal/>
    </border>
    <border>
      <left style="medium">
        <color indexed="64"/>
      </left>
      <right style="medium">
        <color indexed="64"/>
      </right>
      <top style="medium">
        <color indexed="64"/>
      </top>
      <bottom/>
      <diagonal/>
    </border>
    <border>
      <left/>
      <right style="medium">
        <color rgb="FF000000"/>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rgb="FF000000"/>
      </right>
      <top/>
      <bottom/>
      <diagonal/>
    </border>
    <border>
      <left/>
      <right style="medium">
        <color rgb="FF000000"/>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medium">
        <color auto="1"/>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auto="1"/>
      </bottom>
      <diagonal/>
    </border>
    <border>
      <left/>
      <right style="medium">
        <color indexed="64"/>
      </right>
      <top style="thin">
        <color auto="1"/>
      </top>
      <bottom style="medium">
        <color indexed="64"/>
      </bottom>
      <diagonal/>
    </border>
    <border>
      <left/>
      <right style="medium">
        <color auto="1"/>
      </right>
      <top style="medium">
        <color auto="1"/>
      </top>
      <bottom style="thin">
        <color auto="1"/>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0" fontId="4" fillId="0" borderId="0"/>
    <xf numFmtId="0" fontId="4" fillId="0" borderId="0"/>
  </cellStyleXfs>
  <cellXfs count="266">
    <xf numFmtId="0" fontId="0" fillId="0" borderId="0" xfId="0"/>
    <xf numFmtId="0" fontId="0" fillId="0" borderId="0" xfId="0" applyFont="1" applyAlignment="1">
      <alignment wrapText="1"/>
    </xf>
    <xf numFmtId="0" fontId="0" fillId="0" borderId="0" xfId="0" applyFont="1" applyAlignment="1" applyProtection="1">
      <alignment vertical="center" wrapText="1"/>
    </xf>
    <xf numFmtId="0" fontId="6" fillId="2" borderId="19" xfId="0" applyFont="1" applyFill="1" applyBorder="1" applyAlignment="1" applyProtection="1">
      <alignment horizontal="center" vertical="center" wrapText="1"/>
    </xf>
    <xf numFmtId="0" fontId="0" fillId="0" borderId="0" xfId="0" applyFont="1" applyAlignment="1">
      <alignment horizontal="center" vertical="center" wrapText="1"/>
    </xf>
    <xf numFmtId="0" fontId="3" fillId="5"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0" fillId="0" borderId="0" xfId="0" applyFill="1" applyAlignment="1" applyProtection="1">
      <alignment horizontal="center" vertical="center" wrapText="1"/>
    </xf>
    <xf numFmtId="0" fontId="5" fillId="0" borderId="0" xfId="0" applyFont="1" applyFill="1" applyAlignment="1" applyProtection="1">
      <alignment horizontal="center" vertical="center" wrapText="1"/>
    </xf>
    <xf numFmtId="0" fontId="12" fillId="0" borderId="0" xfId="0" applyFont="1" applyAlignment="1">
      <alignment vertical="center" wrapText="1"/>
    </xf>
    <xf numFmtId="0" fontId="0" fillId="0" borderId="0" xfId="0" applyFill="1" applyAlignment="1">
      <alignment wrapText="1"/>
    </xf>
    <xf numFmtId="0" fontId="14" fillId="0" borderId="0" xfId="0" applyFont="1" applyFill="1" applyAlignment="1" applyProtection="1">
      <alignment horizontal="center" vertical="center" wrapText="1"/>
    </xf>
    <xf numFmtId="0" fontId="13" fillId="0" borderId="0" xfId="0" applyFont="1" applyFill="1" applyBorder="1" applyAlignment="1" applyProtection="1">
      <alignment horizontal="center" vertical="center" wrapText="1"/>
    </xf>
    <xf numFmtId="0" fontId="15" fillId="0" borderId="0" xfId="0" applyFont="1" applyFill="1" applyAlignment="1" applyProtection="1">
      <alignment horizontal="center" vertical="center" wrapText="1"/>
    </xf>
    <xf numFmtId="165" fontId="15" fillId="0" borderId="0" xfId="1" applyNumberFormat="1" applyFont="1" applyFill="1" applyAlignment="1" applyProtection="1">
      <alignment horizontal="center" vertical="center" wrapText="1"/>
    </xf>
    <xf numFmtId="0" fontId="15" fillId="0" borderId="0"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3" fillId="3" borderId="8"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11" fillId="0" borderId="0" xfId="0" applyFont="1" applyAlignment="1" applyProtection="1">
      <alignment vertical="center" wrapText="1"/>
    </xf>
    <xf numFmtId="0" fontId="18" fillId="9"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9" fillId="0" borderId="1" xfId="0" applyFont="1" applyBorder="1" applyAlignment="1" applyProtection="1">
      <alignment horizontal="center" vertical="center" wrapText="1"/>
    </xf>
    <xf numFmtId="0" fontId="7" fillId="0" borderId="1" xfId="0" applyFont="1" applyBorder="1" applyAlignment="1" applyProtection="1">
      <alignment vertical="center" wrapText="1"/>
    </xf>
    <xf numFmtId="1" fontId="7" fillId="0" borderId="1" xfId="0" applyNumberFormat="1" applyFont="1" applyBorder="1" applyAlignment="1" applyProtection="1">
      <alignment horizontal="center" vertical="center" wrapText="1"/>
    </xf>
    <xf numFmtId="0" fontId="4" fillId="0" borderId="22" xfId="0" applyFont="1" applyFill="1" applyBorder="1" applyAlignment="1">
      <alignment horizontal="justify" vertical="center" wrapText="1"/>
    </xf>
    <xf numFmtId="0" fontId="17" fillId="9" borderId="29" xfId="0" applyFont="1" applyFill="1" applyBorder="1" applyAlignment="1">
      <alignment horizontal="center" vertical="center" wrapText="1"/>
    </xf>
    <xf numFmtId="0" fontId="17" fillId="9" borderId="22" xfId="0" applyFont="1" applyFill="1" applyBorder="1" applyAlignment="1">
      <alignment horizontal="center" vertical="center" wrapText="1"/>
    </xf>
    <xf numFmtId="0" fontId="21" fillId="0" borderId="30" xfId="0" applyFont="1" applyFill="1" applyBorder="1" applyAlignment="1">
      <alignment horizontal="justify" vertical="center" wrapText="1"/>
    </xf>
    <xf numFmtId="0" fontId="20" fillId="0" borderId="31" xfId="0" applyFont="1" applyFill="1" applyBorder="1" applyAlignment="1">
      <alignment horizontal="justify" vertical="center" wrapText="1"/>
    </xf>
    <xf numFmtId="0" fontId="21" fillId="0" borderId="22" xfId="0" applyFont="1" applyFill="1" applyBorder="1" applyAlignment="1">
      <alignment horizontal="justify" vertical="center" wrapText="1"/>
    </xf>
    <xf numFmtId="0" fontId="20" fillId="0" borderId="28" xfId="0" applyFont="1" applyFill="1" applyBorder="1" applyAlignment="1">
      <alignment horizontal="justify" vertical="center" wrapText="1"/>
    </xf>
    <xf numFmtId="0" fontId="21" fillId="0" borderId="25" xfId="0" applyFont="1" applyFill="1" applyBorder="1" applyAlignment="1">
      <alignment horizontal="justify" vertical="center" wrapText="1"/>
    </xf>
    <xf numFmtId="0" fontId="20" fillId="0" borderId="32" xfId="0" applyFont="1" applyFill="1" applyBorder="1" applyAlignment="1">
      <alignment horizontal="justify" vertical="center" wrapText="1"/>
    </xf>
    <xf numFmtId="0" fontId="4" fillId="0" borderId="31" xfId="0" applyFont="1" applyFill="1" applyBorder="1" applyAlignment="1">
      <alignment horizontal="justify" vertical="center" wrapText="1"/>
    </xf>
    <xf numFmtId="0" fontId="4" fillId="0" borderId="28" xfId="0" applyFont="1" applyFill="1" applyBorder="1" applyAlignment="1">
      <alignment horizontal="justify" vertical="center" wrapText="1"/>
    </xf>
    <xf numFmtId="0" fontId="4" fillId="0" borderId="32" xfId="0" applyFont="1" applyFill="1" applyBorder="1" applyAlignment="1">
      <alignment horizontal="justify" vertical="center" wrapText="1"/>
    </xf>
    <xf numFmtId="0" fontId="16" fillId="0" borderId="0" xfId="0" applyFont="1" applyAlignment="1">
      <alignment horizontal="center" vertical="center" wrapText="1"/>
    </xf>
    <xf numFmtId="0" fontId="3" fillId="7" borderId="26" xfId="0" applyFont="1" applyFill="1" applyBorder="1" applyAlignment="1">
      <alignment vertical="center" wrapText="1"/>
    </xf>
    <xf numFmtId="0" fontId="3" fillId="6" borderId="14" xfId="0" applyFont="1" applyFill="1" applyBorder="1" applyAlignment="1">
      <alignment horizontal="center" vertical="center" wrapText="1"/>
    </xf>
    <xf numFmtId="0" fontId="3" fillId="7" borderId="38" xfId="0" applyFont="1" applyFill="1" applyBorder="1" applyAlignment="1">
      <alignment vertical="center" wrapText="1"/>
    </xf>
    <xf numFmtId="0" fontId="3" fillId="7" borderId="39" xfId="0" applyFont="1" applyFill="1" applyBorder="1" applyAlignment="1">
      <alignment vertical="center" wrapText="1"/>
    </xf>
    <xf numFmtId="0" fontId="16" fillId="11" borderId="37" xfId="0" applyFont="1" applyFill="1" applyBorder="1" applyAlignment="1">
      <alignment horizontal="center" vertical="center" wrapText="1"/>
    </xf>
    <xf numFmtId="0" fontId="6" fillId="2" borderId="12" xfId="0" applyFont="1" applyFill="1" applyBorder="1" applyAlignment="1" applyProtection="1">
      <alignment horizontal="center" vertical="center" wrapText="1"/>
    </xf>
    <xf numFmtId="0" fontId="23" fillId="14" borderId="1" xfId="0" applyFont="1" applyFill="1" applyBorder="1" applyAlignment="1" applyProtection="1">
      <alignment horizontal="center" vertical="center" wrapText="1"/>
    </xf>
    <xf numFmtId="0" fontId="20" fillId="15" borderId="1" xfId="0" applyFont="1" applyFill="1" applyBorder="1" applyAlignment="1">
      <alignment horizontal="justify" vertical="center" wrapText="1"/>
    </xf>
    <xf numFmtId="0" fontId="11" fillId="0" borderId="0" xfId="0" applyFont="1" applyBorder="1" applyAlignment="1" applyProtection="1">
      <alignment vertical="center" wrapText="1"/>
    </xf>
    <xf numFmtId="0" fontId="11" fillId="0" borderId="2" xfId="0" applyFont="1" applyBorder="1" applyAlignment="1" applyProtection="1">
      <alignment horizontal="center" vertical="center" wrapText="1"/>
    </xf>
    <xf numFmtId="0" fontId="11" fillId="0" borderId="3" xfId="0" applyFont="1" applyBorder="1" applyAlignment="1" applyProtection="1">
      <alignment vertical="center" wrapText="1"/>
    </xf>
    <xf numFmtId="0" fontId="11" fillId="0" borderId="16" xfId="0" applyFont="1" applyBorder="1" applyAlignment="1" applyProtection="1">
      <alignment vertical="center" wrapText="1"/>
    </xf>
    <xf numFmtId="0" fontId="11" fillId="0" borderId="8" xfId="0" applyFont="1" applyBorder="1" applyAlignment="1" applyProtection="1">
      <alignment horizontal="center" vertical="center" wrapText="1"/>
    </xf>
    <xf numFmtId="0" fontId="11" fillId="0" borderId="1" xfId="0" applyFont="1" applyBorder="1" applyAlignment="1" applyProtection="1">
      <alignment vertical="center" wrapText="1"/>
    </xf>
    <xf numFmtId="0" fontId="11" fillId="0" borderId="10" xfId="0" applyFont="1" applyBorder="1" applyAlignment="1" applyProtection="1">
      <alignment vertical="center" wrapText="1"/>
    </xf>
    <xf numFmtId="0" fontId="25" fillId="0" borderId="1" xfId="0" applyFont="1" applyFill="1" applyBorder="1" applyAlignment="1" applyProtection="1">
      <alignment horizontal="center" vertical="center" wrapText="1"/>
      <protection locked="0"/>
    </xf>
    <xf numFmtId="14" fontId="25" fillId="0" borderId="1" xfId="0" applyNumberFormat="1" applyFont="1" applyFill="1" applyBorder="1" applyAlignment="1" applyProtection="1">
      <alignment horizontal="center" vertical="center" wrapText="1"/>
      <protection locked="0"/>
    </xf>
    <xf numFmtId="0" fontId="25" fillId="0" borderId="0" xfId="0" applyFont="1" applyFill="1" applyAlignment="1" applyProtection="1">
      <alignment horizontal="center" vertical="center" wrapText="1"/>
    </xf>
    <xf numFmtId="0" fontId="18" fillId="9" borderId="22" xfId="0" applyFont="1" applyFill="1" applyBorder="1" applyAlignment="1">
      <alignment horizontal="center" vertical="center" wrapText="1"/>
    </xf>
    <xf numFmtId="0" fontId="18" fillId="9" borderId="25" xfId="0" applyFont="1" applyFill="1" applyBorder="1" applyAlignment="1">
      <alignment horizontal="center" vertical="center" wrapText="1"/>
    </xf>
    <xf numFmtId="0" fontId="4" fillId="0" borderId="22" xfId="0" applyFont="1" applyBorder="1" applyAlignment="1">
      <alignment horizontal="justify" vertical="center" wrapText="1"/>
    </xf>
    <xf numFmtId="0" fontId="0" fillId="0" borderId="22" xfId="0" applyBorder="1" applyAlignment="1">
      <alignment vertical="center" wrapText="1"/>
    </xf>
    <xf numFmtId="0" fontId="0" fillId="0" borderId="25" xfId="0" applyBorder="1" applyAlignment="1">
      <alignment vertical="center" wrapText="1"/>
    </xf>
    <xf numFmtId="0" fontId="20" fillId="0" borderId="22" xfId="0" applyFont="1" applyBorder="1" applyAlignment="1">
      <alignment horizontal="justify" vertical="center" wrapText="1"/>
    </xf>
    <xf numFmtId="0" fontId="22" fillId="0" borderId="22" xfId="0" applyFont="1" applyBorder="1" applyAlignment="1">
      <alignment horizontal="justify" vertical="center" wrapText="1"/>
    </xf>
    <xf numFmtId="0" fontId="20" fillId="0" borderId="25" xfId="0" applyFont="1" applyBorder="1" applyAlignment="1">
      <alignment horizontal="justify" vertical="center" wrapText="1"/>
    </xf>
    <xf numFmtId="0" fontId="27" fillId="0" borderId="22" xfId="0" applyFont="1" applyBorder="1" applyAlignment="1">
      <alignment horizontal="justify" vertical="center" wrapText="1"/>
    </xf>
    <xf numFmtId="0" fontId="4" fillId="0" borderId="25" xfId="0" applyFont="1" applyBorder="1" applyAlignment="1">
      <alignment horizontal="justify" vertical="center" wrapText="1"/>
    </xf>
    <xf numFmtId="2" fontId="22" fillId="0" borderId="1" xfId="1" applyNumberFormat="1" applyFont="1" applyFill="1" applyBorder="1" applyAlignment="1" applyProtection="1">
      <alignment horizontal="center" vertical="center" wrapText="1"/>
    </xf>
    <xf numFmtId="0" fontId="22" fillId="0" borderId="1" xfId="3"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2" fontId="22" fillId="0" borderId="1" xfId="1" applyNumberFormat="1"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xf>
    <xf numFmtId="0" fontId="22" fillId="12" borderId="1" xfId="0" applyFont="1" applyFill="1" applyBorder="1" applyAlignment="1" applyProtection="1">
      <alignment horizontal="center" vertical="center" wrapText="1"/>
    </xf>
    <xf numFmtId="0" fontId="22" fillId="0" borderId="17" xfId="3" applyFont="1" applyFill="1" applyBorder="1" applyAlignment="1" applyProtection="1">
      <alignment horizontal="center" vertical="center" wrapText="1"/>
    </xf>
    <xf numFmtId="2" fontId="22" fillId="0" borderId="17" xfId="1" applyNumberFormat="1" applyFont="1" applyFill="1" applyBorder="1" applyAlignment="1" applyProtection="1">
      <alignment horizontal="center" vertical="center" wrapText="1"/>
    </xf>
    <xf numFmtId="2" fontId="22" fillId="0" borderId="17" xfId="1" applyNumberFormat="1" applyFont="1" applyFill="1" applyBorder="1" applyAlignment="1" applyProtection="1">
      <alignment horizontal="center" vertical="center" wrapText="1"/>
      <protection locked="0"/>
    </xf>
    <xf numFmtId="0" fontId="13" fillId="0" borderId="18" xfId="0" applyFont="1" applyFill="1" applyBorder="1" applyAlignment="1" applyProtection="1">
      <alignment horizontal="center" vertical="center" wrapText="1"/>
    </xf>
    <xf numFmtId="0" fontId="22" fillId="0" borderId="1" xfId="3" applyFont="1" applyFill="1" applyBorder="1" applyAlignment="1" applyProtection="1">
      <alignment horizontal="center" vertical="center" wrapText="1"/>
      <protection locked="0"/>
    </xf>
    <xf numFmtId="2" fontId="22" fillId="0" borderId="1" xfId="1" applyNumberFormat="1"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2" fontId="22" fillId="0" borderId="1" xfId="1" applyNumberFormat="1"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protection locked="0"/>
    </xf>
    <xf numFmtId="0" fontId="22" fillId="0" borderId="17" xfId="3" applyFont="1" applyFill="1" applyBorder="1" applyAlignment="1" applyProtection="1">
      <alignment vertical="center" wrapText="1"/>
      <protection locked="0"/>
    </xf>
    <xf numFmtId="0" fontId="25" fillId="0" borderId="40" xfId="3" applyFont="1" applyFill="1" applyBorder="1" applyAlignment="1" applyProtection="1">
      <alignment horizontal="center" vertical="center" wrapText="1"/>
      <protection locked="0"/>
    </xf>
    <xf numFmtId="0" fontId="25" fillId="0" borderId="42" xfId="3" applyFont="1" applyFill="1" applyBorder="1" applyAlignment="1" applyProtection="1">
      <alignment horizontal="center" vertical="center" wrapText="1"/>
      <protection locked="0"/>
    </xf>
    <xf numFmtId="0" fontId="22" fillId="0" borderId="17" xfId="3" applyFont="1" applyFill="1" applyBorder="1" applyAlignment="1" applyProtection="1">
      <alignment horizontal="center" vertical="center" wrapText="1"/>
      <protection locked="0"/>
    </xf>
    <xf numFmtId="0" fontId="22" fillId="0" borderId="9" xfId="3" applyFont="1" applyFill="1" applyBorder="1" applyAlignment="1" applyProtection="1">
      <alignment horizontal="center" vertical="center" wrapText="1"/>
      <protection locked="0"/>
    </xf>
    <xf numFmtId="0" fontId="22" fillId="0" borderId="18" xfId="3" applyFont="1" applyFill="1" applyBorder="1" applyAlignment="1" applyProtection="1">
      <alignment horizontal="center" vertical="center" wrapText="1"/>
      <protection locked="0"/>
    </xf>
    <xf numFmtId="2" fontId="22" fillId="0" borderId="1" xfId="1" applyNumberFormat="1" applyFont="1" applyFill="1" applyBorder="1" applyAlignment="1" applyProtection="1">
      <alignment horizontal="center" vertical="center" wrapText="1"/>
    </xf>
    <xf numFmtId="0" fontId="22" fillId="0" borderId="1" xfId="3" applyFont="1" applyFill="1" applyBorder="1" applyAlignment="1" applyProtection="1">
      <alignment horizontal="center" vertical="center" wrapText="1"/>
      <protection locked="0"/>
    </xf>
    <xf numFmtId="2" fontId="22" fillId="0" borderId="1" xfId="1" applyNumberFormat="1"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25" fillId="0" borderId="1" xfId="3" applyFont="1" applyFill="1" applyBorder="1" applyAlignment="1" applyProtection="1">
      <alignment horizontal="center" vertical="center" wrapText="1"/>
      <protection locked="0"/>
    </xf>
    <xf numFmtId="0" fontId="26" fillId="8" borderId="1" xfId="3"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xf>
    <xf numFmtId="0" fontId="22" fillId="12" borderId="1" xfId="0"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wrapText="1"/>
    </xf>
    <xf numFmtId="0" fontId="22" fillId="2" borderId="18" xfId="0" applyFont="1" applyFill="1" applyBorder="1" applyAlignment="1" applyProtection="1">
      <alignment horizontal="center" vertical="center" wrapText="1"/>
    </xf>
    <xf numFmtId="0" fontId="22" fillId="2" borderId="9" xfId="0" applyFont="1" applyFill="1" applyBorder="1" applyAlignment="1" applyProtection="1">
      <alignment horizontal="center" vertical="center" wrapText="1"/>
    </xf>
    <xf numFmtId="0" fontId="22" fillId="2" borderId="40" xfId="0" applyFont="1" applyFill="1" applyBorder="1" applyAlignment="1" applyProtection="1">
      <alignment horizontal="center" vertical="center" wrapText="1"/>
    </xf>
    <xf numFmtId="0" fontId="22" fillId="2" borderId="41" xfId="0" applyFont="1" applyFill="1" applyBorder="1" applyAlignment="1" applyProtection="1">
      <alignment horizontal="center" vertical="center" wrapText="1"/>
    </xf>
    <xf numFmtId="0" fontId="22" fillId="2" borderId="42" xfId="0" applyFont="1" applyFill="1" applyBorder="1" applyAlignment="1" applyProtection="1">
      <alignment horizontal="center" vertical="center" wrapText="1"/>
    </xf>
    <xf numFmtId="0" fontId="22" fillId="0" borderId="17" xfId="0" applyFont="1" applyFill="1" applyBorder="1" applyAlignment="1" applyProtection="1">
      <alignment horizontal="center" vertical="center" wrapText="1"/>
      <protection locked="0"/>
    </xf>
    <xf numFmtId="0" fontId="22" fillId="0" borderId="9" xfId="0" applyFont="1" applyFill="1" applyBorder="1" applyAlignment="1" applyProtection="1">
      <alignment horizontal="center" vertical="center" wrapText="1"/>
      <protection locked="0"/>
    </xf>
    <xf numFmtId="0" fontId="26" fillId="0" borderId="1" xfId="3" applyFont="1" applyFill="1" applyBorder="1" applyAlignment="1" applyProtection="1">
      <alignment horizontal="center" vertical="center" wrapText="1"/>
      <protection locked="0"/>
    </xf>
    <xf numFmtId="0" fontId="25" fillId="0" borderId="17" xfId="3" applyFont="1" applyFill="1" applyBorder="1" applyAlignment="1" applyProtection="1">
      <alignment horizontal="center" vertical="center" wrapText="1"/>
      <protection locked="0"/>
    </xf>
    <xf numFmtId="0" fontId="25" fillId="0" borderId="9" xfId="3" applyFont="1" applyFill="1" applyBorder="1" applyAlignment="1" applyProtection="1">
      <alignment horizontal="center" vertical="center" wrapText="1"/>
      <protection locked="0"/>
    </xf>
    <xf numFmtId="0" fontId="26" fillId="0" borderId="17" xfId="3" applyFont="1" applyFill="1" applyBorder="1" applyAlignment="1" applyProtection="1">
      <alignment horizontal="center" vertical="center" wrapText="1"/>
      <protection locked="0"/>
    </xf>
    <xf numFmtId="0" fontId="26" fillId="0" borderId="9" xfId="3"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xf>
    <xf numFmtId="0" fontId="9" fillId="2" borderId="34" xfId="0" applyFont="1" applyFill="1" applyBorder="1" applyAlignment="1" applyProtection="1">
      <alignment horizontal="center" vertical="center" wrapText="1"/>
    </xf>
    <xf numFmtId="0" fontId="9" fillId="2" borderId="31" xfId="0" applyFont="1" applyFill="1" applyBorder="1" applyAlignment="1" applyProtection="1">
      <alignment horizontal="center" vertical="center" wrapText="1"/>
    </xf>
    <xf numFmtId="0" fontId="7" fillId="0" borderId="27" xfId="2" applyFont="1" applyFill="1" applyBorder="1" applyAlignment="1" applyProtection="1">
      <alignment horizontal="center" vertical="center" wrapText="1"/>
    </xf>
    <xf numFmtId="0" fontId="7" fillId="0" borderId="0" xfId="2" applyFont="1" applyFill="1" applyBorder="1" applyAlignment="1" applyProtection="1">
      <alignment horizontal="center" vertical="center" wrapText="1"/>
    </xf>
    <xf numFmtId="0" fontId="7" fillId="0" borderId="28" xfId="2" applyFont="1" applyFill="1" applyBorder="1" applyAlignment="1" applyProtection="1">
      <alignment horizontal="center" vertical="center" wrapText="1"/>
    </xf>
    <xf numFmtId="0" fontId="7" fillId="0" borderId="35" xfId="2" applyFont="1" applyFill="1" applyBorder="1" applyAlignment="1" applyProtection="1">
      <alignment horizontal="center" vertical="center" wrapText="1"/>
    </xf>
    <xf numFmtId="0" fontId="7" fillId="0" borderId="36" xfId="2" applyFont="1" applyFill="1" applyBorder="1" applyAlignment="1" applyProtection="1">
      <alignment horizontal="center" vertical="center" wrapText="1"/>
    </xf>
    <xf numFmtId="0" fontId="7" fillId="0" borderId="32" xfId="2" applyFont="1" applyFill="1" applyBorder="1" applyAlignment="1" applyProtection="1">
      <alignment horizontal="center" vertical="center" wrapText="1"/>
    </xf>
    <xf numFmtId="0" fontId="6" fillId="2" borderId="33" xfId="2" applyFont="1" applyFill="1" applyBorder="1" applyAlignment="1" applyProtection="1">
      <alignment horizontal="center" vertical="center" wrapText="1"/>
    </xf>
    <xf numFmtId="0" fontId="6" fillId="2" borderId="34" xfId="2" applyFont="1" applyFill="1" applyBorder="1" applyAlignment="1" applyProtection="1">
      <alignment horizontal="center" vertical="center" wrapText="1"/>
    </xf>
    <xf numFmtId="0" fontId="6" fillId="2" borderId="31" xfId="2" applyFont="1" applyFill="1" applyBorder="1" applyAlignment="1" applyProtection="1">
      <alignment horizontal="center" vertical="center" wrapText="1"/>
    </xf>
    <xf numFmtId="0" fontId="6" fillId="0" borderId="27" xfId="2" applyFont="1" applyFill="1" applyBorder="1" applyAlignment="1" applyProtection="1">
      <alignment horizontal="center" vertical="center" wrapText="1"/>
    </xf>
    <xf numFmtId="0" fontId="6" fillId="0" borderId="0" xfId="2" applyFont="1" applyFill="1" applyBorder="1" applyAlignment="1" applyProtection="1">
      <alignment horizontal="center" vertical="center" wrapText="1"/>
    </xf>
    <xf numFmtId="0" fontId="6" fillId="0" borderId="28" xfId="2" applyFont="1" applyFill="1" applyBorder="1" applyAlignment="1" applyProtection="1">
      <alignment horizontal="center" vertical="center" wrapText="1"/>
    </xf>
    <xf numFmtId="0" fontId="6" fillId="0" borderId="35" xfId="2" applyFont="1" applyFill="1" applyBorder="1" applyAlignment="1" applyProtection="1">
      <alignment horizontal="center" vertical="center" wrapText="1"/>
    </xf>
    <xf numFmtId="0" fontId="6" fillId="0" borderId="36" xfId="2" applyFont="1" applyFill="1" applyBorder="1" applyAlignment="1" applyProtection="1">
      <alignment horizontal="center" vertical="center" wrapText="1"/>
    </xf>
    <xf numFmtId="0" fontId="6" fillId="0" borderId="32" xfId="2" applyFont="1" applyFill="1" applyBorder="1" applyAlignment="1" applyProtection="1">
      <alignment horizontal="center" vertical="center" wrapText="1"/>
    </xf>
    <xf numFmtId="0" fontId="10" fillId="13"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20" fillId="13"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7" fillId="9" borderId="1" xfId="0" applyFont="1" applyFill="1" applyBorder="1" applyAlignment="1">
      <alignment horizontal="center" vertical="center" wrapText="1"/>
    </xf>
    <xf numFmtId="0" fontId="18" fillId="9" borderId="1" xfId="0" applyFont="1" applyFill="1" applyBorder="1" applyAlignment="1">
      <alignment horizontal="left" vertical="center" wrapText="1"/>
    </xf>
    <xf numFmtId="0" fontId="20" fillId="0" borderId="21"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9" borderId="13"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18" fillId="9" borderId="43" xfId="0" applyFont="1" applyFill="1" applyBorder="1" applyAlignment="1">
      <alignment horizontal="center" vertical="center" wrapText="1"/>
    </xf>
    <xf numFmtId="0" fontId="18" fillId="9" borderId="33" xfId="0" applyFont="1" applyFill="1" applyBorder="1" applyAlignment="1">
      <alignment horizontal="center" vertical="center" wrapText="1"/>
    </xf>
    <xf numFmtId="0" fontId="18" fillId="9" borderId="31" xfId="0" applyFont="1" applyFill="1" applyBorder="1" applyAlignment="1">
      <alignment horizontal="center" vertical="center" wrapText="1"/>
    </xf>
    <xf numFmtId="0" fontId="18" fillId="9" borderId="35" xfId="0" applyFont="1" applyFill="1" applyBorder="1" applyAlignment="1">
      <alignment horizontal="center" vertical="center" wrapText="1"/>
    </xf>
    <xf numFmtId="0" fontId="18" fillId="9" borderId="32"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0" fillId="9" borderId="26"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20" xfId="0" applyFont="1" applyFill="1" applyBorder="1" applyAlignment="1">
      <alignment horizontal="center" vertical="center" wrapText="1"/>
    </xf>
    <xf numFmtId="0" fontId="17" fillId="9" borderId="27" xfId="0" applyFont="1" applyFill="1" applyBorder="1" applyAlignment="1">
      <alignment horizontal="center" vertical="center" wrapText="1"/>
    </xf>
    <xf numFmtId="0" fontId="17" fillId="9" borderId="28" xfId="0" applyFont="1" applyFill="1" applyBorder="1" applyAlignment="1">
      <alignment horizontal="center" vertical="center" wrapText="1"/>
    </xf>
    <xf numFmtId="0" fontId="19" fillId="2" borderId="14" xfId="0" applyFont="1" applyFill="1" applyBorder="1" applyAlignment="1" applyProtection="1">
      <alignment horizontal="center" vertical="center" wrapText="1"/>
    </xf>
    <xf numFmtId="0" fontId="19" fillId="2" borderId="15" xfId="0" applyFont="1" applyFill="1" applyBorder="1" applyAlignment="1" applyProtection="1">
      <alignment horizontal="center" vertical="center" wrapText="1"/>
    </xf>
    <xf numFmtId="0" fontId="11" fillId="0" borderId="0" xfId="0" applyFont="1" applyBorder="1" applyAlignment="1" applyProtection="1">
      <alignment horizontal="left" vertical="center" wrapText="1"/>
    </xf>
    <xf numFmtId="0" fontId="11" fillId="0" borderId="0" xfId="0" applyFont="1" applyAlignment="1" applyProtection="1">
      <alignment horizontal="center" vertical="center" wrapText="1"/>
    </xf>
    <xf numFmtId="0" fontId="11" fillId="0" borderId="1" xfId="0" applyFont="1" applyBorder="1" applyAlignment="1" applyProtection="1">
      <alignment horizontal="left" vertical="center" wrapText="1"/>
    </xf>
    <xf numFmtId="0" fontId="11" fillId="0" borderId="17" xfId="0" applyFont="1" applyBorder="1" applyAlignment="1" applyProtection="1">
      <alignment horizontal="left" vertical="center" wrapText="1"/>
    </xf>
    <xf numFmtId="0" fontId="19" fillId="2" borderId="5"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11" fillId="0" borderId="3" xfId="0" applyFont="1" applyBorder="1" applyAlignment="1" applyProtection="1">
      <alignment horizontal="left"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0" fillId="16" borderId="38" xfId="0" applyFont="1" applyFill="1" applyBorder="1" applyAlignment="1">
      <alignment horizontal="left" vertical="center" wrapText="1"/>
    </xf>
    <xf numFmtId="0" fontId="20" fillId="16" borderId="41" xfId="0" applyFont="1" applyFill="1" applyBorder="1" applyAlignment="1">
      <alignment horizontal="left" vertical="center" wrapText="1"/>
    </xf>
    <xf numFmtId="0" fontId="20" fillId="16" borderId="42" xfId="0" applyFont="1" applyFill="1" applyBorder="1" applyAlignment="1">
      <alignment horizontal="left" vertical="center" wrapText="1"/>
    </xf>
    <xf numFmtId="0" fontId="6" fillId="16" borderId="40" xfId="0" applyFont="1" applyFill="1" applyBorder="1" applyAlignment="1">
      <alignment horizontal="center" vertical="center" wrapText="1"/>
    </xf>
    <xf numFmtId="0" fontId="6" fillId="16" borderId="41" xfId="0" applyFont="1" applyFill="1" applyBorder="1" applyAlignment="1">
      <alignment horizontal="center" vertical="center" wrapText="1"/>
    </xf>
    <xf numFmtId="0" fontId="6" fillId="16" borderId="44"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20" fillId="16" borderId="8" xfId="0" applyFont="1" applyFill="1" applyBorder="1" applyAlignment="1">
      <alignment horizontal="center" vertical="center"/>
    </xf>
    <xf numFmtId="0" fontId="20" fillId="16" borderId="1" xfId="0" applyFont="1" applyFill="1" applyBorder="1" applyAlignment="1">
      <alignment horizontal="center" vertical="center"/>
    </xf>
    <xf numFmtId="0" fontId="20" fillId="16" borderId="10" xfId="0" applyFont="1" applyFill="1" applyBorder="1" applyAlignment="1">
      <alignment horizontal="center" vertical="center"/>
    </xf>
    <xf numFmtId="0" fontId="20" fillId="16" borderId="11" xfId="0" applyFont="1" applyFill="1" applyBorder="1" applyAlignment="1">
      <alignment horizontal="center" vertical="center"/>
    </xf>
    <xf numFmtId="0" fontId="20" fillId="16" borderId="12" xfId="0" applyFont="1" applyFill="1" applyBorder="1" applyAlignment="1">
      <alignment horizontal="center" vertical="center"/>
    </xf>
    <xf numFmtId="0" fontId="20" fillId="16" borderId="19"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10" xfId="0" applyFont="1" applyFill="1" applyBorder="1" applyAlignment="1">
      <alignment horizontal="center" vertical="center"/>
    </xf>
    <xf numFmtId="0" fontId="20" fillId="16" borderId="45" xfId="0" applyFont="1" applyFill="1" applyBorder="1" applyAlignment="1">
      <alignment horizontal="left" vertical="center" wrapText="1"/>
    </xf>
    <xf numFmtId="0" fontId="20" fillId="16" borderId="46" xfId="0" applyFont="1" applyFill="1" applyBorder="1" applyAlignment="1">
      <alignment horizontal="left" vertical="center" wrapText="1"/>
    </xf>
    <xf numFmtId="0" fontId="20" fillId="16" borderId="47" xfId="0" applyFont="1" applyFill="1" applyBorder="1" applyAlignment="1">
      <alignment horizontal="left" vertical="center" wrapText="1"/>
    </xf>
    <xf numFmtId="0" fontId="6" fillId="16" borderId="48" xfId="0" applyFont="1" applyFill="1" applyBorder="1" applyAlignment="1">
      <alignment horizontal="center" vertical="center" wrapText="1"/>
    </xf>
    <xf numFmtId="0" fontId="6" fillId="16" borderId="46" xfId="0" applyFont="1" applyFill="1" applyBorder="1" applyAlignment="1">
      <alignment horizontal="center" vertical="center" wrapText="1"/>
    </xf>
    <xf numFmtId="0" fontId="6" fillId="16" borderId="49" xfId="0" applyFont="1" applyFill="1" applyBorder="1" applyAlignment="1">
      <alignment horizontal="center" vertical="center" wrapText="1"/>
    </xf>
    <xf numFmtId="0" fontId="18" fillId="16" borderId="27" xfId="0" applyFont="1" applyFill="1" applyBorder="1" applyAlignment="1">
      <alignment horizontal="center" vertical="center" wrapText="1"/>
    </xf>
    <xf numFmtId="0" fontId="18" fillId="16" borderId="0" xfId="0" applyFont="1" applyFill="1" applyBorder="1" applyAlignment="1">
      <alignment horizontal="center" vertical="center" wrapText="1"/>
    </xf>
    <xf numFmtId="0" fontId="18" fillId="16" borderId="28" xfId="0" applyFont="1" applyFill="1" applyBorder="1" applyAlignment="1">
      <alignment horizontal="center" vertical="center" wrapText="1"/>
    </xf>
    <xf numFmtId="0" fontId="6" fillId="2" borderId="5"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0" fillId="0" borderId="33" xfId="0" applyFont="1" applyBorder="1" applyAlignment="1" applyProtection="1">
      <alignment horizontal="center" vertical="top" wrapText="1"/>
    </xf>
    <xf numFmtId="0" fontId="0" fillId="0" borderId="34" xfId="0" applyFont="1" applyBorder="1" applyAlignment="1" applyProtection="1">
      <alignment horizontal="center" vertical="top" wrapText="1"/>
    </xf>
    <xf numFmtId="0" fontId="0" fillId="0" borderId="31" xfId="0" applyFont="1" applyBorder="1" applyAlignment="1" applyProtection="1">
      <alignment horizontal="center" vertical="top" wrapText="1"/>
    </xf>
    <xf numFmtId="0" fontId="0" fillId="0" borderId="27"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0" fillId="0" borderId="28" xfId="0" applyFont="1" applyBorder="1" applyAlignment="1" applyProtection="1">
      <alignment horizontal="center" vertical="top" wrapText="1"/>
    </xf>
    <xf numFmtId="0" fontId="0" fillId="0" borderId="35" xfId="0" applyFont="1" applyBorder="1" applyAlignment="1" applyProtection="1">
      <alignment horizontal="center" vertical="top" wrapText="1"/>
    </xf>
    <xf numFmtId="0" fontId="0" fillId="0" borderId="36" xfId="0" applyFont="1" applyBorder="1" applyAlignment="1" applyProtection="1">
      <alignment horizontal="center" vertical="top" wrapText="1"/>
    </xf>
    <xf numFmtId="0" fontId="0" fillId="0" borderId="32" xfId="0" applyFont="1" applyBorder="1" applyAlignment="1" applyProtection="1">
      <alignment horizontal="center" vertical="top" wrapText="1"/>
    </xf>
    <xf numFmtId="0" fontId="0" fillId="0" borderId="33" xfId="0" applyFont="1" applyBorder="1" applyAlignment="1" applyProtection="1">
      <alignment horizontal="center" vertical="center" wrapText="1"/>
    </xf>
    <xf numFmtId="0" fontId="0" fillId="0" borderId="34" xfId="0" applyFont="1" applyBorder="1" applyAlignment="1" applyProtection="1">
      <alignment horizontal="center" vertical="center" wrapText="1"/>
    </xf>
    <xf numFmtId="0" fontId="0" fillId="0" borderId="31" xfId="0" applyFont="1" applyBorder="1" applyAlignment="1" applyProtection="1">
      <alignment horizontal="center" vertical="center" wrapText="1"/>
    </xf>
    <xf numFmtId="0" fontId="0" fillId="0" borderId="27"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28" xfId="0" applyFont="1" applyBorder="1" applyAlignment="1" applyProtection="1">
      <alignment horizontal="center" vertical="center" wrapText="1"/>
    </xf>
    <xf numFmtId="0" fontId="0" fillId="0" borderId="35" xfId="0" applyFont="1" applyBorder="1" applyAlignment="1" applyProtection="1">
      <alignment horizontal="center" vertical="center" wrapText="1"/>
    </xf>
    <xf numFmtId="0" fontId="0" fillId="0" borderId="36" xfId="0" applyFont="1" applyBorder="1" applyAlignment="1" applyProtection="1">
      <alignment horizontal="center" vertical="center" wrapText="1"/>
    </xf>
    <xf numFmtId="0" fontId="0" fillId="0" borderId="32" xfId="0" applyFont="1" applyBorder="1" applyAlignment="1" applyProtection="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0" borderId="16"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19" xfId="0" applyFont="1" applyBorder="1" applyAlignment="1">
      <alignment horizontal="justify"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center" vertical="center" wrapText="1"/>
    </xf>
    <xf numFmtId="0" fontId="19" fillId="10" borderId="33" xfId="0" applyFont="1" applyFill="1" applyBorder="1" applyAlignment="1">
      <alignment horizontal="center" vertical="center" textRotation="90" wrapText="1"/>
    </xf>
    <xf numFmtId="0" fontId="19" fillId="10" borderId="27" xfId="0" applyFont="1" applyFill="1" applyBorder="1" applyAlignment="1">
      <alignment horizontal="center" vertical="center" textRotation="90" wrapText="1"/>
    </xf>
    <xf numFmtId="0" fontId="19" fillId="10" borderId="35" xfId="0" applyFont="1" applyFill="1" applyBorder="1" applyAlignment="1">
      <alignment horizontal="center" vertical="center" textRotation="90" wrapText="1"/>
    </xf>
    <xf numFmtId="0" fontId="16" fillId="10" borderId="36" xfId="0" applyFont="1" applyFill="1" applyBorder="1" applyAlignment="1">
      <alignment horizontal="center" vertical="center" wrapText="1"/>
    </xf>
    <xf numFmtId="0" fontId="16" fillId="10" borderId="3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16" xfId="0" applyFont="1" applyBorder="1" applyAlignment="1">
      <alignment horizontal="center" vertical="center" wrapText="1"/>
    </xf>
    <xf numFmtId="0" fontId="3" fillId="4" borderId="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6" fillId="8" borderId="17" xfId="3" applyFont="1" applyFill="1" applyBorder="1" applyAlignment="1" applyProtection="1">
      <alignment horizontal="center" vertical="center" wrapText="1"/>
      <protection locked="0"/>
    </xf>
    <xf numFmtId="0" fontId="26" fillId="8" borderId="9" xfId="3" applyFont="1" applyFill="1" applyBorder="1" applyAlignment="1" applyProtection="1">
      <alignment horizontal="center" vertical="center" wrapText="1"/>
      <protection locked="0"/>
    </xf>
    <xf numFmtId="0" fontId="22" fillId="0" borderId="17" xfId="0" applyFont="1" applyFill="1" applyBorder="1" applyAlignment="1" applyProtection="1">
      <alignment horizontal="center" vertical="center" wrapText="1"/>
    </xf>
    <xf numFmtId="0" fontId="22" fillId="0" borderId="9" xfId="0" applyFont="1" applyFill="1" applyBorder="1" applyAlignment="1" applyProtection="1">
      <alignment horizontal="center" vertical="center" wrapText="1"/>
    </xf>
  </cellXfs>
  <cellStyles count="5">
    <cellStyle name="Hipervínculo" xfId="2" builtinId="8"/>
    <cellStyle name="Millares" xfId="1" builtinId="3"/>
    <cellStyle name="Normal" xfId="0" builtinId="0"/>
    <cellStyle name="Normal 2" xfId="3" xr:uid="{00000000-0005-0000-0000-000003000000}"/>
    <cellStyle name="Normal 2 3" xfId="4" xr:uid="{00000000-0005-0000-0000-000004000000}"/>
  </cellStyles>
  <dxfs count="171">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9" defaultPivotStyle="PivotStyleLight16"/>
  <colors>
    <mruColors>
      <color rgb="FFFF9900"/>
      <color rgb="FFFFFFCC"/>
      <color rgb="FFFF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5" name="1 Imagen">
          <a:extLst>
            <a:ext uri="{FF2B5EF4-FFF2-40B4-BE49-F238E27FC236}">
              <a16:creationId xmlns:a16="http://schemas.microsoft.com/office/drawing/2014/main" id="{69E60FAA-CB76-4256-A8A7-5EE84374AD77}"/>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289152" y="1977118"/>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elson.ovalle/Downloads/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102"/>
  <sheetViews>
    <sheetView topLeftCell="E3" zoomScale="120" zoomScaleNormal="120" workbookViewId="0">
      <selection activeCell="D4" sqref="D4:D9"/>
    </sheetView>
  </sheetViews>
  <sheetFormatPr baseColWidth="10" defaultColWidth="11.42578125" defaultRowHeight="15" x14ac:dyDescent="0.25"/>
  <cols>
    <col min="1" max="1" width="11.42578125" style="15"/>
    <col min="2" max="3" width="37.42578125" style="15" customWidth="1"/>
    <col min="4" max="4" width="17.7109375" style="15" customWidth="1"/>
    <col min="5" max="7" width="26.85546875" style="15" customWidth="1"/>
    <col min="8" max="8" width="20.7109375" style="15" customWidth="1"/>
    <col min="9" max="9" width="22.42578125" style="15" customWidth="1"/>
    <col min="10" max="10" width="16.7109375" style="15" customWidth="1"/>
    <col min="11" max="11" width="26.5703125" style="15" customWidth="1"/>
    <col min="12" max="12" width="23.85546875" style="15" customWidth="1"/>
    <col min="13" max="16384" width="11.42578125" style="15"/>
  </cols>
  <sheetData>
    <row r="2" spans="2:12" ht="30" x14ac:dyDescent="0.25">
      <c r="B2" s="15" t="s">
        <v>88</v>
      </c>
      <c r="C2" s="15" t="s">
        <v>70</v>
      </c>
      <c r="D2" s="15" t="s">
        <v>101</v>
      </c>
      <c r="E2" s="15" t="s">
        <v>102</v>
      </c>
      <c r="F2" s="15" t="s">
        <v>103</v>
      </c>
      <c r="G2" s="15" t="s">
        <v>3</v>
      </c>
      <c r="H2" s="15" t="s">
        <v>131</v>
      </c>
      <c r="I2" s="15" t="s">
        <v>66</v>
      </c>
      <c r="J2" s="15" t="s">
        <v>135</v>
      </c>
      <c r="K2" s="15" t="s">
        <v>163</v>
      </c>
      <c r="L2" s="15" t="s">
        <v>135</v>
      </c>
    </row>
    <row r="4" spans="2:12" ht="31.5" x14ac:dyDescent="0.25">
      <c r="B4" s="14" t="s">
        <v>71</v>
      </c>
      <c r="C4" s="14" t="s">
        <v>89</v>
      </c>
      <c r="D4" s="12" t="s">
        <v>91</v>
      </c>
      <c r="E4" s="15" t="s">
        <v>123</v>
      </c>
      <c r="F4" s="15" t="s">
        <v>104</v>
      </c>
      <c r="G4" s="15" t="s">
        <v>133</v>
      </c>
      <c r="H4" s="15" t="s">
        <v>136</v>
      </c>
      <c r="I4" s="12" t="s">
        <v>23</v>
      </c>
      <c r="J4" s="12" t="s">
        <v>21</v>
      </c>
      <c r="K4" s="15" t="s">
        <v>164</v>
      </c>
      <c r="L4" s="12" t="s">
        <v>21</v>
      </c>
    </row>
    <row r="5" spans="2:12" ht="31.5" x14ac:dyDescent="0.25">
      <c r="B5" s="14" t="s">
        <v>72</v>
      </c>
      <c r="C5" s="14" t="s">
        <v>346</v>
      </c>
      <c r="D5" s="13" t="s">
        <v>92</v>
      </c>
      <c r="E5" s="15" t="s">
        <v>124</v>
      </c>
      <c r="F5" s="15" t="s">
        <v>105</v>
      </c>
      <c r="G5" s="15" t="s">
        <v>17</v>
      </c>
      <c r="H5" s="15" t="s">
        <v>132</v>
      </c>
      <c r="I5" s="12" t="s">
        <v>24</v>
      </c>
      <c r="J5" s="12" t="s">
        <v>22</v>
      </c>
      <c r="K5" s="15" t="s">
        <v>165</v>
      </c>
      <c r="L5" s="12" t="s">
        <v>22</v>
      </c>
    </row>
    <row r="6" spans="2:12" ht="30" x14ac:dyDescent="0.25">
      <c r="B6" s="14" t="s">
        <v>73</v>
      </c>
      <c r="C6" s="14" t="s">
        <v>90</v>
      </c>
      <c r="D6" s="12" t="s">
        <v>93</v>
      </c>
      <c r="E6" s="15" t="s">
        <v>125</v>
      </c>
      <c r="F6" s="15" t="s">
        <v>106</v>
      </c>
      <c r="G6" s="15" t="s">
        <v>18</v>
      </c>
      <c r="H6" s="15" t="s">
        <v>136</v>
      </c>
      <c r="I6" s="12" t="s">
        <v>25</v>
      </c>
      <c r="J6" s="12" t="s">
        <v>23</v>
      </c>
      <c r="K6" s="15" t="s">
        <v>166</v>
      </c>
      <c r="L6" s="12" t="s">
        <v>23</v>
      </c>
    </row>
    <row r="7" spans="2:12" ht="30" x14ac:dyDescent="0.25">
      <c r="B7" s="14" t="s">
        <v>74</v>
      </c>
      <c r="C7" s="14"/>
      <c r="D7" s="12" t="s">
        <v>94</v>
      </c>
      <c r="E7" s="15" t="s">
        <v>126</v>
      </c>
      <c r="F7" s="15" t="s">
        <v>107</v>
      </c>
      <c r="G7" s="15" t="s">
        <v>19</v>
      </c>
      <c r="J7" s="12" t="s">
        <v>24</v>
      </c>
      <c r="K7" s="15" t="s">
        <v>167</v>
      </c>
      <c r="L7" s="12" t="s">
        <v>24</v>
      </c>
    </row>
    <row r="8" spans="2:12" ht="31.5" x14ac:dyDescent="0.25">
      <c r="B8" s="14" t="s">
        <v>75</v>
      </c>
      <c r="C8" s="14"/>
      <c r="D8" s="12" t="s">
        <v>95</v>
      </c>
      <c r="E8" s="15" t="s">
        <v>127</v>
      </c>
      <c r="F8" s="15" t="s">
        <v>108</v>
      </c>
      <c r="G8" s="15" t="s">
        <v>134</v>
      </c>
      <c r="I8" s="12" t="s">
        <v>23</v>
      </c>
      <c r="J8" s="12" t="s">
        <v>25</v>
      </c>
      <c r="L8" s="12" t="s">
        <v>25</v>
      </c>
    </row>
    <row r="9" spans="2:12" ht="30" x14ac:dyDescent="0.25">
      <c r="B9" s="14" t="s">
        <v>76</v>
      </c>
      <c r="C9" s="14"/>
      <c r="D9" s="12" t="s">
        <v>96</v>
      </c>
      <c r="E9" s="15" t="s">
        <v>128</v>
      </c>
      <c r="F9" s="15" t="s">
        <v>109</v>
      </c>
      <c r="I9" s="12" t="s">
        <v>24</v>
      </c>
      <c r="L9" s="12"/>
    </row>
    <row r="10" spans="2:12" ht="31.5" x14ac:dyDescent="0.25">
      <c r="B10" s="14" t="s">
        <v>77</v>
      </c>
      <c r="C10" s="14"/>
      <c r="D10" s="12"/>
      <c r="E10" s="15" t="s">
        <v>129</v>
      </c>
      <c r="F10" s="15" t="s">
        <v>110</v>
      </c>
      <c r="I10" s="12" t="s">
        <v>25</v>
      </c>
    </row>
    <row r="11" spans="2:12" ht="30" x14ac:dyDescent="0.25">
      <c r="B11" s="14" t="s">
        <v>78</v>
      </c>
      <c r="C11" s="14"/>
      <c r="D11" s="15" t="s">
        <v>97</v>
      </c>
      <c r="E11" s="15" t="s">
        <v>130</v>
      </c>
      <c r="F11" s="15" t="s">
        <v>111</v>
      </c>
    </row>
    <row r="12" spans="2:12" ht="15.75" x14ac:dyDescent="0.25">
      <c r="B12" s="14"/>
      <c r="C12" s="14"/>
      <c r="D12" s="15" t="s">
        <v>331</v>
      </c>
    </row>
    <row r="13" spans="2:12" ht="45" x14ac:dyDescent="0.25">
      <c r="B13" s="14" t="s">
        <v>79</v>
      </c>
      <c r="C13" s="14"/>
      <c r="F13" s="15" t="s">
        <v>112</v>
      </c>
    </row>
    <row r="14" spans="2:12" ht="45" x14ac:dyDescent="0.25">
      <c r="B14" s="14" t="s">
        <v>80</v>
      </c>
      <c r="C14" s="14"/>
      <c r="D14" s="15" t="s">
        <v>98</v>
      </c>
      <c r="F14" s="15" t="s">
        <v>113</v>
      </c>
    </row>
    <row r="15" spans="2:12" ht="45" x14ac:dyDescent="0.25">
      <c r="B15" s="14" t="s">
        <v>81</v>
      </c>
      <c r="D15" s="15" t="s">
        <v>99</v>
      </c>
      <c r="F15" s="15" t="s">
        <v>114</v>
      </c>
    </row>
    <row r="16" spans="2:12" ht="45" x14ac:dyDescent="0.25">
      <c r="B16" s="14" t="s">
        <v>82</v>
      </c>
      <c r="C16" s="14"/>
      <c r="D16" s="15" t="s">
        <v>100</v>
      </c>
      <c r="F16" s="15" t="s">
        <v>115</v>
      </c>
    </row>
    <row r="17" spans="2:6" ht="30" x14ac:dyDescent="0.25">
      <c r="B17" s="14" t="s">
        <v>83</v>
      </c>
      <c r="C17" s="14"/>
      <c r="F17" s="15" t="s">
        <v>116</v>
      </c>
    </row>
    <row r="18" spans="2:6" ht="30" x14ac:dyDescent="0.25">
      <c r="B18" s="14" t="s">
        <v>84</v>
      </c>
      <c r="C18" s="14"/>
      <c r="F18" s="15" t="s">
        <v>117</v>
      </c>
    </row>
    <row r="19" spans="2:6" ht="45" x14ac:dyDescent="0.25">
      <c r="B19" s="14" t="s">
        <v>85</v>
      </c>
      <c r="C19" s="14"/>
      <c r="F19" s="15" t="s">
        <v>118</v>
      </c>
    </row>
    <row r="20" spans="2:6" ht="30" x14ac:dyDescent="0.25">
      <c r="B20" s="14" t="s">
        <v>86</v>
      </c>
      <c r="C20" s="14"/>
      <c r="D20" s="15" t="s">
        <v>333</v>
      </c>
      <c r="F20" s="15" t="s">
        <v>119</v>
      </c>
    </row>
    <row r="21" spans="2:6" ht="31.5" x14ac:dyDescent="0.25">
      <c r="B21" s="14" t="s">
        <v>87</v>
      </c>
      <c r="C21" s="14"/>
      <c r="D21" s="15" t="s">
        <v>331</v>
      </c>
      <c r="F21" s="15" t="s">
        <v>120</v>
      </c>
    </row>
    <row r="22" spans="2:6" ht="30" x14ac:dyDescent="0.25">
      <c r="F22" s="15" t="s">
        <v>121</v>
      </c>
    </row>
    <row r="23" spans="2:6" x14ac:dyDescent="0.25">
      <c r="F23" s="15" t="s">
        <v>122</v>
      </c>
    </row>
    <row r="30" spans="2:6" x14ac:dyDescent="0.25">
      <c r="B30" s="15" t="s">
        <v>137</v>
      </c>
      <c r="C30" s="15" t="s">
        <v>136</v>
      </c>
    </row>
    <row r="31" spans="2:6" x14ac:dyDescent="0.25">
      <c r="B31" s="15" t="s">
        <v>133</v>
      </c>
      <c r="C31" s="12" t="s">
        <v>21</v>
      </c>
    </row>
    <row r="32" spans="2:6" x14ac:dyDescent="0.25">
      <c r="B32" s="15" t="s">
        <v>17</v>
      </c>
      <c r="C32" s="12" t="s">
        <v>22</v>
      </c>
    </row>
    <row r="33" spans="2:3" x14ac:dyDescent="0.25">
      <c r="B33" s="15" t="s">
        <v>18</v>
      </c>
      <c r="C33" s="12" t="s">
        <v>23</v>
      </c>
    </row>
    <row r="34" spans="2:3" x14ac:dyDescent="0.25">
      <c r="B34" s="15" t="s">
        <v>19</v>
      </c>
      <c r="C34" s="12" t="s">
        <v>24</v>
      </c>
    </row>
    <row r="35" spans="2:3" x14ac:dyDescent="0.25">
      <c r="B35" s="15" t="s">
        <v>134</v>
      </c>
      <c r="C35" s="12" t="s">
        <v>25</v>
      </c>
    </row>
    <row r="38" spans="2:3" x14ac:dyDescent="0.25">
      <c r="B38" s="15" t="str">
        <f>$B$31&amp;C31</f>
        <v>Rara vezInsignificante</v>
      </c>
      <c r="C38" s="15" t="s">
        <v>138</v>
      </c>
    </row>
    <row r="39" spans="2:3" x14ac:dyDescent="0.25">
      <c r="B39" s="15" t="str">
        <f t="shared" ref="B39:B42" si="0">$B$31&amp;C32</f>
        <v>Rara vezMenor</v>
      </c>
      <c r="C39" s="15" t="s">
        <v>138</v>
      </c>
    </row>
    <row r="40" spans="2:3" x14ac:dyDescent="0.25">
      <c r="B40" s="15" t="str">
        <f t="shared" si="0"/>
        <v>Rara vezModerado</v>
      </c>
      <c r="C40" s="15" t="s">
        <v>139</v>
      </c>
    </row>
    <row r="41" spans="2:3" x14ac:dyDescent="0.25">
      <c r="B41" s="15" t="str">
        <f t="shared" si="0"/>
        <v>Rara vezMayor</v>
      </c>
      <c r="C41" s="15" t="s">
        <v>140</v>
      </c>
    </row>
    <row r="42" spans="2:3" x14ac:dyDescent="0.25">
      <c r="B42" s="15" t="str">
        <f t="shared" si="0"/>
        <v>Rara vezCatastrófico</v>
      </c>
      <c r="C42" s="15" t="s">
        <v>141</v>
      </c>
    </row>
    <row r="43" spans="2:3" x14ac:dyDescent="0.25">
      <c r="B43" s="15" t="str">
        <f>$B$32&amp;C31</f>
        <v>ImprobableInsignificante</v>
      </c>
      <c r="C43" s="15" t="s">
        <v>138</v>
      </c>
    </row>
    <row r="44" spans="2:3" x14ac:dyDescent="0.25">
      <c r="B44" s="15" t="str">
        <f t="shared" ref="B44:B47" si="1">$B$32&amp;C32</f>
        <v>ImprobableMenor</v>
      </c>
      <c r="C44" s="15" t="s">
        <v>138</v>
      </c>
    </row>
    <row r="45" spans="2:3" x14ac:dyDescent="0.25">
      <c r="B45" s="15" t="str">
        <f t="shared" si="1"/>
        <v>ImprobableModerado</v>
      </c>
      <c r="C45" s="15" t="s">
        <v>139</v>
      </c>
    </row>
    <row r="46" spans="2:3" x14ac:dyDescent="0.25">
      <c r="B46" s="15" t="str">
        <f t="shared" si="1"/>
        <v>ImprobableMayor</v>
      </c>
      <c r="C46" s="15" t="s">
        <v>140</v>
      </c>
    </row>
    <row r="47" spans="2:3" x14ac:dyDescent="0.25">
      <c r="B47" s="15" t="str">
        <f t="shared" si="1"/>
        <v>ImprobableCatastrófico</v>
      </c>
      <c r="C47" s="15" t="s">
        <v>141</v>
      </c>
    </row>
    <row r="48" spans="2:3" x14ac:dyDescent="0.25">
      <c r="B48" s="15" t="str">
        <f>$B$33&amp;C31</f>
        <v>PosibleInsignificante</v>
      </c>
      <c r="C48" s="15" t="s">
        <v>138</v>
      </c>
    </row>
    <row r="49" spans="2:3" x14ac:dyDescent="0.25">
      <c r="B49" s="15" t="str">
        <f t="shared" ref="B49:B52" si="2">$B$33&amp;C32</f>
        <v>PosibleMenor</v>
      </c>
      <c r="C49" s="15" t="s">
        <v>139</v>
      </c>
    </row>
    <row r="50" spans="2:3" x14ac:dyDescent="0.25">
      <c r="B50" s="15" t="str">
        <f t="shared" si="2"/>
        <v>PosibleModerado</v>
      </c>
      <c r="C50" s="15" t="s">
        <v>140</v>
      </c>
    </row>
    <row r="51" spans="2:3" x14ac:dyDescent="0.25">
      <c r="B51" s="15" t="str">
        <f t="shared" si="2"/>
        <v>PosibleMayor</v>
      </c>
      <c r="C51" s="15" t="s">
        <v>141</v>
      </c>
    </row>
    <row r="52" spans="2:3" x14ac:dyDescent="0.25">
      <c r="B52" s="15" t="str">
        <f t="shared" si="2"/>
        <v>PosibleCatastrófico</v>
      </c>
      <c r="C52" s="15" t="s">
        <v>141</v>
      </c>
    </row>
    <row r="53" spans="2:3" x14ac:dyDescent="0.25">
      <c r="B53" s="15" t="str">
        <f>$B$34&amp;C31</f>
        <v>ProbableInsignificante</v>
      </c>
      <c r="C53" s="15" t="s">
        <v>139</v>
      </c>
    </row>
    <row r="54" spans="2:3" x14ac:dyDescent="0.25">
      <c r="B54" s="15" t="str">
        <f t="shared" ref="B54:B57" si="3">$B$34&amp;C32</f>
        <v>ProbableMenor</v>
      </c>
      <c r="C54" s="15" t="s">
        <v>140</v>
      </c>
    </row>
    <row r="55" spans="2:3" x14ac:dyDescent="0.25">
      <c r="B55" s="15" t="str">
        <f t="shared" si="3"/>
        <v>ProbableModerado</v>
      </c>
      <c r="C55" s="15" t="s">
        <v>140</v>
      </c>
    </row>
    <row r="56" spans="2:3" x14ac:dyDescent="0.25">
      <c r="B56" s="15" t="str">
        <f t="shared" si="3"/>
        <v>ProbableMayor</v>
      </c>
      <c r="C56" s="15" t="s">
        <v>141</v>
      </c>
    </row>
    <row r="57" spans="2:3" x14ac:dyDescent="0.25">
      <c r="B57" s="15" t="str">
        <f t="shared" si="3"/>
        <v>ProbableCatastrófico</v>
      </c>
      <c r="C57" s="15" t="s">
        <v>141</v>
      </c>
    </row>
    <row r="58" spans="2:3" x14ac:dyDescent="0.25">
      <c r="B58" s="15" t="str">
        <f>$B$35&amp;C31</f>
        <v>Casi seguroInsignificante</v>
      </c>
      <c r="C58" s="15" t="s">
        <v>140</v>
      </c>
    </row>
    <row r="59" spans="2:3" x14ac:dyDescent="0.25">
      <c r="B59" s="15" t="str">
        <f t="shared" ref="B59:B62" si="4">$B$35&amp;C32</f>
        <v>Casi seguroMenor</v>
      </c>
      <c r="C59" s="15" t="s">
        <v>140</v>
      </c>
    </row>
    <row r="60" spans="2:3" x14ac:dyDescent="0.25">
      <c r="B60" s="15" t="str">
        <f t="shared" si="4"/>
        <v>Casi seguroModerado</v>
      </c>
      <c r="C60" s="15" t="s">
        <v>141</v>
      </c>
    </row>
    <row r="61" spans="2:3" x14ac:dyDescent="0.25">
      <c r="B61" s="15" t="str">
        <f t="shared" si="4"/>
        <v>Casi seguroMayor</v>
      </c>
      <c r="C61" s="15" t="s">
        <v>141</v>
      </c>
    </row>
    <row r="62" spans="2:3" x14ac:dyDescent="0.25">
      <c r="B62" s="15" t="str">
        <f t="shared" si="4"/>
        <v>Casi seguroCatastrófico</v>
      </c>
      <c r="C62" s="15" t="s">
        <v>141</v>
      </c>
    </row>
    <row r="65" spans="2:4" x14ac:dyDescent="0.25">
      <c r="B65" s="15" t="s">
        <v>151</v>
      </c>
      <c r="C65" s="15" t="s">
        <v>151</v>
      </c>
    </row>
    <row r="66" spans="2:4" x14ac:dyDescent="0.25">
      <c r="B66" s="15" t="s">
        <v>23</v>
      </c>
      <c r="C66" s="15" t="s">
        <v>23</v>
      </c>
    </row>
    <row r="67" spans="2:4" x14ac:dyDescent="0.25">
      <c r="B67" s="15" t="s">
        <v>152</v>
      </c>
      <c r="C67" s="15" t="s">
        <v>152</v>
      </c>
    </row>
    <row r="70" spans="2:4" x14ac:dyDescent="0.25">
      <c r="B70" s="15" t="str">
        <f>$B$65&amp;C65</f>
        <v>FuerteFuerte</v>
      </c>
      <c r="C70" s="15" t="s">
        <v>153</v>
      </c>
      <c r="D70" s="15" t="s">
        <v>151</v>
      </c>
    </row>
    <row r="71" spans="2:4" x14ac:dyDescent="0.25">
      <c r="B71" s="15" t="str">
        <f t="shared" ref="B71:B72" si="5">$B$65&amp;C66</f>
        <v>FuerteModerado</v>
      </c>
      <c r="C71" s="15" t="s">
        <v>154</v>
      </c>
      <c r="D71" s="15" t="s">
        <v>23</v>
      </c>
    </row>
    <row r="72" spans="2:4" x14ac:dyDescent="0.25">
      <c r="B72" s="15" t="str">
        <f t="shared" si="5"/>
        <v>FuerteDébil</v>
      </c>
      <c r="C72" s="15" t="s">
        <v>154</v>
      </c>
      <c r="D72" s="15" t="s">
        <v>152</v>
      </c>
    </row>
    <row r="73" spans="2:4" x14ac:dyDescent="0.25">
      <c r="B73" s="15" t="str">
        <f>$B$66&amp;C65</f>
        <v>ModeradoFuerte</v>
      </c>
      <c r="C73" s="15" t="s">
        <v>154</v>
      </c>
      <c r="D73" s="15" t="s">
        <v>23</v>
      </c>
    </row>
    <row r="74" spans="2:4" x14ac:dyDescent="0.25">
      <c r="B74" s="15" t="str">
        <f t="shared" ref="B74:B75" si="6">$B$66&amp;C66</f>
        <v>ModeradoModerado</v>
      </c>
      <c r="C74" s="15" t="s">
        <v>154</v>
      </c>
      <c r="D74" s="15" t="s">
        <v>23</v>
      </c>
    </row>
    <row r="75" spans="2:4" x14ac:dyDescent="0.25">
      <c r="B75" s="15" t="str">
        <f t="shared" si="6"/>
        <v>ModeradoDébil</v>
      </c>
      <c r="C75" s="15" t="s">
        <v>154</v>
      </c>
      <c r="D75" s="15" t="s">
        <v>152</v>
      </c>
    </row>
    <row r="76" spans="2:4" x14ac:dyDescent="0.25">
      <c r="B76" s="15" t="str">
        <f>$B$67&amp;C65</f>
        <v>DébilFuerte</v>
      </c>
      <c r="C76" s="15" t="s">
        <v>154</v>
      </c>
      <c r="D76" s="15" t="s">
        <v>152</v>
      </c>
    </row>
    <row r="77" spans="2:4" x14ac:dyDescent="0.25">
      <c r="B77" s="15" t="str">
        <f t="shared" ref="B77:B78" si="7">$B$67&amp;C66</f>
        <v>DébilModerado</v>
      </c>
      <c r="C77" s="15" t="s">
        <v>154</v>
      </c>
      <c r="D77" s="15" t="s">
        <v>152</v>
      </c>
    </row>
    <row r="78" spans="2:4" x14ac:dyDescent="0.25">
      <c r="B78" s="15" t="str">
        <f t="shared" si="7"/>
        <v>DébilDébil</v>
      </c>
      <c r="C78" s="15" t="s">
        <v>154</v>
      </c>
      <c r="D78" s="15" t="s">
        <v>152</v>
      </c>
    </row>
    <row r="81" spans="2:4" x14ac:dyDescent="0.25">
      <c r="B81" s="15" t="s">
        <v>151</v>
      </c>
      <c r="C81" s="15" t="s">
        <v>158</v>
      </c>
      <c r="D81" s="15" t="s">
        <v>158</v>
      </c>
    </row>
    <row r="82" spans="2:4" x14ac:dyDescent="0.25">
      <c r="B82" s="15" t="s">
        <v>23</v>
      </c>
      <c r="C82" s="15" t="s">
        <v>159</v>
      </c>
      <c r="D82" s="15" t="s">
        <v>160</v>
      </c>
    </row>
    <row r="83" spans="2:4" x14ac:dyDescent="0.25">
      <c r="D83" s="15" t="s">
        <v>159</v>
      </c>
    </row>
    <row r="86" spans="2:4" x14ac:dyDescent="0.25">
      <c r="B86" s="15" t="s">
        <v>151</v>
      </c>
      <c r="C86" s="15" t="s">
        <v>158</v>
      </c>
      <c r="D86" s="15" t="s">
        <v>158</v>
      </c>
    </row>
    <row r="87" spans="2:4" x14ac:dyDescent="0.25">
      <c r="B87" s="15" t="s">
        <v>151</v>
      </c>
      <c r="C87" s="15" t="s">
        <v>158</v>
      </c>
      <c r="D87" s="15" t="s">
        <v>160</v>
      </c>
    </row>
    <row r="88" spans="2:4" x14ac:dyDescent="0.25">
      <c r="B88" s="15" t="s">
        <v>151</v>
      </c>
      <c r="C88" s="15" t="s">
        <v>158</v>
      </c>
      <c r="D88" s="15" t="s">
        <v>159</v>
      </c>
    </row>
    <row r="89" spans="2:4" x14ac:dyDescent="0.25">
      <c r="B89" s="15" t="s">
        <v>151</v>
      </c>
      <c r="C89" s="15" t="s">
        <v>159</v>
      </c>
      <c r="D89" s="15" t="s">
        <v>158</v>
      </c>
    </row>
    <row r="90" spans="2:4" x14ac:dyDescent="0.25">
      <c r="B90" s="15" t="s">
        <v>23</v>
      </c>
      <c r="C90" s="15" t="s">
        <v>158</v>
      </c>
      <c r="D90" s="15" t="s">
        <v>158</v>
      </c>
    </row>
    <row r="91" spans="2:4" x14ac:dyDescent="0.25">
      <c r="B91" s="15" t="s">
        <v>23</v>
      </c>
      <c r="C91" s="15" t="s">
        <v>158</v>
      </c>
      <c r="D91" s="15" t="s">
        <v>160</v>
      </c>
    </row>
    <row r="92" spans="2:4" x14ac:dyDescent="0.25">
      <c r="B92" s="15" t="s">
        <v>23</v>
      </c>
      <c r="C92" s="15" t="s">
        <v>158</v>
      </c>
      <c r="D92" s="15" t="s">
        <v>159</v>
      </c>
    </row>
    <row r="93" spans="2:4" x14ac:dyDescent="0.25">
      <c r="B93" s="15" t="s">
        <v>23</v>
      </c>
      <c r="C93" s="15" t="s">
        <v>159</v>
      </c>
      <c r="D93" s="15" t="s">
        <v>158</v>
      </c>
    </row>
    <row r="95" spans="2:4" x14ac:dyDescent="0.25">
      <c r="B95" s="15" t="str">
        <f>+B86&amp;C86&amp;D86</f>
        <v>FuerteDirectamenteDirectamente</v>
      </c>
      <c r="C95" s="15">
        <v>2</v>
      </c>
      <c r="D95" s="15">
        <v>2</v>
      </c>
    </row>
    <row r="96" spans="2:4" x14ac:dyDescent="0.25">
      <c r="B96" s="15" t="str">
        <f t="shared" ref="B96:B102" si="8">+B87&amp;C87&amp;D87</f>
        <v>FuerteDirectamenteIndirectamente</v>
      </c>
      <c r="C96" s="15">
        <v>2</v>
      </c>
      <c r="D96" s="15">
        <v>1</v>
      </c>
    </row>
    <row r="97" spans="2:4" x14ac:dyDescent="0.25">
      <c r="B97" s="15" t="str">
        <f t="shared" si="8"/>
        <v>FuerteDirectamenteNo disminuye</v>
      </c>
      <c r="C97" s="15">
        <v>2</v>
      </c>
      <c r="D97" s="15">
        <v>0</v>
      </c>
    </row>
    <row r="98" spans="2:4" x14ac:dyDescent="0.25">
      <c r="B98" s="15" t="str">
        <f t="shared" si="8"/>
        <v>FuerteNo disminuyeDirectamente</v>
      </c>
      <c r="C98" s="15">
        <v>0</v>
      </c>
      <c r="D98" s="15">
        <v>2</v>
      </c>
    </row>
    <row r="99" spans="2:4" x14ac:dyDescent="0.25">
      <c r="B99" s="15" t="str">
        <f t="shared" si="8"/>
        <v>ModeradoDirectamenteDirectamente</v>
      </c>
      <c r="C99" s="15">
        <v>1</v>
      </c>
      <c r="D99" s="15">
        <v>1</v>
      </c>
    </row>
    <row r="100" spans="2:4" x14ac:dyDescent="0.25">
      <c r="B100" s="15" t="str">
        <f t="shared" si="8"/>
        <v>ModeradoDirectamenteIndirectamente</v>
      </c>
      <c r="C100" s="15">
        <v>1</v>
      </c>
      <c r="D100" s="15">
        <v>0</v>
      </c>
    </row>
    <row r="101" spans="2:4" x14ac:dyDescent="0.25">
      <c r="B101" s="15" t="str">
        <f t="shared" si="8"/>
        <v>ModeradoDirectamenteNo disminuye</v>
      </c>
      <c r="C101" s="15">
        <v>1</v>
      </c>
      <c r="D101" s="15">
        <v>0</v>
      </c>
    </row>
    <row r="102" spans="2:4" x14ac:dyDescent="0.25">
      <c r="B102" s="15" t="str">
        <f t="shared" si="8"/>
        <v>ModeradoNo disminuyeDirectamente</v>
      </c>
      <c r="C102" s="15">
        <v>0</v>
      </c>
      <c r="D102" s="15">
        <v>1</v>
      </c>
    </row>
  </sheetData>
  <dataConsolid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C47"/>
  <sheetViews>
    <sheetView view="pageBreakPreview" zoomScale="80" zoomScaleSheetLayoutView="80" workbookViewId="0">
      <selection activeCell="B14" sqref="B14:B21"/>
    </sheetView>
  </sheetViews>
  <sheetFormatPr baseColWidth="10" defaultColWidth="11.42578125" defaultRowHeight="15" x14ac:dyDescent="0.25"/>
  <cols>
    <col min="1" max="1" width="1.140625" style="4" customWidth="1"/>
    <col min="2" max="2" width="65.28515625" style="4" customWidth="1"/>
    <col min="3" max="3" width="64.42578125" style="4" customWidth="1"/>
    <col min="4" max="4" width="1.85546875" style="4" customWidth="1"/>
    <col min="5" max="16384" width="11.42578125" style="4"/>
  </cols>
  <sheetData>
    <row r="1" spans="2:3" ht="9.75" customHeight="1" thickBot="1" x14ac:dyDescent="0.3"/>
    <row r="2" spans="2:3" ht="32.25" customHeight="1" thickBot="1" x14ac:dyDescent="0.3">
      <c r="B2" s="238" t="s">
        <v>48</v>
      </c>
      <c r="C2" s="239"/>
    </row>
    <row r="3" spans="2:3" ht="27" customHeight="1" x14ac:dyDescent="0.25">
      <c r="B3" s="232" t="s">
        <v>299</v>
      </c>
      <c r="C3" s="235" t="s">
        <v>300</v>
      </c>
    </row>
    <row r="4" spans="2:3" ht="27" customHeight="1" x14ac:dyDescent="0.25">
      <c r="B4" s="233"/>
      <c r="C4" s="236"/>
    </row>
    <row r="5" spans="2:3" ht="27" customHeight="1" x14ac:dyDescent="0.25">
      <c r="B5" s="233"/>
      <c r="C5" s="236"/>
    </row>
    <row r="6" spans="2:3" ht="27" customHeight="1" thickBot="1" x14ac:dyDescent="0.3">
      <c r="B6" s="234"/>
      <c r="C6" s="237"/>
    </row>
    <row r="7" spans="2:3" ht="15.75" thickBot="1" x14ac:dyDescent="0.3"/>
    <row r="8" spans="2:3" ht="49.5" customHeight="1" x14ac:dyDescent="0.25">
      <c r="B8" s="232" t="s">
        <v>301</v>
      </c>
      <c r="C8" s="235" t="s">
        <v>302</v>
      </c>
    </row>
    <row r="9" spans="2:3" ht="15.75" customHeight="1" x14ac:dyDescent="0.25">
      <c r="B9" s="233"/>
      <c r="C9" s="236"/>
    </row>
    <row r="10" spans="2:3" ht="15.75" customHeight="1" x14ac:dyDescent="0.25">
      <c r="B10" s="233"/>
      <c r="C10" s="236"/>
    </row>
    <row r="11" spans="2:3" ht="15.75" customHeight="1" x14ac:dyDescent="0.25">
      <c r="B11" s="233"/>
      <c r="C11" s="236"/>
    </row>
    <row r="12" spans="2:3" ht="16.5" customHeight="1" thickBot="1" x14ac:dyDescent="0.3">
      <c r="B12" s="234"/>
      <c r="C12" s="237"/>
    </row>
    <row r="13" spans="2:3" ht="15.75" thickBot="1" x14ac:dyDescent="0.3"/>
    <row r="14" spans="2:3" ht="16.5" customHeight="1" x14ac:dyDescent="0.25">
      <c r="B14" s="232" t="s">
        <v>303</v>
      </c>
      <c r="C14" s="235" t="s">
        <v>304</v>
      </c>
    </row>
    <row r="15" spans="2:3" x14ac:dyDescent="0.25">
      <c r="B15" s="233"/>
      <c r="C15" s="236"/>
    </row>
    <row r="16" spans="2:3" x14ac:dyDescent="0.25">
      <c r="B16" s="233"/>
      <c r="C16" s="236"/>
    </row>
    <row r="17" spans="2:3" x14ac:dyDescent="0.25">
      <c r="B17" s="233"/>
      <c r="C17" s="236"/>
    </row>
    <row r="18" spans="2:3" x14ac:dyDescent="0.25">
      <c r="B18" s="233"/>
      <c r="C18" s="236"/>
    </row>
    <row r="19" spans="2:3" x14ac:dyDescent="0.25">
      <c r="B19" s="233"/>
      <c r="C19" s="236"/>
    </row>
    <row r="20" spans="2:3" x14ac:dyDescent="0.25">
      <c r="B20" s="233"/>
      <c r="C20" s="236"/>
    </row>
    <row r="21" spans="2:3" ht="23.25" customHeight="1" thickBot="1" x14ac:dyDescent="0.3">
      <c r="B21" s="234"/>
      <c r="C21" s="237"/>
    </row>
    <row r="22" spans="2:3" ht="15.75" thickBot="1" x14ac:dyDescent="0.3"/>
    <row r="23" spans="2:3" ht="18.75" customHeight="1" x14ac:dyDescent="0.25">
      <c r="B23" s="232" t="s">
        <v>305</v>
      </c>
      <c r="C23" s="235" t="s">
        <v>306</v>
      </c>
    </row>
    <row r="24" spans="2:3" ht="18.75" customHeight="1" x14ac:dyDescent="0.25">
      <c r="B24" s="233"/>
      <c r="C24" s="236"/>
    </row>
    <row r="25" spans="2:3" ht="18.75" customHeight="1" x14ac:dyDescent="0.25">
      <c r="B25" s="233"/>
      <c r="C25" s="236"/>
    </row>
    <row r="26" spans="2:3" ht="18.75" customHeight="1" x14ac:dyDescent="0.25">
      <c r="B26" s="233"/>
      <c r="C26" s="236"/>
    </row>
    <row r="27" spans="2:3" ht="18.75" customHeight="1" x14ac:dyDescent="0.25">
      <c r="B27" s="233"/>
      <c r="C27" s="236"/>
    </row>
    <row r="28" spans="2:3" ht="18.75" customHeight="1" x14ac:dyDescent="0.25">
      <c r="B28" s="233"/>
      <c r="C28" s="236"/>
    </row>
    <row r="29" spans="2:3" ht="18.75" customHeight="1" x14ac:dyDescent="0.25">
      <c r="B29" s="233"/>
      <c r="C29" s="236"/>
    </row>
    <row r="30" spans="2:3" ht="18.75" customHeight="1" thickBot="1" x14ac:dyDescent="0.3">
      <c r="B30" s="234"/>
      <c r="C30" s="237"/>
    </row>
    <row r="31" spans="2:3" ht="9.75" customHeight="1" x14ac:dyDescent="0.25"/>
    <row r="34" ht="18" customHeight="1" x14ac:dyDescent="0.25"/>
    <row r="37" ht="16.5" customHeight="1" x14ac:dyDescent="0.25"/>
    <row r="47" ht="16.5" customHeight="1" x14ac:dyDescent="0.25"/>
  </sheetData>
  <mergeCells count="9">
    <mergeCell ref="B23:B30"/>
    <mergeCell ref="C23:C30"/>
    <mergeCell ref="B2:C2"/>
    <mergeCell ref="B3:B6"/>
    <mergeCell ref="C3:C6"/>
    <mergeCell ref="B8:B12"/>
    <mergeCell ref="C8:C12"/>
    <mergeCell ref="B14:B21"/>
    <mergeCell ref="C14:C21"/>
  </mergeCells>
  <printOptions horizontalCentered="1"/>
  <pageMargins left="0.70866141732283472" right="0.70866141732283472" top="0.74803149606299213" bottom="0.74803149606299213" header="0.31496062992125984" footer="0.31496062992125984"/>
  <pageSetup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16"/>
  <sheetViews>
    <sheetView zoomScaleNormal="100" zoomScaleSheetLayoutView="80" workbookViewId="0">
      <selection activeCell="F14" sqref="F14"/>
    </sheetView>
  </sheetViews>
  <sheetFormatPr baseColWidth="10" defaultColWidth="11.42578125" defaultRowHeight="15" x14ac:dyDescent="0.25"/>
  <cols>
    <col min="1" max="1" width="1.85546875" style="4" customWidth="1"/>
    <col min="2" max="2" width="8.85546875" style="4" customWidth="1"/>
    <col min="3" max="3" width="15.42578125" style="4" customWidth="1"/>
    <col min="4" max="8" width="17" style="4" customWidth="1"/>
    <col min="9" max="9" width="2" style="4" customWidth="1"/>
    <col min="10" max="16384" width="11.42578125" style="4"/>
  </cols>
  <sheetData>
    <row r="1" spans="2:8" ht="9.75" customHeight="1" thickBot="1" x14ac:dyDescent="0.3"/>
    <row r="2" spans="2:8" ht="16.5" thickBot="1" x14ac:dyDescent="0.3">
      <c r="B2" s="253" t="s">
        <v>67</v>
      </c>
      <c r="C2" s="254"/>
      <c r="D2" s="254"/>
      <c r="E2" s="254"/>
      <c r="F2" s="254"/>
      <c r="G2" s="254"/>
      <c r="H2" s="255"/>
    </row>
    <row r="3" spans="2:8" ht="18" customHeight="1" thickBot="1" x14ac:dyDescent="0.3">
      <c r="B3" s="253" t="s">
        <v>47</v>
      </c>
      <c r="C3" s="254"/>
      <c r="D3" s="254"/>
      <c r="E3" s="254"/>
      <c r="F3" s="254"/>
      <c r="G3" s="254"/>
      <c r="H3" s="255"/>
    </row>
    <row r="4" spans="2:8" ht="15.75" customHeight="1" x14ac:dyDescent="0.25">
      <c r="B4" s="256" t="s">
        <v>49</v>
      </c>
      <c r="C4" s="257"/>
      <c r="D4" s="258" t="s">
        <v>50</v>
      </c>
      <c r="E4" s="258"/>
      <c r="F4" s="258"/>
      <c r="G4" s="258"/>
      <c r="H4" s="259"/>
    </row>
    <row r="5" spans="2:8" ht="15.75" customHeight="1" x14ac:dyDescent="0.25">
      <c r="B5" s="260" t="s">
        <v>51</v>
      </c>
      <c r="C5" s="261"/>
      <c r="D5" s="242" t="s">
        <v>52</v>
      </c>
      <c r="E5" s="242"/>
      <c r="F5" s="242"/>
      <c r="G5" s="242"/>
      <c r="H5" s="243"/>
    </row>
    <row r="6" spans="2:8" ht="15.75" customHeight="1" x14ac:dyDescent="0.25">
      <c r="B6" s="240" t="s">
        <v>53</v>
      </c>
      <c r="C6" s="241"/>
      <c r="D6" s="242" t="s">
        <v>54</v>
      </c>
      <c r="E6" s="242"/>
      <c r="F6" s="242"/>
      <c r="G6" s="242"/>
      <c r="H6" s="243"/>
    </row>
    <row r="7" spans="2:8" ht="16.5" customHeight="1" thickBot="1" x14ac:dyDescent="0.3">
      <c r="B7" s="244" t="s">
        <v>55</v>
      </c>
      <c r="C7" s="245"/>
      <c r="D7" s="246" t="s">
        <v>56</v>
      </c>
      <c r="E7" s="246"/>
      <c r="F7" s="246"/>
      <c r="G7" s="246"/>
      <c r="H7" s="247"/>
    </row>
    <row r="8" spans="2:8" ht="10.5" customHeight="1" x14ac:dyDescent="0.25">
      <c r="B8" s="44"/>
      <c r="C8" s="44"/>
      <c r="D8" s="44"/>
      <c r="E8" s="44"/>
      <c r="F8" s="44"/>
      <c r="G8" s="44"/>
      <c r="H8" s="44"/>
    </row>
    <row r="9" spans="2:8" ht="15.75" thickBot="1" x14ac:dyDescent="0.3">
      <c r="B9" s="44"/>
      <c r="C9" s="44"/>
      <c r="D9" s="44"/>
      <c r="E9" s="44"/>
      <c r="F9" s="44"/>
      <c r="G9" s="44"/>
      <c r="H9" s="44"/>
    </row>
    <row r="10" spans="2:8" ht="21.75" customHeight="1" thickBot="1" x14ac:dyDescent="0.3">
      <c r="B10" s="248" t="s">
        <v>3</v>
      </c>
      <c r="C10" s="45" t="s">
        <v>275</v>
      </c>
      <c r="D10" s="5" t="s">
        <v>53</v>
      </c>
      <c r="E10" s="5" t="s">
        <v>53</v>
      </c>
      <c r="F10" s="46" t="s">
        <v>55</v>
      </c>
      <c r="G10" s="46" t="s">
        <v>55</v>
      </c>
      <c r="H10" s="6" t="s">
        <v>55</v>
      </c>
    </row>
    <row r="11" spans="2:8" ht="21.75" customHeight="1" thickBot="1" x14ac:dyDescent="0.3">
      <c r="B11" s="249"/>
      <c r="C11" s="47" t="s">
        <v>64</v>
      </c>
      <c r="D11" s="10" t="s">
        <v>51</v>
      </c>
      <c r="E11" s="11" t="s">
        <v>53</v>
      </c>
      <c r="F11" s="11" t="s">
        <v>53</v>
      </c>
      <c r="G11" s="23" t="s">
        <v>55</v>
      </c>
      <c r="H11" s="24" t="s">
        <v>55</v>
      </c>
    </row>
    <row r="12" spans="2:8" ht="21.75" customHeight="1" thickBot="1" x14ac:dyDescent="0.3">
      <c r="B12" s="249"/>
      <c r="C12" s="47" t="s">
        <v>63</v>
      </c>
      <c r="D12" s="22" t="s">
        <v>49</v>
      </c>
      <c r="E12" s="10" t="s">
        <v>51</v>
      </c>
      <c r="F12" s="11" t="s">
        <v>53</v>
      </c>
      <c r="G12" s="23" t="s">
        <v>55</v>
      </c>
      <c r="H12" s="24" t="s">
        <v>55</v>
      </c>
    </row>
    <row r="13" spans="2:8" ht="21.75" customHeight="1" thickBot="1" x14ac:dyDescent="0.3">
      <c r="B13" s="249"/>
      <c r="C13" s="47" t="s">
        <v>62</v>
      </c>
      <c r="D13" s="22" t="s">
        <v>49</v>
      </c>
      <c r="E13" s="22" t="s">
        <v>49</v>
      </c>
      <c r="F13" s="10" t="s">
        <v>51</v>
      </c>
      <c r="G13" s="11" t="s">
        <v>53</v>
      </c>
      <c r="H13" s="24" t="s">
        <v>55</v>
      </c>
    </row>
    <row r="14" spans="2:8" ht="21.75" customHeight="1" thickBot="1" x14ac:dyDescent="0.3">
      <c r="B14" s="249"/>
      <c r="C14" s="48" t="s">
        <v>133</v>
      </c>
      <c r="D14" s="22" t="s">
        <v>49</v>
      </c>
      <c r="E14" s="22" t="s">
        <v>49</v>
      </c>
      <c r="F14" s="10" t="s">
        <v>51</v>
      </c>
      <c r="G14" s="11" t="s">
        <v>53</v>
      </c>
      <c r="H14" s="24" t="s">
        <v>55</v>
      </c>
    </row>
    <row r="15" spans="2:8" ht="16.5" thickBot="1" x14ac:dyDescent="0.3">
      <c r="B15" s="249"/>
      <c r="C15" s="49"/>
      <c r="D15" s="7" t="s">
        <v>57</v>
      </c>
      <c r="E15" s="8" t="s">
        <v>58</v>
      </c>
      <c r="F15" s="8" t="s">
        <v>59</v>
      </c>
      <c r="G15" s="8" t="s">
        <v>60</v>
      </c>
      <c r="H15" s="9" t="s">
        <v>61</v>
      </c>
    </row>
    <row r="16" spans="2:8" ht="21" customHeight="1" thickBot="1" x14ac:dyDescent="0.3">
      <c r="B16" s="250"/>
      <c r="C16" s="251" t="s">
        <v>276</v>
      </c>
      <c r="D16" s="251"/>
      <c r="E16" s="251"/>
      <c r="F16" s="251"/>
      <c r="G16" s="251"/>
      <c r="H16" s="252"/>
    </row>
  </sheetData>
  <mergeCells count="12">
    <mergeCell ref="B2:H2"/>
    <mergeCell ref="B3:H3"/>
    <mergeCell ref="B4:C4"/>
    <mergeCell ref="D4:H4"/>
    <mergeCell ref="B5:C5"/>
    <mergeCell ref="D5:H5"/>
    <mergeCell ref="B6:C6"/>
    <mergeCell ref="D6:H6"/>
    <mergeCell ref="B7:C7"/>
    <mergeCell ref="D7:H7"/>
    <mergeCell ref="B10:B16"/>
    <mergeCell ref="C16:H16"/>
  </mergeCells>
  <printOptions horizontalCentered="1"/>
  <pageMargins left="0.70866141732283472" right="0.70866141732283472" top="0.74803149606299213" bottom="0.74803149606299213"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J46"/>
  <sheetViews>
    <sheetView showGridLines="0" tabSelected="1" topLeftCell="BA13" zoomScale="80" zoomScaleNormal="80" zoomScaleSheetLayoutView="90" zoomScalePageLayoutView="50" workbookViewId="0">
      <selection activeCell="BE15" sqref="BE15"/>
    </sheetView>
  </sheetViews>
  <sheetFormatPr baseColWidth="10" defaultColWidth="11.42578125" defaultRowHeight="11.25" x14ac:dyDescent="0.25"/>
  <cols>
    <col min="1" max="1" width="4.28515625" style="18" customWidth="1"/>
    <col min="2" max="2" width="20.7109375" style="18" customWidth="1"/>
    <col min="3" max="3" width="7.7109375" style="18" customWidth="1"/>
    <col min="4" max="4" width="32.42578125" style="18" customWidth="1"/>
    <col min="5" max="5" width="52.42578125" style="18" customWidth="1"/>
    <col min="6" max="6" width="23.42578125" style="18" customWidth="1"/>
    <col min="7" max="7" width="26.7109375" style="18" customWidth="1"/>
    <col min="8" max="8" width="33.42578125" style="18" customWidth="1"/>
    <col min="9" max="9" width="32.140625" style="18" customWidth="1"/>
    <col min="10" max="10" width="46.85546875" style="18" customWidth="1"/>
    <col min="11" max="12" width="26.7109375" style="18" customWidth="1"/>
    <col min="13" max="13" width="21" style="18" hidden="1" customWidth="1"/>
    <col min="14" max="14" width="24" style="18" customWidth="1" collapsed="1"/>
    <col min="15" max="15" width="22.5703125" style="18" customWidth="1"/>
    <col min="16" max="16" width="22.5703125" style="18" hidden="1" customWidth="1"/>
    <col min="17" max="17" width="22.5703125" style="18" customWidth="1"/>
    <col min="18" max="18" width="19.7109375" style="18" customWidth="1"/>
    <col min="19" max="19" width="46" style="18" customWidth="1" collapsed="1"/>
    <col min="20" max="20" width="46" style="18" customWidth="1"/>
    <col min="21" max="21" width="34.42578125" style="18" customWidth="1"/>
    <col min="22" max="22" width="3" style="18" hidden="1" customWidth="1"/>
    <col min="23" max="23" width="34.5703125" style="18" customWidth="1"/>
    <col min="24" max="24" width="3" style="18" hidden="1" customWidth="1"/>
    <col min="25" max="25" width="39.7109375" style="18" customWidth="1"/>
    <col min="26" max="26" width="3" style="18" hidden="1" customWidth="1"/>
    <col min="27" max="27" width="39.7109375" style="18" customWidth="1"/>
    <col min="28" max="28" width="3" style="18" hidden="1" customWidth="1"/>
    <col min="29" max="29" width="36.28515625" style="18" customWidth="1"/>
    <col min="30" max="30" width="3" style="18" hidden="1" customWidth="1"/>
    <col min="31" max="31" width="39.7109375" style="18" customWidth="1"/>
    <col min="32" max="32" width="3" style="18" hidden="1" customWidth="1"/>
    <col min="33" max="33" width="34.5703125" style="18" customWidth="1"/>
    <col min="34" max="34" width="3" style="18" hidden="1" customWidth="1"/>
    <col min="35" max="35" width="14.5703125" style="18" customWidth="1"/>
    <col min="36" max="36" width="20" style="18" customWidth="1"/>
    <col min="37" max="37" width="23" style="18" customWidth="1"/>
    <col min="38" max="38" width="22.42578125" style="18" customWidth="1"/>
    <col min="39" max="39" width="11.28515625" style="18" hidden="1" customWidth="1"/>
    <col min="40" max="41" width="17.28515625" style="18" customWidth="1"/>
    <col min="42" max="42" width="12.28515625" style="18" customWidth="1"/>
    <col min="43" max="43" width="14.5703125" style="18" customWidth="1"/>
    <col min="44" max="45" width="23.28515625" style="18" customWidth="1"/>
    <col min="46" max="46" width="17.28515625" style="18" hidden="1" customWidth="1"/>
    <col min="47" max="48" width="20" style="18" customWidth="1"/>
    <col min="49" max="49" width="25.5703125" style="18" customWidth="1"/>
    <col min="50" max="50" width="23" style="18" customWidth="1"/>
    <col min="51" max="51" width="19.7109375" style="18" hidden="1" customWidth="1"/>
    <col min="52" max="53" width="19.7109375" style="18" customWidth="1"/>
    <col min="54" max="54" width="27.28515625" style="18" customWidth="1"/>
    <col min="55" max="56" width="20.42578125" style="18" customWidth="1"/>
    <col min="57" max="59" width="27.28515625" style="18" customWidth="1"/>
    <col min="60" max="60" width="22.7109375" style="18" customWidth="1"/>
    <col min="61" max="61" width="21.5703125" style="18" customWidth="1"/>
    <col min="62" max="62" width="15.28515625" style="18" customWidth="1"/>
    <col min="63" max="16384" width="11.42578125" style="18"/>
  </cols>
  <sheetData>
    <row r="1" spans="2:62" ht="12" thickBot="1" x14ac:dyDescent="0.3">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row>
    <row r="2" spans="2:62" ht="41.25" customHeight="1" x14ac:dyDescent="0.25">
      <c r="B2" s="120" t="s">
        <v>309</v>
      </c>
      <c r="C2" s="121"/>
      <c r="D2" s="121"/>
      <c r="E2" s="121"/>
      <c r="F2" s="121"/>
      <c r="G2" s="121"/>
      <c r="H2" s="121"/>
      <c r="I2" s="121"/>
      <c r="J2" s="121"/>
      <c r="K2" s="121"/>
      <c r="L2" s="121"/>
      <c r="M2" s="121"/>
      <c r="N2" s="121"/>
      <c r="O2" s="121"/>
      <c r="P2" s="121"/>
      <c r="Q2" s="121"/>
      <c r="R2" s="121"/>
      <c r="S2" s="121"/>
      <c r="T2" s="122"/>
      <c r="U2" s="129" t="str">
        <f>B2</f>
        <v>OBJETIVO DEL PROCESO</v>
      </c>
      <c r="V2" s="130"/>
      <c r="W2" s="130"/>
      <c r="X2" s="130"/>
      <c r="Y2" s="130"/>
      <c r="Z2" s="130"/>
      <c r="AA2" s="130"/>
      <c r="AB2" s="130"/>
      <c r="AC2" s="130"/>
      <c r="AD2" s="130"/>
      <c r="AE2" s="130"/>
      <c r="AF2" s="130"/>
      <c r="AG2" s="130"/>
      <c r="AH2" s="130"/>
      <c r="AI2" s="130"/>
      <c r="AJ2" s="130"/>
      <c r="AK2" s="130"/>
      <c r="AL2" s="130"/>
      <c r="AM2" s="130"/>
      <c r="AN2" s="130"/>
      <c r="AO2" s="130"/>
      <c r="AP2" s="130"/>
      <c r="AQ2" s="131"/>
      <c r="AR2" s="129" t="str">
        <f>B2</f>
        <v>OBJETIVO DEL PROCESO</v>
      </c>
      <c r="AS2" s="130"/>
      <c r="AT2" s="130"/>
      <c r="AU2" s="130"/>
      <c r="AV2" s="130"/>
      <c r="AW2" s="130"/>
      <c r="AX2" s="130"/>
      <c r="AY2" s="130"/>
      <c r="AZ2" s="130"/>
      <c r="BA2" s="130"/>
      <c r="BB2" s="130"/>
      <c r="BC2" s="130"/>
      <c r="BD2" s="130"/>
      <c r="BE2" s="130"/>
      <c r="BF2" s="130"/>
      <c r="BG2" s="130"/>
      <c r="BH2" s="130"/>
      <c r="BI2" s="130"/>
      <c r="BJ2" s="131"/>
    </row>
    <row r="3" spans="2:62" ht="18.75" customHeight="1" x14ac:dyDescent="0.25">
      <c r="B3" s="123" t="s">
        <v>544</v>
      </c>
      <c r="C3" s="124"/>
      <c r="D3" s="124"/>
      <c r="E3" s="124"/>
      <c r="F3" s="124"/>
      <c r="G3" s="124"/>
      <c r="H3" s="124"/>
      <c r="I3" s="124"/>
      <c r="J3" s="124"/>
      <c r="K3" s="124"/>
      <c r="L3" s="124"/>
      <c r="M3" s="124"/>
      <c r="N3" s="124"/>
      <c r="O3" s="124"/>
      <c r="P3" s="124"/>
      <c r="Q3" s="124"/>
      <c r="R3" s="124"/>
      <c r="S3" s="124"/>
      <c r="T3" s="125"/>
      <c r="U3" s="132" t="str">
        <f>B3</f>
        <v>Ofrecer servicios de Tecnología de la  Información de calidad y oportunos, proporcionando soporte tecnológico y  soluciones efectivas a los requerimientos de los  procesos de la UAERMV.</v>
      </c>
      <c r="V3" s="133"/>
      <c r="W3" s="133"/>
      <c r="X3" s="133"/>
      <c r="Y3" s="133"/>
      <c r="Z3" s="133"/>
      <c r="AA3" s="133"/>
      <c r="AB3" s="133"/>
      <c r="AC3" s="133"/>
      <c r="AD3" s="133"/>
      <c r="AE3" s="133"/>
      <c r="AF3" s="133"/>
      <c r="AG3" s="133"/>
      <c r="AH3" s="133"/>
      <c r="AI3" s="133"/>
      <c r="AJ3" s="133"/>
      <c r="AK3" s="133"/>
      <c r="AL3" s="133"/>
      <c r="AM3" s="133"/>
      <c r="AN3" s="133"/>
      <c r="AO3" s="133"/>
      <c r="AP3" s="133"/>
      <c r="AQ3" s="134"/>
      <c r="AR3" s="132" t="str">
        <f>B3</f>
        <v>Ofrecer servicios de Tecnología de la  Información de calidad y oportunos, proporcionando soporte tecnológico y  soluciones efectivas a los requerimientos de los  procesos de la UAERMV.</v>
      </c>
      <c r="AS3" s="133"/>
      <c r="AT3" s="133"/>
      <c r="AU3" s="133"/>
      <c r="AV3" s="133"/>
      <c r="AW3" s="133"/>
      <c r="AX3" s="133"/>
      <c r="AY3" s="133"/>
      <c r="AZ3" s="133"/>
      <c r="BA3" s="133"/>
      <c r="BB3" s="133"/>
      <c r="BC3" s="133"/>
      <c r="BD3" s="133"/>
      <c r="BE3" s="133"/>
      <c r="BF3" s="133"/>
      <c r="BG3" s="133"/>
      <c r="BH3" s="133"/>
      <c r="BI3" s="133"/>
      <c r="BJ3" s="134"/>
    </row>
    <row r="4" spans="2:62" ht="18.75" customHeight="1" thickBot="1" x14ac:dyDescent="0.3">
      <c r="B4" s="126"/>
      <c r="C4" s="127"/>
      <c r="D4" s="127"/>
      <c r="E4" s="127"/>
      <c r="F4" s="127"/>
      <c r="G4" s="127"/>
      <c r="H4" s="127"/>
      <c r="I4" s="127"/>
      <c r="J4" s="127"/>
      <c r="K4" s="127"/>
      <c r="L4" s="127"/>
      <c r="M4" s="127"/>
      <c r="N4" s="127"/>
      <c r="O4" s="127"/>
      <c r="P4" s="127"/>
      <c r="Q4" s="127"/>
      <c r="R4" s="127"/>
      <c r="S4" s="127"/>
      <c r="T4" s="128"/>
      <c r="U4" s="135"/>
      <c r="V4" s="136"/>
      <c r="W4" s="136"/>
      <c r="X4" s="136"/>
      <c r="Y4" s="136"/>
      <c r="Z4" s="136"/>
      <c r="AA4" s="136"/>
      <c r="AB4" s="136"/>
      <c r="AC4" s="136"/>
      <c r="AD4" s="136"/>
      <c r="AE4" s="136"/>
      <c r="AF4" s="136"/>
      <c r="AG4" s="136"/>
      <c r="AH4" s="136"/>
      <c r="AI4" s="136"/>
      <c r="AJ4" s="136"/>
      <c r="AK4" s="136"/>
      <c r="AL4" s="136"/>
      <c r="AM4" s="136"/>
      <c r="AN4" s="136"/>
      <c r="AO4" s="136"/>
      <c r="AP4" s="136"/>
      <c r="AQ4" s="137"/>
      <c r="AR4" s="135"/>
      <c r="AS4" s="136"/>
      <c r="AT4" s="136"/>
      <c r="AU4" s="136"/>
      <c r="AV4" s="136"/>
      <c r="AW4" s="136"/>
      <c r="AX4" s="136"/>
      <c r="AY4" s="136"/>
      <c r="AZ4" s="136"/>
      <c r="BA4" s="136"/>
      <c r="BB4" s="136"/>
      <c r="BC4" s="136"/>
      <c r="BD4" s="136"/>
      <c r="BE4" s="136"/>
      <c r="BF4" s="136"/>
      <c r="BG4" s="136"/>
      <c r="BH4" s="136"/>
      <c r="BI4" s="136"/>
      <c r="BJ4" s="137"/>
    </row>
    <row r="5" spans="2:62" x14ac:dyDescent="0.25">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row>
    <row r="7" spans="2:62" s="16" customFormat="1" x14ac:dyDescent="0.25">
      <c r="M7" s="17"/>
      <c r="P7" s="83"/>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row>
    <row r="8" spans="2:62" s="16" customFormat="1" ht="25.5" customHeight="1" x14ac:dyDescent="0.25">
      <c r="B8" s="105" t="s">
        <v>174</v>
      </c>
      <c r="C8" s="105" t="s">
        <v>175</v>
      </c>
      <c r="D8" s="105" t="s">
        <v>176</v>
      </c>
      <c r="E8" s="105" t="s">
        <v>177</v>
      </c>
      <c r="F8" s="105" t="s">
        <v>179</v>
      </c>
      <c r="G8" s="105" t="s">
        <v>180</v>
      </c>
      <c r="H8" s="105" t="s">
        <v>178</v>
      </c>
      <c r="I8" s="105" t="s">
        <v>181</v>
      </c>
      <c r="J8" s="105" t="s">
        <v>182</v>
      </c>
      <c r="K8" s="105" t="s">
        <v>183</v>
      </c>
      <c r="L8" s="105" t="s">
        <v>184</v>
      </c>
      <c r="M8" s="106"/>
      <c r="N8" s="105" t="s">
        <v>0</v>
      </c>
      <c r="O8" s="105"/>
      <c r="P8" s="106"/>
      <c r="Q8" s="78" t="s">
        <v>307</v>
      </c>
      <c r="R8" s="105" t="s">
        <v>332</v>
      </c>
      <c r="S8" s="105" t="s">
        <v>1</v>
      </c>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10" t="s">
        <v>308</v>
      </c>
      <c r="AX8" s="111"/>
      <c r="AY8" s="111"/>
      <c r="AZ8" s="112"/>
      <c r="BA8" s="107" t="s">
        <v>7</v>
      </c>
      <c r="BB8" s="105" t="s">
        <v>168</v>
      </c>
      <c r="BC8" s="105"/>
      <c r="BD8" s="105"/>
      <c r="BE8" s="105"/>
      <c r="BF8" s="105"/>
      <c r="BG8" s="105" t="s">
        <v>173</v>
      </c>
      <c r="BH8" s="105"/>
      <c r="BI8" s="105"/>
      <c r="BJ8" s="105"/>
    </row>
    <row r="9" spans="2:62" s="16" customFormat="1" ht="33.75" customHeight="1" x14ac:dyDescent="0.25">
      <c r="B9" s="105"/>
      <c r="C9" s="105"/>
      <c r="D9" s="105"/>
      <c r="E9" s="105"/>
      <c r="F9" s="105"/>
      <c r="G9" s="105"/>
      <c r="H9" s="105"/>
      <c r="I9" s="105"/>
      <c r="J9" s="105"/>
      <c r="K9" s="105"/>
      <c r="L9" s="105"/>
      <c r="M9" s="106"/>
      <c r="N9" s="105" t="s">
        <v>3</v>
      </c>
      <c r="O9" s="105" t="s">
        <v>4</v>
      </c>
      <c r="P9" s="106"/>
      <c r="Q9" s="107" t="s">
        <v>5</v>
      </c>
      <c r="R9" s="105"/>
      <c r="S9" s="105" t="s">
        <v>69</v>
      </c>
      <c r="T9" s="105"/>
      <c r="U9" s="105" t="s">
        <v>142</v>
      </c>
      <c r="V9" s="79"/>
      <c r="W9" s="105" t="s">
        <v>143</v>
      </c>
      <c r="X9" s="79"/>
      <c r="Y9" s="105" t="s">
        <v>144</v>
      </c>
      <c r="Z9" s="79"/>
      <c r="AA9" s="105" t="s">
        <v>145</v>
      </c>
      <c r="AB9" s="79"/>
      <c r="AC9" s="105" t="s">
        <v>146</v>
      </c>
      <c r="AD9" s="79"/>
      <c r="AE9" s="105" t="s">
        <v>147</v>
      </c>
      <c r="AF9" s="79"/>
      <c r="AG9" s="105" t="s">
        <v>148</v>
      </c>
      <c r="AH9" s="79"/>
      <c r="AI9" s="105" t="s">
        <v>6</v>
      </c>
      <c r="AJ9" s="105" t="s">
        <v>149</v>
      </c>
      <c r="AK9" s="105" t="s">
        <v>150</v>
      </c>
      <c r="AL9" s="105"/>
      <c r="AM9" s="79"/>
      <c r="AN9" s="105" t="s">
        <v>155</v>
      </c>
      <c r="AO9" s="105"/>
      <c r="AP9" s="105" t="s">
        <v>277</v>
      </c>
      <c r="AQ9" s="105"/>
      <c r="AR9" s="105" t="s">
        <v>156</v>
      </c>
      <c r="AS9" s="105" t="s">
        <v>157</v>
      </c>
      <c r="AT9" s="79"/>
      <c r="AU9" s="105" t="s">
        <v>2</v>
      </c>
      <c r="AV9" s="105"/>
      <c r="AW9" s="105" t="s">
        <v>3</v>
      </c>
      <c r="AX9" s="105" t="s">
        <v>4</v>
      </c>
      <c r="AY9" s="106"/>
      <c r="AZ9" s="105" t="s">
        <v>5</v>
      </c>
      <c r="BA9" s="108"/>
      <c r="BB9" s="105" t="s">
        <v>172</v>
      </c>
      <c r="BC9" s="105" t="s">
        <v>278</v>
      </c>
      <c r="BD9" s="105" t="s">
        <v>169</v>
      </c>
      <c r="BE9" s="105" t="s">
        <v>170</v>
      </c>
      <c r="BF9" s="105" t="s">
        <v>171</v>
      </c>
      <c r="BG9" s="105" t="s">
        <v>68</v>
      </c>
      <c r="BH9" s="105" t="s">
        <v>278</v>
      </c>
      <c r="BI9" s="105" t="s">
        <v>169</v>
      </c>
      <c r="BJ9" s="105" t="s">
        <v>170</v>
      </c>
    </row>
    <row r="10" spans="2:62" s="16" customFormat="1" ht="48" customHeight="1" x14ac:dyDescent="0.25">
      <c r="B10" s="105"/>
      <c r="C10" s="105"/>
      <c r="D10" s="105"/>
      <c r="E10" s="105"/>
      <c r="F10" s="105"/>
      <c r="G10" s="105"/>
      <c r="H10" s="105"/>
      <c r="I10" s="105"/>
      <c r="J10" s="105"/>
      <c r="K10" s="105"/>
      <c r="L10" s="105"/>
      <c r="M10" s="106"/>
      <c r="N10" s="105"/>
      <c r="O10" s="105"/>
      <c r="P10" s="106"/>
      <c r="Q10" s="109"/>
      <c r="R10" s="105"/>
      <c r="S10" s="105"/>
      <c r="T10" s="105"/>
      <c r="U10" s="105"/>
      <c r="V10" s="79"/>
      <c r="W10" s="105"/>
      <c r="X10" s="79"/>
      <c r="Y10" s="105"/>
      <c r="Z10" s="79"/>
      <c r="AA10" s="105"/>
      <c r="AB10" s="79"/>
      <c r="AC10" s="105"/>
      <c r="AD10" s="79"/>
      <c r="AE10" s="105"/>
      <c r="AF10" s="79"/>
      <c r="AG10" s="105"/>
      <c r="AH10" s="79"/>
      <c r="AI10" s="105"/>
      <c r="AJ10" s="105"/>
      <c r="AK10" s="105"/>
      <c r="AL10" s="105"/>
      <c r="AM10" s="79"/>
      <c r="AN10" s="105"/>
      <c r="AO10" s="105"/>
      <c r="AP10" s="105"/>
      <c r="AQ10" s="105"/>
      <c r="AR10" s="105"/>
      <c r="AS10" s="105"/>
      <c r="AT10" s="79"/>
      <c r="AU10" s="78" t="s">
        <v>161</v>
      </c>
      <c r="AV10" s="78" t="s">
        <v>162</v>
      </c>
      <c r="AW10" s="105"/>
      <c r="AX10" s="105"/>
      <c r="AY10" s="106"/>
      <c r="AZ10" s="105"/>
      <c r="BA10" s="109"/>
      <c r="BB10" s="105"/>
      <c r="BC10" s="105"/>
      <c r="BD10" s="105"/>
      <c r="BE10" s="105"/>
      <c r="BF10" s="105"/>
      <c r="BG10" s="105"/>
      <c r="BH10" s="105"/>
      <c r="BI10" s="105"/>
      <c r="BJ10" s="105"/>
    </row>
    <row r="11" spans="2:62" s="62" customFormat="1" ht="228" customHeight="1" x14ac:dyDescent="0.25">
      <c r="B11" s="94" t="s">
        <v>77</v>
      </c>
      <c r="C11" s="94">
        <v>1</v>
      </c>
      <c r="D11" s="116" t="s">
        <v>347</v>
      </c>
      <c r="E11" s="116" t="s">
        <v>348</v>
      </c>
      <c r="F11" s="94" t="s">
        <v>90</v>
      </c>
      <c r="G11" s="94" t="s">
        <v>100</v>
      </c>
      <c r="H11" s="116" t="s">
        <v>349</v>
      </c>
      <c r="I11" s="118" t="s">
        <v>128</v>
      </c>
      <c r="J11" s="118" t="s">
        <v>117</v>
      </c>
      <c r="K11" s="91" t="s">
        <v>350</v>
      </c>
      <c r="L11" s="94" t="s">
        <v>560</v>
      </c>
      <c r="M11" s="80" t="str">
        <f>IF(F11="gestion","impacto",IF(F11="corrupcion","impactocorrupcion",IF(F11="seguridad_de_la_informacion","impacto","")))</f>
        <v>impacto</v>
      </c>
      <c r="N11" s="94" t="s">
        <v>18</v>
      </c>
      <c r="O11" s="94" t="s">
        <v>24</v>
      </c>
      <c r="P11" s="80" t="str">
        <f>N11&amp;O11</f>
        <v>PosibleMayor</v>
      </c>
      <c r="Q11" s="113" t="str">
        <f>IFERROR(VLOOKUP(P11,FORMULAS!$B$38:$C$62,2,FALSE),"")</f>
        <v>Riesgo extremo</v>
      </c>
      <c r="R11" s="113" t="s">
        <v>165</v>
      </c>
      <c r="S11" s="103" t="s">
        <v>547</v>
      </c>
      <c r="T11" s="103"/>
      <c r="U11" s="74" t="s">
        <v>351</v>
      </c>
      <c r="V11" s="75">
        <f>IF(U11="Asignado",15,0)</f>
        <v>15</v>
      </c>
      <c r="W11" s="74" t="s">
        <v>352</v>
      </c>
      <c r="X11" s="75">
        <f>IF(W11="Adecuado",15,0)</f>
        <v>15</v>
      </c>
      <c r="Y11" s="74" t="s">
        <v>353</v>
      </c>
      <c r="Z11" s="75">
        <f>IF(Y11="Oportuna",15,0)</f>
        <v>15</v>
      </c>
      <c r="AA11" s="74" t="s">
        <v>354</v>
      </c>
      <c r="AB11" s="75">
        <f>IF(AA11="Prevenir",15,IF(AA11="Detectar",10,0))</f>
        <v>15</v>
      </c>
      <c r="AC11" s="74" t="s">
        <v>355</v>
      </c>
      <c r="AD11" s="75">
        <f>IF(AC11="Confiable",15,0)</f>
        <v>15</v>
      </c>
      <c r="AE11" s="74" t="s">
        <v>356</v>
      </c>
      <c r="AF11" s="75">
        <f>IF(AE11="Se investigan y resuelven oportunamente",15,0)</f>
        <v>15</v>
      </c>
      <c r="AG11" s="74" t="s">
        <v>357</v>
      </c>
      <c r="AH11" s="75">
        <f>IF(AG11="Completa",10,IF(AG11="incompleta",5,0))</f>
        <v>10</v>
      </c>
      <c r="AI11" s="73">
        <f t="shared" ref="AI11:AI28" si="0">V11+X11+Z11+AB11+AD11+AF11+AH11</f>
        <v>100</v>
      </c>
      <c r="AJ11" s="73" t="str">
        <f>IF(AI11&gt;=96,"Fuerte",IF(AI11&gt;=86,"Moderado",IF(AI11&gt;=1,"Débil","")))</f>
        <v>Fuerte</v>
      </c>
      <c r="AK11" s="77" t="s">
        <v>358</v>
      </c>
      <c r="AL11" s="73" t="str">
        <f>IF(AK11="Siempre se ejecuta","Fuerte",IF(AK11="Algunas veces","Moderado",IF(AK11="no se ejecuta","Débil","")))</f>
        <v>Fuerte</v>
      </c>
      <c r="AM11" s="73" t="str">
        <f>AJ11&amp;AL11</f>
        <v>FuerteFuerte</v>
      </c>
      <c r="AN11" s="73" t="str">
        <f>IFERROR(VLOOKUP(AM11,FORMULAS!$B$70:$D$78,3,FALSE),"")</f>
        <v>Fuerte</v>
      </c>
      <c r="AO11" s="73">
        <f>IF(AN11="fuerte",100,IF(AN11="Moderado",50,IF(AN11="débil",0,"")))</f>
        <v>100</v>
      </c>
      <c r="AP11" s="81">
        <f>IFERROR(AVERAGE(AO11:AO11),0)</f>
        <v>100</v>
      </c>
      <c r="AQ11" s="81" t="str">
        <f>IF(AP11&gt;=100,"Fuerte",IF(AP11&gt;=50,"Moderado",IF(AP11&gt;=1,"Débil","")))</f>
        <v>Fuerte</v>
      </c>
      <c r="AR11" s="82" t="s">
        <v>158</v>
      </c>
      <c r="AS11" s="82" t="s">
        <v>160</v>
      </c>
      <c r="AT11" s="81" t="str">
        <f>+AQ11&amp;AR11&amp;AS11</f>
        <v>FuerteDirectamenteIndirectamente</v>
      </c>
      <c r="AU11" s="81">
        <f>IFERROR(VLOOKUP(AT11,FORMULAS!$B$95:$D$102,2,FALSE),0)</f>
        <v>2</v>
      </c>
      <c r="AV11" s="81">
        <f>IFERROR(VLOOKUP(AT11,FORMULAS!$B$95:$D$102,3,FALSE),0)</f>
        <v>1</v>
      </c>
      <c r="AW11" s="94" t="s">
        <v>17</v>
      </c>
      <c r="AX11" s="94" t="s">
        <v>22</v>
      </c>
      <c r="AY11" s="80" t="str">
        <f>AW11&amp;AX11</f>
        <v>ImprobableMenor</v>
      </c>
      <c r="AZ11" s="264" t="str">
        <f>IFERROR(VLOOKUP(AY11,FORMULAS!$B$38:$C$62,2,FALSE),"")</f>
        <v>Riesgo bajo</v>
      </c>
      <c r="BA11" s="113" t="s">
        <v>164</v>
      </c>
      <c r="BB11" s="60" t="s">
        <v>359</v>
      </c>
      <c r="BC11" s="76" t="s">
        <v>360</v>
      </c>
      <c r="BD11" s="76" t="s">
        <v>361</v>
      </c>
      <c r="BE11" s="61" t="s">
        <v>516</v>
      </c>
      <c r="BF11" s="61" t="s">
        <v>362</v>
      </c>
      <c r="BG11" s="60" t="s">
        <v>363</v>
      </c>
      <c r="BH11" s="60" t="s">
        <v>364</v>
      </c>
      <c r="BI11" s="60" t="s">
        <v>365</v>
      </c>
      <c r="BJ11" s="61" t="s">
        <v>366</v>
      </c>
    </row>
    <row r="12" spans="2:62" s="62" customFormat="1" ht="106.5" customHeight="1" x14ac:dyDescent="0.25">
      <c r="B12" s="95"/>
      <c r="C12" s="95"/>
      <c r="D12" s="117"/>
      <c r="E12" s="117"/>
      <c r="F12" s="95"/>
      <c r="G12" s="95"/>
      <c r="H12" s="117"/>
      <c r="I12" s="119"/>
      <c r="J12" s="119"/>
      <c r="K12" s="86" t="s">
        <v>372</v>
      </c>
      <c r="L12" s="95"/>
      <c r="M12" s="80"/>
      <c r="N12" s="95"/>
      <c r="O12" s="95"/>
      <c r="P12" s="80"/>
      <c r="Q12" s="114"/>
      <c r="R12" s="114"/>
      <c r="S12" s="92" t="s">
        <v>562</v>
      </c>
      <c r="T12" s="93"/>
      <c r="U12" s="84" t="s">
        <v>351</v>
      </c>
      <c r="V12" s="87">
        <f>IF(U12="Asignado",15,0)</f>
        <v>15</v>
      </c>
      <c r="W12" s="84" t="s">
        <v>352</v>
      </c>
      <c r="X12" s="87">
        <f>IF(W12="Adecuado",15,0)</f>
        <v>15</v>
      </c>
      <c r="Y12" s="84" t="s">
        <v>353</v>
      </c>
      <c r="Z12" s="87">
        <f>IF(Y12="Oportuna",15,0)</f>
        <v>15</v>
      </c>
      <c r="AA12" s="84" t="s">
        <v>354</v>
      </c>
      <c r="AB12" s="87">
        <f>IF(AA12="Prevenir",15,IF(AA12="Detectar",10,0))</f>
        <v>15</v>
      </c>
      <c r="AC12" s="84" t="s">
        <v>355</v>
      </c>
      <c r="AD12" s="87">
        <f>IF(AC12="Confiable",15,0)</f>
        <v>15</v>
      </c>
      <c r="AE12" s="84" t="s">
        <v>356</v>
      </c>
      <c r="AF12" s="87">
        <f>IF(AE12="Se investigan y resuelven oportunamente",15,0)</f>
        <v>15</v>
      </c>
      <c r="AG12" s="84" t="s">
        <v>357</v>
      </c>
      <c r="AH12" s="87">
        <f>IF(AG12="Completa",10,IF(AG12="incompleta",5,0))</f>
        <v>10</v>
      </c>
      <c r="AI12" s="89">
        <f t="shared" si="0"/>
        <v>100</v>
      </c>
      <c r="AJ12" s="89" t="str">
        <f>IF(AI12&gt;=96,"Fuerte",IF(AI12&gt;=86,"Moderado",IF(AI12&gt;=1,"Débil","")))</f>
        <v>Fuerte</v>
      </c>
      <c r="AK12" s="85" t="s">
        <v>358</v>
      </c>
      <c r="AL12" s="89" t="str">
        <f>IF(AK12="Siempre se ejecuta","Fuerte",IF(AK12="Algunas veces","Moderado",IF(AK12="no se ejecuta","Débil","")))</f>
        <v>Fuerte</v>
      </c>
      <c r="AM12" s="89" t="str">
        <f>AJ12&amp;AL12</f>
        <v>FuerteFuerte</v>
      </c>
      <c r="AN12" s="89" t="str">
        <f>IFERROR(VLOOKUP(AM12,FORMULAS!$B$70:$D$78,3,FALSE),"")</f>
        <v>Fuerte</v>
      </c>
      <c r="AO12" s="89">
        <f>IF(AN12="fuerte",100,IF(AN12="Moderado",50,IF(AN12="débil",0,"")))</f>
        <v>100</v>
      </c>
      <c r="AP12" s="81">
        <f>IFERROR(AVERAGE(AO12:AO12),0)</f>
        <v>100</v>
      </c>
      <c r="AQ12" s="81" t="str">
        <f>IF(AP12&gt;=100,"Fuerte",IF(AP12&gt;=50,"Moderado",IF(AP12&gt;=1,"Débil","")))</f>
        <v>Fuerte</v>
      </c>
      <c r="AR12" s="82" t="s">
        <v>158</v>
      </c>
      <c r="AS12" s="82" t="s">
        <v>160</v>
      </c>
      <c r="AT12" s="81" t="str">
        <f>+AQ12&amp;AR12&amp;AS12</f>
        <v>FuerteDirectamenteIndirectamente</v>
      </c>
      <c r="AU12" s="81">
        <f>IFERROR(VLOOKUP(AT12,FORMULAS!$B$95:$D$102,2,FALSE),0)</f>
        <v>2</v>
      </c>
      <c r="AV12" s="81">
        <f>IFERROR(VLOOKUP(AT12,FORMULAS!$B$95:$D$102,3,FALSE),0)</f>
        <v>1</v>
      </c>
      <c r="AW12" s="95"/>
      <c r="AX12" s="95"/>
      <c r="AY12" s="80"/>
      <c r="AZ12" s="265"/>
      <c r="BA12" s="114"/>
      <c r="BB12" s="60" t="s">
        <v>563</v>
      </c>
      <c r="BC12" s="88" t="s">
        <v>567</v>
      </c>
      <c r="BD12" s="88" t="s">
        <v>496</v>
      </c>
      <c r="BE12" s="61" t="s">
        <v>483</v>
      </c>
      <c r="BF12" s="61" t="s">
        <v>566</v>
      </c>
      <c r="BG12" s="60" t="s">
        <v>564</v>
      </c>
      <c r="BH12" s="88" t="s">
        <v>538</v>
      </c>
      <c r="BI12" s="88" t="s">
        <v>565</v>
      </c>
      <c r="BJ12" s="61" t="s">
        <v>366</v>
      </c>
    </row>
    <row r="13" spans="2:62" s="62" customFormat="1" ht="48" x14ac:dyDescent="0.25">
      <c r="B13" s="98" t="s">
        <v>77</v>
      </c>
      <c r="C13" s="98">
        <v>2</v>
      </c>
      <c r="D13" s="103" t="s">
        <v>367</v>
      </c>
      <c r="E13" s="103" t="s">
        <v>368</v>
      </c>
      <c r="F13" s="98" t="s">
        <v>90</v>
      </c>
      <c r="G13" s="98" t="s">
        <v>100</v>
      </c>
      <c r="H13" s="103" t="s">
        <v>369</v>
      </c>
      <c r="I13" s="115" t="s">
        <v>128</v>
      </c>
      <c r="J13" s="115" t="s">
        <v>370</v>
      </c>
      <c r="K13" s="74" t="s">
        <v>371</v>
      </c>
      <c r="L13" s="94" t="s">
        <v>376</v>
      </c>
      <c r="M13" s="100" t="str">
        <f t="shared" ref="M13" si="1">IF(F13="gestion","impacto",IF(F13="corrupcion","impactocorrupcion",IF(F13="seguridad_de_la_informacion","impacto","")))</f>
        <v>impacto</v>
      </c>
      <c r="N13" s="98" t="s">
        <v>18</v>
      </c>
      <c r="O13" s="94" t="s">
        <v>24</v>
      </c>
      <c r="P13" s="100" t="str">
        <f t="shared" ref="P13" si="2">N13&amp;O13</f>
        <v>PosibleMayor</v>
      </c>
      <c r="Q13" s="102" t="str">
        <f>IFERROR(VLOOKUP(P13,FORMULAS!$B$38:$C$62,2,FALSE),"")</f>
        <v>Riesgo extremo</v>
      </c>
      <c r="R13" s="102" t="s">
        <v>165</v>
      </c>
      <c r="S13" s="103" t="s">
        <v>517</v>
      </c>
      <c r="T13" s="103"/>
      <c r="U13" s="74" t="s">
        <v>351</v>
      </c>
      <c r="V13" s="75">
        <f>IF(U13="Asignado",15,0)</f>
        <v>15</v>
      </c>
      <c r="W13" s="74" t="s">
        <v>352</v>
      </c>
      <c r="X13" s="75">
        <f>IF(W13="Adecuado",15,0)</f>
        <v>15</v>
      </c>
      <c r="Y13" s="74" t="s">
        <v>353</v>
      </c>
      <c r="Z13" s="75">
        <f>IF(Y13="Oportuna",15,0)</f>
        <v>15</v>
      </c>
      <c r="AA13" s="74" t="s">
        <v>354</v>
      </c>
      <c r="AB13" s="75">
        <f>IF(AA13="Prevenir",15,IF(AA13="Detectar",10,0))</f>
        <v>15</v>
      </c>
      <c r="AC13" s="74" t="s">
        <v>355</v>
      </c>
      <c r="AD13" s="75">
        <f>IF(AC13="Confiable",15,0)</f>
        <v>15</v>
      </c>
      <c r="AE13" s="74" t="s">
        <v>356</v>
      </c>
      <c r="AF13" s="75">
        <f>IF(AE13="Se investigan y resuelven oportunamente",15,0)</f>
        <v>15</v>
      </c>
      <c r="AG13" s="74" t="s">
        <v>357</v>
      </c>
      <c r="AH13" s="75">
        <f>IF(AG13="Completa",10,IF(AG13="incompleta",5,0))</f>
        <v>10</v>
      </c>
      <c r="AI13" s="73">
        <f t="shared" si="0"/>
        <v>100</v>
      </c>
      <c r="AJ13" s="73" t="str">
        <f>IF(AI13&gt;=96,"Fuerte",IF(AI13&gt;=86,"Moderado",IF(AI13&gt;=1,"Débil","")))</f>
        <v>Fuerte</v>
      </c>
      <c r="AK13" s="77" t="s">
        <v>358</v>
      </c>
      <c r="AL13" s="73" t="str">
        <f>IF(AK13="Siempre se ejecuta","Fuerte",IF(AK13="Algunas veces","Moderado",IF(AK13="no se ejecuta","Débil","")))</f>
        <v>Fuerte</v>
      </c>
      <c r="AM13" s="73" t="str">
        <f>AJ13&amp;AL13</f>
        <v>FuerteFuerte</v>
      </c>
      <c r="AN13" s="73" t="str">
        <f>IFERROR(VLOOKUP(AM13,FORMULAS!$B$70:$D$78,3,FALSE),"")</f>
        <v>Fuerte</v>
      </c>
      <c r="AO13" s="73">
        <f>IF(AN13="fuerte",100,IF(AN13="Moderado",50,IF(AN13="débil",0,"")))</f>
        <v>100</v>
      </c>
      <c r="AP13" s="97">
        <f>IFERROR(AVERAGE(AO13:AO17),0)</f>
        <v>100</v>
      </c>
      <c r="AQ13" s="97" t="str">
        <f>IF(AP13&gt;=100,"Fuerte",IF(AP13&gt;=50,"Moderado",IF(AP13&gt;=1,"Débil","")))</f>
        <v>Fuerte</v>
      </c>
      <c r="AR13" s="99" t="s">
        <v>158</v>
      </c>
      <c r="AS13" s="99" t="s">
        <v>160</v>
      </c>
      <c r="AT13" s="97" t="str">
        <f>+AQ13&amp;AR13&amp;AS13</f>
        <v>FuerteDirectamenteIndirectamente</v>
      </c>
      <c r="AU13" s="97">
        <f>IFERROR(VLOOKUP(AT13,FORMULAS!$B$95:$D$102,2,FALSE),0)</f>
        <v>2</v>
      </c>
      <c r="AV13" s="97">
        <f>IFERROR(VLOOKUP(AT13,FORMULAS!$B$95:$D$102,3,FALSE),0)</f>
        <v>1</v>
      </c>
      <c r="AW13" s="98" t="s">
        <v>17</v>
      </c>
      <c r="AX13" s="98" t="s">
        <v>23</v>
      </c>
      <c r="AY13" s="100" t="str">
        <f>AW13&amp;AX13</f>
        <v>ImprobableModerado</v>
      </c>
      <c r="AZ13" s="101" t="str">
        <f>IFERROR(VLOOKUP(AY13,FORMULAS!$B$38:$C$62,2,FALSE),"")</f>
        <v>Riesgo moderado</v>
      </c>
      <c r="BA13" s="102" t="s">
        <v>165</v>
      </c>
      <c r="BB13" s="60" t="s">
        <v>519</v>
      </c>
      <c r="BC13" s="76" t="s">
        <v>523</v>
      </c>
      <c r="BD13" s="76" t="s">
        <v>377</v>
      </c>
      <c r="BE13" s="61" t="s">
        <v>529</v>
      </c>
      <c r="BF13" s="61" t="s">
        <v>530</v>
      </c>
      <c r="BG13" s="60" t="s">
        <v>535</v>
      </c>
      <c r="BH13" s="76" t="s">
        <v>536</v>
      </c>
      <c r="BI13" s="76" t="s">
        <v>377</v>
      </c>
      <c r="BJ13" s="61" t="s">
        <v>366</v>
      </c>
    </row>
    <row r="14" spans="2:62" s="62" customFormat="1" ht="91.5" customHeight="1" x14ac:dyDescent="0.25">
      <c r="B14" s="98"/>
      <c r="C14" s="98"/>
      <c r="D14" s="103"/>
      <c r="E14" s="103"/>
      <c r="F14" s="98"/>
      <c r="G14" s="98"/>
      <c r="H14" s="103"/>
      <c r="I14" s="115"/>
      <c r="J14" s="115"/>
      <c r="K14" s="74" t="s">
        <v>372</v>
      </c>
      <c r="L14" s="96"/>
      <c r="M14" s="100"/>
      <c r="N14" s="98"/>
      <c r="O14" s="96"/>
      <c r="P14" s="100"/>
      <c r="Q14" s="102"/>
      <c r="R14" s="102"/>
      <c r="S14" s="103" t="s">
        <v>524</v>
      </c>
      <c r="T14" s="103"/>
      <c r="U14" s="74" t="s">
        <v>351</v>
      </c>
      <c r="V14" s="75">
        <f t="shared" ref="V14:V17" si="3">IF(U14="Asignado",15,0)</f>
        <v>15</v>
      </c>
      <c r="W14" s="74" t="s">
        <v>352</v>
      </c>
      <c r="X14" s="75">
        <f t="shared" ref="X14:X17" si="4">IF(W14="Adecuado",15,0)</f>
        <v>15</v>
      </c>
      <c r="Y14" s="74" t="s">
        <v>353</v>
      </c>
      <c r="Z14" s="75">
        <f t="shared" ref="Z14:Z17" si="5">IF(Y14="Oportuna",15,0)</f>
        <v>15</v>
      </c>
      <c r="AA14" s="74" t="s">
        <v>354</v>
      </c>
      <c r="AB14" s="75">
        <f t="shared" ref="AB14:AB17" si="6">IF(AA14="Prevenir",15,IF(AA14="Detectar",10,0))</f>
        <v>15</v>
      </c>
      <c r="AC14" s="74" t="s">
        <v>355</v>
      </c>
      <c r="AD14" s="75">
        <f t="shared" ref="AD14:AD17" si="7">IF(AC14="Confiable",15,0)</f>
        <v>15</v>
      </c>
      <c r="AE14" s="74" t="s">
        <v>356</v>
      </c>
      <c r="AF14" s="75">
        <f t="shared" ref="AF14:AF17" si="8">IF(AE14="Se investigan y resuelven oportunamente",15,0)</f>
        <v>15</v>
      </c>
      <c r="AG14" s="74" t="s">
        <v>357</v>
      </c>
      <c r="AH14" s="75">
        <f t="shared" ref="AH14:AH17" si="9">IF(AG14="Completa",10,IF(AG14="incompleta",5,0))</f>
        <v>10</v>
      </c>
      <c r="AI14" s="73">
        <f t="shared" si="0"/>
        <v>100</v>
      </c>
      <c r="AJ14" s="73" t="str">
        <f>IF(AI14&gt;=96,"Fuerte",IF(AI14&gt;=86,"Moderado",IF(AI14&gt;=1,"Débil","")))</f>
        <v>Fuerte</v>
      </c>
      <c r="AK14" s="77" t="s">
        <v>358</v>
      </c>
      <c r="AL14" s="73" t="str">
        <f t="shared" ref="AL14:AL17" si="10">IF(AK14="Siempre se ejecuta","Fuerte",IF(AK14="Algunas veces","Moderado",IF(AK14="no se ejecuta","Débil","")))</f>
        <v>Fuerte</v>
      </c>
      <c r="AM14" s="73" t="str">
        <f t="shared" ref="AM14:AM17" si="11">AJ14&amp;AL14</f>
        <v>FuerteFuerte</v>
      </c>
      <c r="AN14" s="73" t="str">
        <f>IFERROR(VLOOKUP(AM14,FORMULAS!$B$70:$D$78,3,FALSE),"")</f>
        <v>Fuerte</v>
      </c>
      <c r="AO14" s="73">
        <f t="shared" ref="AO14:AO17" si="12">IF(AN14="fuerte",100,IF(AN14="Moderado",50,IF(AN14="débil",0,"")))</f>
        <v>100</v>
      </c>
      <c r="AP14" s="97"/>
      <c r="AQ14" s="97"/>
      <c r="AR14" s="99"/>
      <c r="AS14" s="99"/>
      <c r="AT14" s="97"/>
      <c r="AU14" s="97"/>
      <c r="AV14" s="97"/>
      <c r="AW14" s="98"/>
      <c r="AX14" s="98"/>
      <c r="AY14" s="100"/>
      <c r="AZ14" s="101"/>
      <c r="BA14" s="102"/>
      <c r="BB14" s="60" t="s">
        <v>520</v>
      </c>
      <c r="BC14" s="76" t="s">
        <v>523</v>
      </c>
      <c r="BD14" s="76" t="s">
        <v>377</v>
      </c>
      <c r="BE14" s="61" t="s">
        <v>510</v>
      </c>
      <c r="BF14" s="61" t="s">
        <v>378</v>
      </c>
      <c r="BG14" s="60" t="s">
        <v>537</v>
      </c>
      <c r="BH14" s="76" t="s">
        <v>538</v>
      </c>
      <c r="BI14" s="76" t="s">
        <v>377</v>
      </c>
      <c r="BJ14" s="61" t="s">
        <v>366</v>
      </c>
    </row>
    <row r="15" spans="2:62" s="62" customFormat="1" ht="72" x14ac:dyDescent="0.25">
      <c r="B15" s="98"/>
      <c r="C15" s="98"/>
      <c r="D15" s="103"/>
      <c r="E15" s="103"/>
      <c r="F15" s="98"/>
      <c r="G15" s="98"/>
      <c r="H15" s="103"/>
      <c r="I15" s="115"/>
      <c r="J15" s="115"/>
      <c r="K15" s="74" t="s">
        <v>373</v>
      </c>
      <c r="L15" s="96"/>
      <c r="M15" s="100"/>
      <c r="N15" s="98"/>
      <c r="O15" s="96"/>
      <c r="P15" s="100"/>
      <c r="Q15" s="102"/>
      <c r="R15" s="102"/>
      <c r="S15" s="92" t="s">
        <v>379</v>
      </c>
      <c r="T15" s="93"/>
      <c r="U15" s="74" t="s">
        <v>351</v>
      </c>
      <c r="V15" s="75">
        <f t="shared" si="3"/>
        <v>15</v>
      </c>
      <c r="W15" s="74" t="s">
        <v>352</v>
      </c>
      <c r="X15" s="75">
        <f t="shared" si="4"/>
        <v>15</v>
      </c>
      <c r="Y15" s="74" t="s">
        <v>353</v>
      </c>
      <c r="Z15" s="75">
        <f t="shared" si="5"/>
        <v>15</v>
      </c>
      <c r="AA15" s="74" t="s">
        <v>354</v>
      </c>
      <c r="AB15" s="75">
        <f t="shared" si="6"/>
        <v>15</v>
      </c>
      <c r="AC15" s="74" t="s">
        <v>355</v>
      </c>
      <c r="AD15" s="75">
        <f t="shared" si="7"/>
        <v>15</v>
      </c>
      <c r="AE15" s="74" t="s">
        <v>356</v>
      </c>
      <c r="AF15" s="75">
        <f t="shared" si="8"/>
        <v>15</v>
      </c>
      <c r="AG15" s="74" t="s">
        <v>357</v>
      </c>
      <c r="AH15" s="75">
        <f t="shared" si="9"/>
        <v>10</v>
      </c>
      <c r="AI15" s="73">
        <f t="shared" si="0"/>
        <v>100</v>
      </c>
      <c r="AJ15" s="73" t="str">
        <f t="shared" ref="AJ15:AJ17" si="13">IF(AI15&gt;=96,"Fuerte",IF(AI15&gt;=86,"Moderado",IF(AI15&gt;=1,"Débil","")))</f>
        <v>Fuerte</v>
      </c>
      <c r="AK15" s="77" t="s">
        <v>358</v>
      </c>
      <c r="AL15" s="73" t="str">
        <f t="shared" si="10"/>
        <v>Fuerte</v>
      </c>
      <c r="AM15" s="73" t="str">
        <f t="shared" si="11"/>
        <v>FuerteFuerte</v>
      </c>
      <c r="AN15" s="73" t="str">
        <f>IFERROR(VLOOKUP(AM15,FORMULAS!$B$70:$D$78,3,FALSE),"")</f>
        <v>Fuerte</v>
      </c>
      <c r="AO15" s="73">
        <f t="shared" si="12"/>
        <v>100</v>
      </c>
      <c r="AP15" s="97"/>
      <c r="AQ15" s="97"/>
      <c r="AR15" s="99"/>
      <c r="AS15" s="99"/>
      <c r="AT15" s="97"/>
      <c r="AU15" s="97"/>
      <c r="AV15" s="97"/>
      <c r="AW15" s="98"/>
      <c r="AX15" s="98"/>
      <c r="AY15" s="100"/>
      <c r="AZ15" s="101"/>
      <c r="BA15" s="102"/>
      <c r="BB15" s="60" t="s">
        <v>521</v>
      </c>
      <c r="BC15" s="76" t="s">
        <v>381</v>
      </c>
      <c r="BD15" s="76" t="s">
        <v>380</v>
      </c>
      <c r="BE15" s="61" t="s">
        <v>531</v>
      </c>
      <c r="BF15" s="61" t="s">
        <v>533</v>
      </c>
      <c r="BG15" s="60" t="s">
        <v>382</v>
      </c>
      <c r="BH15" s="76" t="s">
        <v>381</v>
      </c>
      <c r="BI15" s="76" t="s">
        <v>377</v>
      </c>
      <c r="BJ15" s="61" t="s">
        <v>366</v>
      </c>
    </row>
    <row r="16" spans="2:62" s="62" customFormat="1" ht="96" x14ac:dyDescent="0.25">
      <c r="B16" s="98"/>
      <c r="C16" s="98"/>
      <c r="D16" s="103"/>
      <c r="E16" s="103"/>
      <c r="F16" s="98"/>
      <c r="G16" s="98"/>
      <c r="H16" s="103"/>
      <c r="I16" s="115"/>
      <c r="J16" s="115"/>
      <c r="K16" s="74" t="s">
        <v>374</v>
      </c>
      <c r="L16" s="96"/>
      <c r="M16" s="100"/>
      <c r="N16" s="98"/>
      <c r="O16" s="96"/>
      <c r="P16" s="100"/>
      <c r="Q16" s="102"/>
      <c r="R16" s="102"/>
      <c r="S16" s="103" t="s">
        <v>518</v>
      </c>
      <c r="T16" s="103"/>
      <c r="U16" s="74" t="s">
        <v>351</v>
      </c>
      <c r="V16" s="75">
        <f t="shared" si="3"/>
        <v>15</v>
      </c>
      <c r="W16" s="74" t="s">
        <v>352</v>
      </c>
      <c r="X16" s="75">
        <f t="shared" si="4"/>
        <v>15</v>
      </c>
      <c r="Y16" s="74" t="s">
        <v>353</v>
      </c>
      <c r="Z16" s="75">
        <f t="shared" si="5"/>
        <v>15</v>
      </c>
      <c r="AA16" s="74" t="s">
        <v>354</v>
      </c>
      <c r="AB16" s="75">
        <f t="shared" si="6"/>
        <v>15</v>
      </c>
      <c r="AC16" s="74" t="s">
        <v>355</v>
      </c>
      <c r="AD16" s="75">
        <f t="shared" si="7"/>
        <v>15</v>
      </c>
      <c r="AE16" s="74" t="s">
        <v>356</v>
      </c>
      <c r="AF16" s="75">
        <f t="shared" si="8"/>
        <v>15</v>
      </c>
      <c r="AG16" s="74" t="s">
        <v>357</v>
      </c>
      <c r="AH16" s="75">
        <f t="shared" si="9"/>
        <v>10</v>
      </c>
      <c r="AI16" s="73">
        <f t="shared" si="0"/>
        <v>100</v>
      </c>
      <c r="AJ16" s="73" t="str">
        <f t="shared" si="13"/>
        <v>Fuerte</v>
      </c>
      <c r="AK16" s="77" t="s">
        <v>358</v>
      </c>
      <c r="AL16" s="73" t="str">
        <f t="shared" si="10"/>
        <v>Fuerte</v>
      </c>
      <c r="AM16" s="73" t="str">
        <f t="shared" si="11"/>
        <v>FuerteFuerte</v>
      </c>
      <c r="AN16" s="73" t="str">
        <f>IFERROR(VLOOKUP(AM16,FORMULAS!$B$70:$D$78,3,FALSE),"")</f>
        <v>Fuerte</v>
      </c>
      <c r="AO16" s="73">
        <f t="shared" si="12"/>
        <v>100</v>
      </c>
      <c r="AP16" s="97"/>
      <c r="AQ16" s="97"/>
      <c r="AR16" s="99"/>
      <c r="AS16" s="99"/>
      <c r="AT16" s="97"/>
      <c r="AU16" s="97"/>
      <c r="AV16" s="97"/>
      <c r="AW16" s="98"/>
      <c r="AX16" s="98"/>
      <c r="AY16" s="100"/>
      <c r="AZ16" s="101"/>
      <c r="BA16" s="102"/>
      <c r="BB16" s="60" t="s">
        <v>522</v>
      </c>
      <c r="BC16" s="76" t="s">
        <v>523</v>
      </c>
      <c r="BD16" s="76" t="s">
        <v>377</v>
      </c>
      <c r="BE16" s="61" t="s">
        <v>435</v>
      </c>
      <c r="BF16" s="61" t="s">
        <v>532</v>
      </c>
      <c r="BG16" s="60" t="s">
        <v>535</v>
      </c>
      <c r="BH16" s="76" t="s">
        <v>539</v>
      </c>
      <c r="BI16" s="76" t="s">
        <v>377</v>
      </c>
      <c r="BJ16" s="61" t="s">
        <v>366</v>
      </c>
    </row>
    <row r="17" spans="2:62" s="62" customFormat="1" ht="60" x14ac:dyDescent="0.25">
      <c r="B17" s="98"/>
      <c r="C17" s="98"/>
      <c r="D17" s="103"/>
      <c r="E17" s="103"/>
      <c r="F17" s="98"/>
      <c r="G17" s="98"/>
      <c r="H17" s="103"/>
      <c r="I17" s="115"/>
      <c r="J17" s="115"/>
      <c r="K17" s="74" t="s">
        <v>375</v>
      </c>
      <c r="L17" s="95"/>
      <c r="M17" s="100"/>
      <c r="N17" s="98"/>
      <c r="O17" s="95"/>
      <c r="P17" s="100"/>
      <c r="Q17" s="102"/>
      <c r="R17" s="102"/>
      <c r="S17" s="103" t="s">
        <v>525</v>
      </c>
      <c r="T17" s="103"/>
      <c r="U17" s="74" t="s">
        <v>351</v>
      </c>
      <c r="V17" s="75">
        <f t="shared" si="3"/>
        <v>15</v>
      </c>
      <c r="W17" s="74" t="s">
        <v>352</v>
      </c>
      <c r="X17" s="75">
        <f t="shared" si="4"/>
        <v>15</v>
      </c>
      <c r="Y17" s="74" t="s">
        <v>353</v>
      </c>
      <c r="Z17" s="75">
        <f t="shared" si="5"/>
        <v>15</v>
      </c>
      <c r="AA17" s="74" t="s">
        <v>354</v>
      </c>
      <c r="AB17" s="75">
        <f t="shared" si="6"/>
        <v>15</v>
      </c>
      <c r="AC17" s="74" t="s">
        <v>355</v>
      </c>
      <c r="AD17" s="75">
        <f t="shared" si="7"/>
        <v>15</v>
      </c>
      <c r="AE17" s="74" t="s">
        <v>356</v>
      </c>
      <c r="AF17" s="75">
        <f t="shared" si="8"/>
        <v>15</v>
      </c>
      <c r="AG17" s="74" t="s">
        <v>357</v>
      </c>
      <c r="AH17" s="75">
        <f t="shared" si="9"/>
        <v>10</v>
      </c>
      <c r="AI17" s="73">
        <f t="shared" si="0"/>
        <v>100</v>
      </c>
      <c r="AJ17" s="73" t="str">
        <f t="shared" si="13"/>
        <v>Fuerte</v>
      </c>
      <c r="AK17" s="77" t="s">
        <v>358</v>
      </c>
      <c r="AL17" s="73" t="str">
        <f t="shared" si="10"/>
        <v>Fuerte</v>
      </c>
      <c r="AM17" s="73" t="str">
        <f t="shared" si="11"/>
        <v>FuerteFuerte</v>
      </c>
      <c r="AN17" s="73" t="str">
        <f>IFERROR(VLOOKUP(AM17,FORMULAS!$B$70:$D$78,3,FALSE),"")</f>
        <v>Fuerte</v>
      </c>
      <c r="AO17" s="73">
        <f t="shared" si="12"/>
        <v>100</v>
      </c>
      <c r="AP17" s="97"/>
      <c r="AQ17" s="97"/>
      <c r="AR17" s="99"/>
      <c r="AS17" s="99"/>
      <c r="AT17" s="97"/>
      <c r="AU17" s="97"/>
      <c r="AV17" s="97"/>
      <c r="AW17" s="98"/>
      <c r="AX17" s="98"/>
      <c r="AY17" s="100"/>
      <c r="AZ17" s="101"/>
      <c r="BA17" s="102"/>
      <c r="BB17" s="76" t="s">
        <v>526</v>
      </c>
      <c r="BC17" s="76" t="s">
        <v>527</v>
      </c>
      <c r="BD17" s="76" t="s">
        <v>528</v>
      </c>
      <c r="BE17" s="60" t="s">
        <v>510</v>
      </c>
      <c r="BF17" s="61" t="s">
        <v>534</v>
      </c>
      <c r="BG17" s="60" t="s">
        <v>535</v>
      </c>
      <c r="BH17" s="76" t="s">
        <v>540</v>
      </c>
      <c r="BI17" s="76" t="s">
        <v>541</v>
      </c>
      <c r="BJ17" s="61" t="s">
        <v>366</v>
      </c>
    </row>
    <row r="18" spans="2:62" s="62" customFormat="1" ht="108" customHeight="1" x14ac:dyDescent="0.25">
      <c r="B18" s="94" t="s">
        <v>77</v>
      </c>
      <c r="C18" s="94">
        <v>3</v>
      </c>
      <c r="D18" s="116" t="s">
        <v>383</v>
      </c>
      <c r="E18" s="116" t="s">
        <v>384</v>
      </c>
      <c r="F18" s="94" t="s">
        <v>90</v>
      </c>
      <c r="G18" s="94" t="s">
        <v>100</v>
      </c>
      <c r="H18" s="116" t="s">
        <v>385</v>
      </c>
      <c r="I18" s="262" t="s">
        <v>129</v>
      </c>
      <c r="J18" s="262" t="s">
        <v>386</v>
      </c>
      <c r="K18" s="74" t="s">
        <v>387</v>
      </c>
      <c r="L18" s="94" t="s">
        <v>549</v>
      </c>
      <c r="M18" s="75" t="str">
        <f t="shared" ref="M18" si="14">IF(F18="gestion","impacto",IF(F18="corrupcion","impactocorrupcion",IF(F18="seguridad_de_la_informacion","impacto","")))</f>
        <v>impacto</v>
      </c>
      <c r="N18" s="94" t="s">
        <v>18</v>
      </c>
      <c r="O18" s="94" t="s">
        <v>24</v>
      </c>
      <c r="P18" s="75" t="str">
        <f t="shared" ref="P18" si="15">N18&amp;O18</f>
        <v>PosibleMayor</v>
      </c>
      <c r="Q18" s="113" t="str">
        <f>IFERROR(VLOOKUP(P18,FORMULAS!$B$38:$C$62,2,FALSE),"")</f>
        <v>Riesgo extremo</v>
      </c>
      <c r="R18" s="113" t="s">
        <v>165</v>
      </c>
      <c r="S18" s="103" t="s">
        <v>388</v>
      </c>
      <c r="T18" s="103"/>
      <c r="U18" s="74" t="s">
        <v>351</v>
      </c>
      <c r="V18" s="75">
        <f>IF(U18="Asignado",15,0)</f>
        <v>15</v>
      </c>
      <c r="W18" s="74" t="s">
        <v>352</v>
      </c>
      <c r="X18" s="75">
        <f>IF(W18="Adecuado",15,0)</f>
        <v>15</v>
      </c>
      <c r="Y18" s="74" t="s">
        <v>353</v>
      </c>
      <c r="Z18" s="75">
        <f>IF(Y18="Oportuna",15,0)</f>
        <v>15</v>
      </c>
      <c r="AA18" s="74" t="s">
        <v>354</v>
      </c>
      <c r="AB18" s="75">
        <f>IF(AA18="Prevenir",15,IF(AA18="Detectar",10,0))</f>
        <v>15</v>
      </c>
      <c r="AC18" s="74" t="s">
        <v>355</v>
      </c>
      <c r="AD18" s="75">
        <f>IF(AC18="Confiable",15,0)</f>
        <v>15</v>
      </c>
      <c r="AE18" s="74" t="s">
        <v>356</v>
      </c>
      <c r="AF18" s="75">
        <f>IF(AE18="Se investigan y resuelven oportunamente",15,0)</f>
        <v>15</v>
      </c>
      <c r="AG18" s="74" t="s">
        <v>357</v>
      </c>
      <c r="AH18" s="75">
        <f>IF(AG18="Completa",10,IF(AG18="incompleta",5,0))</f>
        <v>10</v>
      </c>
      <c r="AI18" s="73">
        <f t="shared" si="0"/>
        <v>100</v>
      </c>
      <c r="AJ18" s="73" t="str">
        <f>IF(AI18&gt;=96,"Fuerte",IF(AI18&gt;=86,"Moderado",IF(AI18&gt;=1,"Débil","")))</f>
        <v>Fuerte</v>
      </c>
      <c r="AK18" s="77" t="s">
        <v>358</v>
      </c>
      <c r="AL18" s="73" t="str">
        <f>IF(AK18="Siempre se ejecuta","Fuerte",IF(AK18="Algunas veces","Moderado",IF(AK18="no se ejecuta","Débil","")))</f>
        <v>Fuerte</v>
      </c>
      <c r="AM18" s="73" t="str">
        <f>AJ18&amp;AL18</f>
        <v>FuerteFuerte</v>
      </c>
      <c r="AN18" s="73" t="str">
        <f>IFERROR(VLOOKUP(AM18,FORMULAS!$B$70:$D$78,3,FALSE),"")</f>
        <v>Fuerte</v>
      </c>
      <c r="AO18" s="73">
        <f>IF(AN18="fuerte",100,IF(AN18="Moderado",50,IF(AN18="débil",0,"")))</f>
        <v>100</v>
      </c>
      <c r="AP18" s="73">
        <f>IFERROR(AVERAGE(AO18:AO18),0)</f>
        <v>100</v>
      </c>
      <c r="AQ18" s="73" t="str">
        <f>IF(AP18&gt;=100,"Fuerte",IF(AP18&gt;=50,"Moderado",IF(AP18&gt;=1,"Débil","")))</f>
        <v>Fuerte</v>
      </c>
      <c r="AR18" s="77" t="s">
        <v>158</v>
      </c>
      <c r="AS18" s="77" t="s">
        <v>160</v>
      </c>
      <c r="AT18" s="73" t="str">
        <f>+AQ18&amp;AR18&amp;AS18</f>
        <v>FuerteDirectamenteIndirectamente</v>
      </c>
      <c r="AU18" s="73">
        <f>IFERROR(VLOOKUP(AT18,FORMULAS!$B$95:$D$102,2,FALSE),0)</f>
        <v>2</v>
      </c>
      <c r="AV18" s="73">
        <f>IFERROR(VLOOKUP(AT18,FORMULAS!$B$95:$D$102,3,FALSE),0)</f>
        <v>1</v>
      </c>
      <c r="AW18" s="74" t="s">
        <v>133</v>
      </c>
      <c r="AX18" s="74" t="s">
        <v>23</v>
      </c>
      <c r="AY18" s="75" t="str">
        <f>AW18&amp;AX18</f>
        <v>Rara vezModerado</v>
      </c>
      <c r="AZ18" s="264" t="str">
        <f>IFERROR(VLOOKUP(AY18,FORMULAS!$B$38:$C$62,2,FALSE),"")</f>
        <v>Riesgo moderado</v>
      </c>
      <c r="BA18" s="113" t="s">
        <v>164</v>
      </c>
      <c r="BB18" s="60" t="s">
        <v>389</v>
      </c>
      <c r="BC18" s="76" t="s">
        <v>390</v>
      </c>
      <c r="BD18" s="76" t="s">
        <v>391</v>
      </c>
      <c r="BE18" s="61" t="s">
        <v>510</v>
      </c>
      <c r="BF18" s="61" t="s">
        <v>392</v>
      </c>
      <c r="BG18" s="60" t="s">
        <v>393</v>
      </c>
      <c r="BH18" s="76" t="s">
        <v>364</v>
      </c>
      <c r="BI18" s="76" t="s">
        <v>365</v>
      </c>
      <c r="BJ18" s="61" t="s">
        <v>366</v>
      </c>
    </row>
    <row r="19" spans="2:62" s="62" customFormat="1" ht="110.25" customHeight="1" x14ac:dyDescent="0.25">
      <c r="B19" s="95"/>
      <c r="C19" s="95"/>
      <c r="D19" s="117"/>
      <c r="E19" s="117"/>
      <c r="F19" s="95"/>
      <c r="G19" s="95"/>
      <c r="H19" s="117"/>
      <c r="I19" s="263"/>
      <c r="J19" s="263"/>
      <c r="K19" s="86" t="s">
        <v>548</v>
      </c>
      <c r="L19" s="95"/>
      <c r="M19" s="87"/>
      <c r="N19" s="95"/>
      <c r="O19" s="95"/>
      <c r="P19" s="87"/>
      <c r="Q19" s="114"/>
      <c r="R19" s="114"/>
      <c r="S19" s="92" t="s">
        <v>550</v>
      </c>
      <c r="T19" s="93"/>
      <c r="U19" s="86" t="s">
        <v>351</v>
      </c>
      <c r="V19" s="87">
        <f>IF(U19="Asignado",15,0)</f>
        <v>15</v>
      </c>
      <c r="W19" s="86" t="s">
        <v>352</v>
      </c>
      <c r="X19" s="87">
        <f>IF(W19="Adecuado",15,0)</f>
        <v>15</v>
      </c>
      <c r="Y19" s="86" t="s">
        <v>353</v>
      </c>
      <c r="Z19" s="87">
        <f>IF(Y19="Oportuna",15,0)</f>
        <v>15</v>
      </c>
      <c r="AA19" s="86" t="s">
        <v>354</v>
      </c>
      <c r="AB19" s="87">
        <f>IF(AA19="Prevenir",15,IF(AA19="Detectar",10,0))</f>
        <v>15</v>
      </c>
      <c r="AC19" s="86" t="s">
        <v>355</v>
      </c>
      <c r="AD19" s="87">
        <f>IF(AC19="Confiable",15,0)</f>
        <v>15</v>
      </c>
      <c r="AE19" s="86" t="s">
        <v>356</v>
      </c>
      <c r="AF19" s="87">
        <f>IF(AE19="Se investigan y resuelven oportunamente",15,0)</f>
        <v>15</v>
      </c>
      <c r="AG19" s="86" t="s">
        <v>357</v>
      </c>
      <c r="AH19" s="87">
        <f>IF(AG19="Completa",10,IF(AG19="incompleta",5,0))</f>
        <v>10</v>
      </c>
      <c r="AI19" s="89">
        <f t="shared" si="0"/>
        <v>100</v>
      </c>
      <c r="AJ19" s="89" t="str">
        <f>IF(AI19&gt;=96,"Fuerte",IF(AI19&gt;=86,"Moderado",IF(AI19&gt;=1,"Débil","")))</f>
        <v>Fuerte</v>
      </c>
      <c r="AK19" s="90" t="s">
        <v>358</v>
      </c>
      <c r="AL19" s="89" t="str">
        <f>IF(AK19="Siempre se ejecuta","Fuerte",IF(AK19="Algunas veces","Moderado",IF(AK19="no se ejecuta","Débil","")))</f>
        <v>Fuerte</v>
      </c>
      <c r="AM19" s="89" t="str">
        <f>AJ19&amp;AL19</f>
        <v>FuerteFuerte</v>
      </c>
      <c r="AN19" s="89" t="str">
        <f>IFERROR(VLOOKUP(AM19,FORMULAS!$B$70:$D$78,3,FALSE),"")</f>
        <v>Fuerte</v>
      </c>
      <c r="AO19" s="89">
        <f>IF(AN19="fuerte",100,IF(AN19="Moderado",50,IF(AN19="débil",0,"")))</f>
        <v>100</v>
      </c>
      <c r="AP19" s="89">
        <f>IFERROR(AVERAGE(AO19:AO19),0)</f>
        <v>100</v>
      </c>
      <c r="AQ19" s="89" t="str">
        <f>IF(AP19&gt;=100,"Fuerte",IF(AP19&gt;=50,"Moderado",IF(AP19&gt;=1,"Débil","")))</f>
        <v>Fuerte</v>
      </c>
      <c r="AR19" s="90" t="s">
        <v>158</v>
      </c>
      <c r="AS19" s="90" t="s">
        <v>158</v>
      </c>
      <c r="AT19" s="89" t="str">
        <f>+AQ19&amp;AR19&amp;AS19</f>
        <v>FuerteDirectamenteDirectamente</v>
      </c>
      <c r="AU19" s="89">
        <f>IFERROR(VLOOKUP(AT19,FORMULAS!$B$95:$D$102,2,FALSE),0)</f>
        <v>2</v>
      </c>
      <c r="AV19" s="89">
        <f>IFERROR(VLOOKUP(AT19,FORMULAS!$B$95:$D$102,3,FALSE),0)</f>
        <v>2</v>
      </c>
      <c r="AW19" s="86" t="s">
        <v>133</v>
      </c>
      <c r="AX19" s="86" t="s">
        <v>23</v>
      </c>
      <c r="AY19" s="87"/>
      <c r="AZ19" s="265"/>
      <c r="BA19" s="114"/>
      <c r="BB19" s="60" t="s">
        <v>554</v>
      </c>
      <c r="BC19" s="88" t="s">
        <v>390</v>
      </c>
      <c r="BD19" s="88" t="s">
        <v>391</v>
      </c>
      <c r="BE19" s="61" t="s">
        <v>415</v>
      </c>
      <c r="BF19" s="61" t="s">
        <v>555</v>
      </c>
      <c r="BG19" s="60" t="s">
        <v>556</v>
      </c>
      <c r="BH19" s="88" t="s">
        <v>557</v>
      </c>
      <c r="BI19" s="88" t="s">
        <v>365</v>
      </c>
      <c r="BJ19" s="61" t="s">
        <v>366</v>
      </c>
    </row>
    <row r="20" spans="2:62" s="62" customFormat="1" ht="132" x14ac:dyDescent="0.25">
      <c r="B20" s="98" t="s">
        <v>77</v>
      </c>
      <c r="C20" s="98">
        <v>4</v>
      </c>
      <c r="D20" s="103" t="s">
        <v>394</v>
      </c>
      <c r="E20" s="103" t="s">
        <v>403</v>
      </c>
      <c r="F20" s="98" t="s">
        <v>90</v>
      </c>
      <c r="G20" s="98" t="s">
        <v>100</v>
      </c>
      <c r="H20" s="103" t="s">
        <v>404</v>
      </c>
      <c r="I20" s="104" t="s">
        <v>128</v>
      </c>
      <c r="J20" s="104" t="s">
        <v>405</v>
      </c>
      <c r="K20" s="74" t="s">
        <v>406</v>
      </c>
      <c r="L20" s="94" t="s">
        <v>409</v>
      </c>
      <c r="M20" s="100" t="str">
        <f t="shared" ref="M20" si="16">IF(F20="gestion","impacto",IF(F20="corrupcion","impactocorrupcion",IF(F20="seguridad_de_la_informacion","impacto","")))</f>
        <v>impacto</v>
      </c>
      <c r="N20" s="98" t="s">
        <v>19</v>
      </c>
      <c r="O20" s="98" t="s">
        <v>22</v>
      </c>
      <c r="P20" s="100" t="str">
        <f t="shared" ref="P20" si="17">N20&amp;O20</f>
        <v>ProbableMenor</v>
      </c>
      <c r="Q20" s="102" t="str">
        <f>IFERROR(VLOOKUP(P20,FORMULAS!$B$38:$C$62,2,FALSE),"")</f>
        <v>Riesgo alto</v>
      </c>
      <c r="R20" s="102" t="s">
        <v>165</v>
      </c>
      <c r="S20" s="103" t="s">
        <v>545</v>
      </c>
      <c r="T20" s="103"/>
      <c r="U20" s="74" t="s">
        <v>351</v>
      </c>
      <c r="V20" s="75">
        <f>IF(U20="Asignado",15,0)</f>
        <v>15</v>
      </c>
      <c r="W20" s="74" t="s">
        <v>352</v>
      </c>
      <c r="X20" s="75">
        <f t="shared" ref="X20:X21" si="18">IF(W20="Adecuado",15,0)</f>
        <v>15</v>
      </c>
      <c r="Y20" s="74" t="s">
        <v>353</v>
      </c>
      <c r="Z20" s="75">
        <f t="shared" ref="Z20:Z21" si="19">IF(Y20="Oportuna",15,0)</f>
        <v>15</v>
      </c>
      <c r="AA20" s="74" t="s">
        <v>354</v>
      </c>
      <c r="AB20" s="75">
        <f t="shared" ref="AB20:AB21" si="20">IF(AA20="Prevenir",15,IF(AA20="Detectar",10,0))</f>
        <v>15</v>
      </c>
      <c r="AC20" s="74" t="s">
        <v>355</v>
      </c>
      <c r="AD20" s="75">
        <f t="shared" ref="AD20:AD21" si="21">IF(AC20="Confiable",15,0)</f>
        <v>15</v>
      </c>
      <c r="AE20" s="74" t="s">
        <v>356</v>
      </c>
      <c r="AF20" s="75">
        <f t="shared" ref="AF20:AF21" si="22">IF(AE20="Se investigan y resuelven oportunamente",15,0)</f>
        <v>15</v>
      </c>
      <c r="AG20" s="74" t="s">
        <v>357</v>
      </c>
      <c r="AH20" s="75">
        <f>IF(AG20="Completa",10,IF(AG20="incompleta",5,0))</f>
        <v>10</v>
      </c>
      <c r="AI20" s="73">
        <f t="shared" si="0"/>
        <v>100</v>
      </c>
      <c r="AJ20" s="73" t="str">
        <f>IF(AI20&gt;=96,"Fuerte",IF(AI20&gt;=86,"Moderado",IF(AI20&gt;=1,"Débil","")))</f>
        <v>Fuerte</v>
      </c>
      <c r="AK20" s="77" t="s">
        <v>358</v>
      </c>
      <c r="AL20" s="73" t="str">
        <f t="shared" ref="AL20:AL30" si="23">IF(AK20="Siempre se ejecuta","Fuerte",IF(AK20="Algunas veces","Moderado",IF(AK20="no se ejecuta","Débil","")))</f>
        <v>Fuerte</v>
      </c>
      <c r="AM20" s="73" t="str">
        <f t="shared" ref="AM20:AM22" si="24">AJ20&amp;AL20</f>
        <v>FuerteFuerte</v>
      </c>
      <c r="AN20" s="73" t="str">
        <f>IFERROR(VLOOKUP(AM20,FORMULAS!$B$70:$D$78,3,FALSE),"")</f>
        <v>Fuerte</v>
      </c>
      <c r="AO20" s="73">
        <f t="shared" ref="AO20:AO24" si="25">IF(AN20="fuerte",100,IF(AN20="Moderado",50,IF(AN20="débil",0,"")))</f>
        <v>100</v>
      </c>
      <c r="AP20" s="97">
        <f>IFERROR(AVERAGE(AO20:AO22),0)</f>
        <v>100</v>
      </c>
      <c r="AQ20" s="97" t="str">
        <f>IF(AP20&gt;=100,"Fuerte",IF(AP20&gt;=50,"Moderado",IF(AP20&gt;=1,"Débil","")))</f>
        <v>Fuerte</v>
      </c>
      <c r="AR20" s="99" t="s">
        <v>158</v>
      </c>
      <c r="AS20" s="99" t="s">
        <v>158</v>
      </c>
      <c r="AT20" s="97" t="str">
        <f>+AQ20&amp;AR20&amp;AS20</f>
        <v>FuerteDirectamenteDirectamente</v>
      </c>
      <c r="AU20" s="97">
        <f>IFERROR(VLOOKUP(AT20,FORMULAS!$B$95:$D$102,2,FALSE),0)</f>
        <v>2</v>
      </c>
      <c r="AV20" s="97">
        <f>IFERROR(VLOOKUP(AT20,FORMULAS!$B$95:$D$102,3,FALSE),0)</f>
        <v>2</v>
      </c>
      <c r="AW20" s="98" t="s">
        <v>133</v>
      </c>
      <c r="AX20" s="98" t="s">
        <v>21</v>
      </c>
      <c r="AY20" s="100" t="str">
        <f>AW20&amp;AX20</f>
        <v>Rara vezInsignificante</v>
      </c>
      <c r="AZ20" s="101" t="str">
        <f>IFERROR(VLOOKUP(AY20,FORMULAS!$B$38:$C$62,2,FALSE),"")</f>
        <v>Riesgo bajo</v>
      </c>
      <c r="BA20" s="102" t="s">
        <v>164</v>
      </c>
      <c r="BB20" s="60" t="s">
        <v>411</v>
      </c>
      <c r="BC20" s="76" t="s">
        <v>390</v>
      </c>
      <c r="BD20" s="76" t="s">
        <v>391</v>
      </c>
      <c r="BE20" s="61" t="s">
        <v>414</v>
      </c>
      <c r="BF20" s="61" t="s">
        <v>416</v>
      </c>
      <c r="BG20" s="60" t="s">
        <v>418</v>
      </c>
      <c r="BH20" s="76" t="s">
        <v>423</v>
      </c>
      <c r="BI20" s="76" t="s">
        <v>424</v>
      </c>
      <c r="BJ20" s="61" t="s">
        <v>366</v>
      </c>
    </row>
    <row r="21" spans="2:62" s="62" customFormat="1" ht="72" x14ac:dyDescent="0.25">
      <c r="B21" s="98"/>
      <c r="C21" s="98"/>
      <c r="D21" s="103"/>
      <c r="E21" s="103"/>
      <c r="F21" s="98"/>
      <c r="G21" s="98"/>
      <c r="H21" s="103"/>
      <c r="I21" s="104"/>
      <c r="J21" s="104"/>
      <c r="K21" s="74" t="s">
        <v>407</v>
      </c>
      <c r="L21" s="96"/>
      <c r="M21" s="100"/>
      <c r="N21" s="98"/>
      <c r="O21" s="98"/>
      <c r="P21" s="100"/>
      <c r="Q21" s="102"/>
      <c r="R21" s="102"/>
      <c r="S21" s="103" t="s">
        <v>410</v>
      </c>
      <c r="T21" s="103"/>
      <c r="U21" s="74" t="s">
        <v>351</v>
      </c>
      <c r="V21" s="75">
        <f t="shared" ref="V21:V22" si="26">IF(U21="Asignado",15,0)</f>
        <v>15</v>
      </c>
      <c r="W21" s="74" t="s">
        <v>352</v>
      </c>
      <c r="X21" s="75">
        <f t="shared" si="18"/>
        <v>15</v>
      </c>
      <c r="Y21" s="74" t="s">
        <v>353</v>
      </c>
      <c r="Z21" s="75">
        <f t="shared" si="19"/>
        <v>15</v>
      </c>
      <c r="AA21" s="74" t="s">
        <v>354</v>
      </c>
      <c r="AB21" s="75">
        <f t="shared" si="20"/>
        <v>15</v>
      </c>
      <c r="AC21" s="74" t="s">
        <v>355</v>
      </c>
      <c r="AD21" s="75">
        <f t="shared" si="21"/>
        <v>15</v>
      </c>
      <c r="AE21" s="74" t="s">
        <v>356</v>
      </c>
      <c r="AF21" s="75">
        <f t="shared" si="22"/>
        <v>15</v>
      </c>
      <c r="AG21" s="74" t="s">
        <v>357</v>
      </c>
      <c r="AH21" s="75">
        <f t="shared" ref="AH21:AH22" si="27">IF(AG21="Completa",10,IF(AG21="incompleta",5,0))</f>
        <v>10</v>
      </c>
      <c r="AI21" s="73">
        <f t="shared" si="0"/>
        <v>100</v>
      </c>
      <c r="AJ21" s="73" t="str">
        <f>IF(AI21&gt;=96,"Fuerte",IF(AI21&gt;=86,"Moderado",IF(AI21&gt;=1,"Débil","")))</f>
        <v>Fuerte</v>
      </c>
      <c r="AK21" s="77" t="s">
        <v>358</v>
      </c>
      <c r="AL21" s="73" t="str">
        <f t="shared" si="23"/>
        <v>Fuerte</v>
      </c>
      <c r="AM21" s="73" t="str">
        <f t="shared" si="24"/>
        <v>FuerteFuerte</v>
      </c>
      <c r="AN21" s="73" t="str">
        <f>IFERROR(VLOOKUP(AM21,FORMULAS!$B$70:$D$78,3,FALSE),"")</f>
        <v>Fuerte</v>
      </c>
      <c r="AO21" s="73">
        <f t="shared" si="25"/>
        <v>100</v>
      </c>
      <c r="AP21" s="97"/>
      <c r="AQ21" s="97"/>
      <c r="AR21" s="99"/>
      <c r="AS21" s="99"/>
      <c r="AT21" s="97"/>
      <c r="AU21" s="97"/>
      <c r="AV21" s="97"/>
      <c r="AW21" s="98"/>
      <c r="AX21" s="98"/>
      <c r="AY21" s="100"/>
      <c r="AZ21" s="101"/>
      <c r="BA21" s="102"/>
      <c r="BB21" s="60" t="s">
        <v>412</v>
      </c>
      <c r="BC21" s="76" t="s">
        <v>390</v>
      </c>
      <c r="BD21" s="76" t="s">
        <v>391</v>
      </c>
      <c r="BE21" s="61" t="s">
        <v>414</v>
      </c>
      <c r="BF21" s="61" t="s">
        <v>416</v>
      </c>
      <c r="BG21" s="60" t="s">
        <v>419</v>
      </c>
      <c r="BH21" s="76" t="s">
        <v>422</v>
      </c>
      <c r="BI21" s="76" t="s">
        <v>424</v>
      </c>
      <c r="BJ21" s="61" t="s">
        <v>366</v>
      </c>
    </row>
    <row r="22" spans="2:62" s="62" customFormat="1" ht="108" x14ac:dyDescent="0.25">
      <c r="B22" s="98"/>
      <c r="C22" s="98"/>
      <c r="D22" s="103"/>
      <c r="E22" s="103"/>
      <c r="F22" s="98"/>
      <c r="G22" s="98"/>
      <c r="H22" s="103"/>
      <c r="I22" s="104"/>
      <c r="J22" s="104"/>
      <c r="K22" s="74" t="s">
        <v>408</v>
      </c>
      <c r="L22" s="95"/>
      <c r="M22" s="100"/>
      <c r="N22" s="98"/>
      <c r="O22" s="98"/>
      <c r="P22" s="100"/>
      <c r="Q22" s="102"/>
      <c r="R22" s="102"/>
      <c r="S22" s="103" t="s">
        <v>546</v>
      </c>
      <c r="T22" s="103"/>
      <c r="U22" s="74" t="s">
        <v>351</v>
      </c>
      <c r="V22" s="75">
        <f t="shared" si="26"/>
        <v>15</v>
      </c>
      <c r="W22" s="74" t="s">
        <v>352</v>
      </c>
      <c r="X22" s="75">
        <f>IF(W22="Adecuado",15,0)</f>
        <v>15</v>
      </c>
      <c r="Y22" s="74" t="s">
        <v>353</v>
      </c>
      <c r="Z22" s="75">
        <f>IF(Y22="Oportuna",15,0)</f>
        <v>15</v>
      </c>
      <c r="AA22" s="74" t="s">
        <v>354</v>
      </c>
      <c r="AB22" s="75">
        <f>IF(AA22="Prevenir",15,IF(AA22="Detectar",10,0))</f>
        <v>15</v>
      </c>
      <c r="AC22" s="74" t="s">
        <v>355</v>
      </c>
      <c r="AD22" s="75">
        <f>IF(AC22="Confiable",15,0)</f>
        <v>15</v>
      </c>
      <c r="AE22" s="74" t="s">
        <v>356</v>
      </c>
      <c r="AF22" s="75">
        <f>IF(AE22="Se investigan y resuelven oportunamente",15,0)</f>
        <v>15</v>
      </c>
      <c r="AG22" s="74" t="s">
        <v>357</v>
      </c>
      <c r="AH22" s="75">
        <f t="shared" si="27"/>
        <v>10</v>
      </c>
      <c r="AI22" s="73">
        <f t="shared" si="0"/>
        <v>100</v>
      </c>
      <c r="AJ22" s="73" t="str">
        <f t="shared" ref="AJ22" si="28">IF(AI22&gt;=96,"Fuerte",IF(AI22&gt;=86,"Moderado",IF(AI22&gt;=1,"Débil","")))</f>
        <v>Fuerte</v>
      </c>
      <c r="AK22" s="77" t="s">
        <v>358</v>
      </c>
      <c r="AL22" s="73" t="str">
        <f t="shared" si="23"/>
        <v>Fuerte</v>
      </c>
      <c r="AM22" s="73" t="str">
        <f t="shared" si="24"/>
        <v>FuerteFuerte</v>
      </c>
      <c r="AN22" s="73" t="str">
        <f>IFERROR(VLOOKUP(AM22,FORMULAS!$B$70:$D$78,3,FALSE),"")</f>
        <v>Fuerte</v>
      </c>
      <c r="AO22" s="73">
        <f t="shared" si="25"/>
        <v>100</v>
      </c>
      <c r="AP22" s="97"/>
      <c r="AQ22" s="97"/>
      <c r="AR22" s="99"/>
      <c r="AS22" s="99"/>
      <c r="AT22" s="97"/>
      <c r="AU22" s="97"/>
      <c r="AV22" s="97"/>
      <c r="AW22" s="98"/>
      <c r="AX22" s="98"/>
      <c r="AY22" s="100"/>
      <c r="AZ22" s="101"/>
      <c r="BA22" s="102"/>
      <c r="BB22" s="60" t="s">
        <v>413</v>
      </c>
      <c r="BC22" s="76" t="s">
        <v>390</v>
      </c>
      <c r="BD22" s="76" t="s">
        <v>391</v>
      </c>
      <c r="BE22" s="61" t="s">
        <v>510</v>
      </c>
      <c r="BF22" s="61" t="s">
        <v>417</v>
      </c>
      <c r="BG22" s="60" t="s">
        <v>420</v>
      </c>
      <c r="BH22" s="76" t="s">
        <v>421</v>
      </c>
      <c r="BI22" s="76" t="s">
        <v>365</v>
      </c>
      <c r="BJ22" s="61" t="s">
        <v>366</v>
      </c>
    </row>
    <row r="23" spans="2:62" s="62" customFormat="1" ht="192" x14ac:dyDescent="0.25">
      <c r="B23" s="98" t="s">
        <v>77</v>
      </c>
      <c r="C23" s="98">
        <v>5</v>
      </c>
      <c r="D23" s="103" t="s">
        <v>395</v>
      </c>
      <c r="E23" s="103" t="s">
        <v>402</v>
      </c>
      <c r="F23" s="98" t="s">
        <v>90</v>
      </c>
      <c r="G23" s="98" t="s">
        <v>100</v>
      </c>
      <c r="H23" s="103" t="s">
        <v>425</v>
      </c>
      <c r="I23" s="104" t="s">
        <v>128</v>
      </c>
      <c r="J23" s="104" t="s">
        <v>426</v>
      </c>
      <c r="K23" s="74" t="s">
        <v>427</v>
      </c>
      <c r="L23" s="94" t="s">
        <v>429</v>
      </c>
      <c r="M23" s="100" t="str">
        <f t="shared" ref="M23" si="29">IF(F23="gestion","impacto",IF(F23="corrupcion","impactocorrupcion",IF(F23="seguridad_de_la_informacion","impacto","")))</f>
        <v>impacto</v>
      </c>
      <c r="N23" s="98" t="s">
        <v>18</v>
      </c>
      <c r="O23" s="98" t="s">
        <v>24</v>
      </c>
      <c r="P23" s="100" t="str">
        <f t="shared" ref="P23" si="30">N23&amp;O23</f>
        <v>PosibleMayor</v>
      </c>
      <c r="Q23" s="102" t="str">
        <f>IFERROR(VLOOKUP(P23,FORMULAS!$B$38:$C$62,2,FALSE),"")</f>
        <v>Riesgo extremo</v>
      </c>
      <c r="R23" s="102" t="s">
        <v>165</v>
      </c>
      <c r="S23" s="103" t="s">
        <v>543</v>
      </c>
      <c r="T23" s="103"/>
      <c r="U23" s="74" t="s">
        <v>351</v>
      </c>
      <c r="V23" s="75">
        <f t="shared" ref="V23:V24" si="31">IF(U23="Asignado",15,0)</f>
        <v>15</v>
      </c>
      <c r="W23" s="74" t="s">
        <v>352</v>
      </c>
      <c r="X23" s="75">
        <f t="shared" ref="X23:X37" si="32">IF(W23="Adecuado",15,0)</f>
        <v>15</v>
      </c>
      <c r="Y23" s="74" t="s">
        <v>353</v>
      </c>
      <c r="Z23" s="75">
        <f t="shared" ref="Z23:Z37" si="33">IF(Y23="Oportuna",15,0)</f>
        <v>15</v>
      </c>
      <c r="AA23" s="74" t="s">
        <v>354</v>
      </c>
      <c r="AB23" s="75">
        <f t="shared" ref="AB23:AB37" si="34">IF(AA23="Prevenir",15,IF(AA23="Detectar",10,0))</f>
        <v>15</v>
      </c>
      <c r="AC23" s="74" t="s">
        <v>355</v>
      </c>
      <c r="AD23" s="75">
        <f t="shared" ref="AD23:AD37" si="35">IF(AC23="Confiable",15,0)</f>
        <v>15</v>
      </c>
      <c r="AE23" s="74" t="s">
        <v>356</v>
      </c>
      <c r="AF23" s="75">
        <f t="shared" ref="AF23:AF37" si="36">IF(AE23="Se investigan y resuelven oportunamente",15,0)</f>
        <v>15</v>
      </c>
      <c r="AG23" s="74" t="s">
        <v>357</v>
      </c>
      <c r="AH23" s="75">
        <f>IF(AG23="Completa",10,IF(AG23="incompleta",5,0))</f>
        <v>10</v>
      </c>
      <c r="AI23" s="73">
        <f t="shared" si="0"/>
        <v>100</v>
      </c>
      <c r="AJ23" s="73" t="str">
        <f>IF(AI23&gt;=96,"Fuerte",IF(AI23&gt;=86,"Moderado",IF(AI23&gt;=1,"Débil","")))</f>
        <v>Fuerte</v>
      </c>
      <c r="AK23" s="77" t="s">
        <v>358</v>
      </c>
      <c r="AL23" s="73" t="str">
        <f t="shared" si="23"/>
        <v>Fuerte</v>
      </c>
      <c r="AM23" s="73" t="str">
        <f t="shared" ref="AM23:AM24" si="37">AJ23&amp;AL23</f>
        <v>FuerteFuerte</v>
      </c>
      <c r="AN23" s="73" t="str">
        <f>IFERROR(VLOOKUP(AM23,FORMULAS!$B$70:$D$78,3,FALSE),"")</f>
        <v>Fuerte</v>
      </c>
      <c r="AO23" s="73">
        <f t="shared" si="25"/>
        <v>100</v>
      </c>
      <c r="AP23" s="97">
        <f>IFERROR(AVERAGE(AO23:AO24),0)</f>
        <v>100</v>
      </c>
      <c r="AQ23" s="97" t="str">
        <f>IF(AP23&gt;=100,"Fuerte",IF(AP23&gt;=50,"Moderado",IF(AP23&gt;=1,"Débil","")))</f>
        <v>Fuerte</v>
      </c>
      <c r="AR23" s="99" t="s">
        <v>158</v>
      </c>
      <c r="AS23" s="99" t="s">
        <v>160</v>
      </c>
      <c r="AT23" s="97" t="str">
        <f>+AQ23&amp;AR23&amp;AS23</f>
        <v>FuerteDirectamenteIndirectamente</v>
      </c>
      <c r="AU23" s="97">
        <f>IFERROR(VLOOKUP(AT23,FORMULAS!$B$95:$D$102,2,FALSE),0)</f>
        <v>2</v>
      </c>
      <c r="AV23" s="97">
        <f>IFERROR(VLOOKUP(AT23,FORMULAS!$B$95:$D$102,3,FALSE),0)</f>
        <v>1</v>
      </c>
      <c r="AW23" s="98" t="s">
        <v>133</v>
      </c>
      <c r="AX23" s="98" t="s">
        <v>23</v>
      </c>
      <c r="AY23" s="100" t="str">
        <f>AW23&amp;AX23</f>
        <v>Rara vezModerado</v>
      </c>
      <c r="AZ23" s="101" t="str">
        <f>IFERROR(VLOOKUP(AY23,FORMULAS!$B$38:$C$62,2,FALSE),"")</f>
        <v>Riesgo moderado</v>
      </c>
      <c r="BA23" s="102" t="s">
        <v>164</v>
      </c>
      <c r="BB23" s="60" t="s">
        <v>431</v>
      </c>
      <c r="BC23" s="76" t="s">
        <v>433</v>
      </c>
      <c r="BD23" s="76" t="s">
        <v>434</v>
      </c>
      <c r="BE23" s="61" t="s">
        <v>510</v>
      </c>
      <c r="BF23" s="61" t="s">
        <v>437</v>
      </c>
      <c r="BG23" s="60" t="s">
        <v>439</v>
      </c>
      <c r="BH23" s="76" t="s">
        <v>441</v>
      </c>
      <c r="BI23" s="76" t="s">
        <v>365</v>
      </c>
      <c r="BJ23" s="61" t="s">
        <v>366</v>
      </c>
    </row>
    <row r="24" spans="2:62" s="62" customFormat="1" ht="76.5" customHeight="1" x14ac:dyDescent="0.25">
      <c r="B24" s="98"/>
      <c r="C24" s="98"/>
      <c r="D24" s="103"/>
      <c r="E24" s="103"/>
      <c r="F24" s="98"/>
      <c r="G24" s="98"/>
      <c r="H24" s="103"/>
      <c r="I24" s="104"/>
      <c r="J24" s="104"/>
      <c r="K24" s="74" t="s">
        <v>428</v>
      </c>
      <c r="L24" s="95"/>
      <c r="M24" s="100"/>
      <c r="N24" s="98"/>
      <c r="O24" s="98"/>
      <c r="P24" s="100"/>
      <c r="Q24" s="102"/>
      <c r="R24" s="102"/>
      <c r="S24" s="103" t="s">
        <v>430</v>
      </c>
      <c r="T24" s="103"/>
      <c r="U24" s="74" t="s">
        <v>351</v>
      </c>
      <c r="V24" s="75">
        <f t="shared" si="31"/>
        <v>15</v>
      </c>
      <c r="W24" s="74" t="s">
        <v>352</v>
      </c>
      <c r="X24" s="75">
        <f t="shared" si="32"/>
        <v>15</v>
      </c>
      <c r="Y24" s="74" t="s">
        <v>353</v>
      </c>
      <c r="Z24" s="75">
        <f t="shared" si="33"/>
        <v>15</v>
      </c>
      <c r="AA24" s="74" t="s">
        <v>354</v>
      </c>
      <c r="AB24" s="75">
        <f t="shared" si="34"/>
        <v>15</v>
      </c>
      <c r="AC24" s="74" t="s">
        <v>355</v>
      </c>
      <c r="AD24" s="75">
        <f t="shared" si="35"/>
        <v>15</v>
      </c>
      <c r="AE24" s="74" t="s">
        <v>356</v>
      </c>
      <c r="AF24" s="75">
        <f t="shared" si="36"/>
        <v>15</v>
      </c>
      <c r="AG24" s="74" t="s">
        <v>357</v>
      </c>
      <c r="AH24" s="75">
        <f t="shared" ref="AH24" si="38">IF(AG24="Completa",10,IF(AG24="incompleta",5,0))</f>
        <v>10</v>
      </c>
      <c r="AI24" s="73">
        <f t="shared" si="0"/>
        <v>100</v>
      </c>
      <c r="AJ24" s="73" t="str">
        <f>IF(AI24&gt;=96,"Fuerte",IF(AI24&gt;=86,"Moderado",IF(AI24&gt;=1,"Débil","")))</f>
        <v>Fuerte</v>
      </c>
      <c r="AK24" s="77" t="s">
        <v>358</v>
      </c>
      <c r="AL24" s="73" t="str">
        <f t="shared" si="23"/>
        <v>Fuerte</v>
      </c>
      <c r="AM24" s="73" t="str">
        <f t="shared" si="37"/>
        <v>FuerteFuerte</v>
      </c>
      <c r="AN24" s="73" t="str">
        <f>IFERROR(VLOOKUP(AM24,FORMULAS!$B$70:$D$78,3,FALSE),"")</f>
        <v>Fuerte</v>
      </c>
      <c r="AO24" s="73">
        <f t="shared" si="25"/>
        <v>100</v>
      </c>
      <c r="AP24" s="97"/>
      <c r="AQ24" s="97"/>
      <c r="AR24" s="99"/>
      <c r="AS24" s="99"/>
      <c r="AT24" s="97"/>
      <c r="AU24" s="97"/>
      <c r="AV24" s="97"/>
      <c r="AW24" s="98"/>
      <c r="AX24" s="98"/>
      <c r="AY24" s="100"/>
      <c r="AZ24" s="101"/>
      <c r="BA24" s="102"/>
      <c r="BB24" s="60" t="s">
        <v>432</v>
      </c>
      <c r="BC24" s="76" t="s">
        <v>390</v>
      </c>
      <c r="BD24" s="76" t="s">
        <v>391</v>
      </c>
      <c r="BE24" s="61" t="s">
        <v>483</v>
      </c>
      <c r="BF24" s="61" t="s">
        <v>438</v>
      </c>
      <c r="BG24" s="60" t="s">
        <v>440</v>
      </c>
      <c r="BH24" s="76" t="s">
        <v>422</v>
      </c>
      <c r="BI24" s="76" t="s">
        <v>424</v>
      </c>
      <c r="BJ24" s="61" t="s">
        <v>366</v>
      </c>
    </row>
    <row r="25" spans="2:62" s="62" customFormat="1" ht="108" x14ac:dyDescent="0.25">
      <c r="B25" s="94" t="s">
        <v>77</v>
      </c>
      <c r="C25" s="94">
        <v>6</v>
      </c>
      <c r="D25" s="116" t="s">
        <v>396</v>
      </c>
      <c r="E25" s="116" t="s">
        <v>442</v>
      </c>
      <c r="F25" s="94" t="s">
        <v>90</v>
      </c>
      <c r="G25" s="94" t="s">
        <v>100</v>
      </c>
      <c r="H25" s="116" t="s">
        <v>447</v>
      </c>
      <c r="I25" s="262" t="s">
        <v>128</v>
      </c>
      <c r="J25" s="262" t="s">
        <v>444</v>
      </c>
      <c r="K25" s="74" t="s">
        <v>448</v>
      </c>
      <c r="L25" s="94" t="s">
        <v>553</v>
      </c>
      <c r="M25" s="75" t="str">
        <f t="shared" ref="M25" si="39">IF(F25="gestion","impacto",IF(F25="corrupcion","impactocorrupcion",IF(F25="seguridad_de_la_informacion","impacto","")))</f>
        <v>impacto</v>
      </c>
      <c r="N25" s="94" t="s">
        <v>18</v>
      </c>
      <c r="O25" s="94" t="s">
        <v>24</v>
      </c>
      <c r="P25" s="75" t="str">
        <f t="shared" ref="P25" si="40">N25&amp;O25</f>
        <v>PosibleMayor</v>
      </c>
      <c r="Q25" s="113" t="str">
        <f>IFERROR(VLOOKUP(P25,FORMULAS!$B$38:$C$62,2,FALSE),"")</f>
        <v>Riesgo extremo</v>
      </c>
      <c r="R25" s="113" t="s">
        <v>165</v>
      </c>
      <c r="S25" s="103" t="s">
        <v>449</v>
      </c>
      <c r="T25" s="103"/>
      <c r="U25" s="74" t="s">
        <v>351</v>
      </c>
      <c r="V25" s="75">
        <f t="shared" ref="V25:V26" si="41">IF(U25="Asignado",15,0)</f>
        <v>15</v>
      </c>
      <c r="W25" s="74" t="s">
        <v>352</v>
      </c>
      <c r="X25" s="75">
        <f t="shared" si="32"/>
        <v>15</v>
      </c>
      <c r="Y25" s="74" t="s">
        <v>353</v>
      </c>
      <c r="Z25" s="75">
        <f t="shared" si="33"/>
        <v>15</v>
      </c>
      <c r="AA25" s="74" t="s">
        <v>354</v>
      </c>
      <c r="AB25" s="75">
        <f t="shared" si="34"/>
        <v>15</v>
      </c>
      <c r="AC25" s="74" t="s">
        <v>355</v>
      </c>
      <c r="AD25" s="75">
        <f t="shared" si="35"/>
        <v>15</v>
      </c>
      <c r="AE25" s="74" t="s">
        <v>356</v>
      </c>
      <c r="AF25" s="75">
        <f t="shared" si="36"/>
        <v>15</v>
      </c>
      <c r="AG25" s="74" t="s">
        <v>357</v>
      </c>
      <c r="AH25" s="75">
        <f>IF(AG25="Completa",10,IF(AG25="incompleta",5,0))</f>
        <v>10</v>
      </c>
      <c r="AI25" s="73">
        <f t="shared" si="0"/>
        <v>100</v>
      </c>
      <c r="AJ25" s="73" t="str">
        <f>IF(AI25&gt;=96,"Fuerte",IF(AI25&gt;=86,"Moderado",IF(AI25&gt;=1,"Débil","")))</f>
        <v>Fuerte</v>
      </c>
      <c r="AK25" s="77" t="s">
        <v>358</v>
      </c>
      <c r="AL25" s="73" t="str">
        <f t="shared" si="23"/>
        <v>Fuerte</v>
      </c>
      <c r="AM25" s="73" t="str">
        <f t="shared" ref="AM25:AM26" si="42">AJ25&amp;AL25</f>
        <v>FuerteFuerte</v>
      </c>
      <c r="AN25" s="73" t="str">
        <f>IFERROR(VLOOKUP(AM25,FORMULAS!$B$70:$D$78,3,FALSE),"")</f>
        <v>Fuerte</v>
      </c>
      <c r="AO25" s="73">
        <f>IF(AN25="fuerte",100,IF(AN25="Moderado",50,IF(AN25="débil",0,"")))</f>
        <v>100</v>
      </c>
      <c r="AP25" s="73">
        <f>IFERROR(AVERAGE(AO25:AO25),0)</f>
        <v>100</v>
      </c>
      <c r="AQ25" s="73" t="str">
        <f>IF(AP25&gt;=100,"Fuerte",IF(AP25&gt;=50,"Moderado",IF(AP25&gt;=1,"Débil","")))</f>
        <v>Fuerte</v>
      </c>
      <c r="AR25" s="77" t="s">
        <v>158</v>
      </c>
      <c r="AS25" s="77" t="s">
        <v>160</v>
      </c>
      <c r="AT25" s="73" t="str">
        <f>+AQ25&amp;AR25&amp;AS25</f>
        <v>FuerteDirectamenteIndirectamente</v>
      </c>
      <c r="AU25" s="73">
        <f>IFERROR(VLOOKUP(AT25,FORMULAS!$B$95:$D$102,2,FALSE),0)</f>
        <v>2</v>
      </c>
      <c r="AV25" s="73">
        <f>IFERROR(VLOOKUP(AT25,FORMULAS!$B$95:$D$102,3,FALSE),0)</f>
        <v>1</v>
      </c>
      <c r="AW25" s="74" t="s">
        <v>133</v>
      </c>
      <c r="AX25" s="74" t="s">
        <v>23</v>
      </c>
      <c r="AY25" s="75" t="str">
        <f>AW25&amp;AX25</f>
        <v>Rara vezModerado</v>
      </c>
      <c r="AZ25" s="264" t="str">
        <f>IFERROR(VLOOKUP(AY25,FORMULAS!$B$38:$C$62,2,FALSE),"")</f>
        <v>Riesgo moderado</v>
      </c>
      <c r="BA25" s="113" t="s">
        <v>164</v>
      </c>
      <c r="BB25" s="60" t="s">
        <v>450</v>
      </c>
      <c r="BC25" s="76" t="s">
        <v>390</v>
      </c>
      <c r="BD25" s="76" t="s">
        <v>391</v>
      </c>
      <c r="BE25" s="61" t="s">
        <v>414</v>
      </c>
      <c r="BF25" s="61" t="s">
        <v>438</v>
      </c>
      <c r="BG25" s="60" t="s">
        <v>451</v>
      </c>
      <c r="BH25" s="76" t="s">
        <v>441</v>
      </c>
      <c r="BI25" s="76" t="s">
        <v>424</v>
      </c>
      <c r="BJ25" s="61" t="s">
        <v>366</v>
      </c>
    </row>
    <row r="26" spans="2:62" s="62" customFormat="1" ht="86.25" customHeight="1" x14ac:dyDescent="0.25">
      <c r="B26" s="95"/>
      <c r="C26" s="95"/>
      <c r="D26" s="117"/>
      <c r="E26" s="117"/>
      <c r="F26" s="95"/>
      <c r="G26" s="95"/>
      <c r="H26" s="117"/>
      <c r="I26" s="263"/>
      <c r="J26" s="263"/>
      <c r="K26" s="86" t="s">
        <v>551</v>
      </c>
      <c r="L26" s="95"/>
      <c r="M26" s="87"/>
      <c r="N26" s="95"/>
      <c r="O26" s="95"/>
      <c r="P26" s="87"/>
      <c r="Q26" s="114"/>
      <c r="R26" s="114"/>
      <c r="S26" s="92" t="s">
        <v>552</v>
      </c>
      <c r="T26" s="93"/>
      <c r="U26" s="86" t="s">
        <v>351</v>
      </c>
      <c r="V26" s="87">
        <f t="shared" si="41"/>
        <v>15</v>
      </c>
      <c r="W26" s="86" t="s">
        <v>352</v>
      </c>
      <c r="X26" s="87">
        <f t="shared" si="32"/>
        <v>15</v>
      </c>
      <c r="Y26" s="86" t="s">
        <v>353</v>
      </c>
      <c r="Z26" s="87">
        <f t="shared" si="33"/>
        <v>15</v>
      </c>
      <c r="AA26" s="86" t="s">
        <v>354</v>
      </c>
      <c r="AB26" s="87">
        <f t="shared" si="34"/>
        <v>15</v>
      </c>
      <c r="AC26" s="86" t="s">
        <v>355</v>
      </c>
      <c r="AD26" s="87">
        <f t="shared" si="35"/>
        <v>15</v>
      </c>
      <c r="AE26" s="86" t="s">
        <v>356</v>
      </c>
      <c r="AF26" s="87">
        <f t="shared" si="36"/>
        <v>15</v>
      </c>
      <c r="AG26" s="86" t="s">
        <v>357</v>
      </c>
      <c r="AH26" s="87">
        <f>IF(AG26="Completa",10,IF(AG26="incompleta",5,0))</f>
        <v>10</v>
      </c>
      <c r="AI26" s="89">
        <f t="shared" si="0"/>
        <v>100</v>
      </c>
      <c r="AJ26" s="89" t="str">
        <f>IF(AI26&gt;=96,"Fuerte",IF(AI26&gt;=86,"Moderado",IF(AI26&gt;=1,"Débil","")))</f>
        <v>Fuerte</v>
      </c>
      <c r="AK26" s="90" t="s">
        <v>358</v>
      </c>
      <c r="AL26" s="89" t="str">
        <f t="shared" si="23"/>
        <v>Fuerte</v>
      </c>
      <c r="AM26" s="89" t="str">
        <f t="shared" si="42"/>
        <v>FuerteFuerte</v>
      </c>
      <c r="AN26" s="89" t="str">
        <f>IFERROR(VLOOKUP(AM26,FORMULAS!$B$70:$D$78,3,FALSE),"")</f>
        <v>Fuerte</v>
      </c>
      <c r="AO26" s="89">
        <f>IF(AN26="fuerte",100,IF(AN26="Moderado",50,IF(AN26="débil",0,"")))</f>
        <v>100</v>
      </c>
      <c r="AP26" s="89">
        <f>IFERROR(AVERAGE(AO26:AO26),0)</f>
        <v>100</v>
      </c>
      <c r="AQ26" s="89" t="str">
        <f>IF(AP26&gt;=100,"Fuerte",IF(AP26&gt;=50,"Moderado",IF(AP26&gt;=1,"Débil","")))</f>
        <v>Fuerte</v>
      </c>
      <c r="AR26" s="90" t="s">
        <v>158</v>
      </c>
      <c r="AS26" s="90" t="s">
        <v>160</v>
      </c>
      <c r="AT26" s="89" t="str">
        <f>+AQ26&amp;AR26&amp;AS26</f>
        <v>FuerteDirectamenteIndirectamente</v>
      </c>
      <c r="AU26" s="89">
        <f>IFERROR(VLOOKUP(AT26,FORMULAS!$B$95:$D$102,2,FALSE),0)</f>
        <v>2</v>
      </c>
      <c r="AV26" s="89">
        <f>IFERROR(VLOOKUP(AT26,FORMULAS!$B$95:$D$102,3,FALSE),0)</f>
        <v>1</v>
      </c>
      <c r="AW26" s="86" t="s">
        <v>133</v>
      </c>
      <c r="AX26" s="86" t="s">
        <v>23</v>
      </c>
      <c r="AY26" s="87"/>
      <c r="AZ26" s="265"/>
      <c r="BA26" s="114"/>
      <c r="BB26" s="60" t="s">
        <v>558</v>
      </c>
      <c r="BC26" s="88" t="s">
        <v>390</v>
      </c>
      <c r="BD26" s="88" t="s">
        <v>391</v>
      </c>
      <c r="BE26" s="61" t="s">
        <v>415</v>
      </c>
      <c r="BF26" s="61" t="s">
        <v>555</v>
      </c>
      <c r="BG26" s="60" t="s">
        <v>559</v>
      </c>
      <c r="BH26" s="88" t="s">
        <v>557</v>
      </c>
      <c r="BI26" s="88" t="s">
        <v>365</v>
      </c>
      <c r="BJ26" s="61" t="s">
        <v>366</v>
      </c>
    </row>
    <row r="27" spans="2:62" s="62" customFormat="1" ht="84" x14ac:dyDescent="0.25">
      <c r="B27" s="98" t="s">
        <v>77</v>
      </c>
      <c r="C27" s="98">
        <v>7</v>
      </c>
      <c r="D27" s="103" t="s">
        <v>397</v>
      </c>
      <c r="E27" s="103" t="s">
        <v>452</v>
      </c>
      <c r="F27" s="98" t="s">
        <v>90</v>
      </c>
      <c r="G27" s="98" t="s">
        <v>100</v>
      </c>
      <c r="H27" s="103" t="s">
        <v>443</v>
      </c>
      <c r="I27" s="104" t="s">
        <v>128</v>
      </c>
      <c r="J27" s="104" t="s">
        <v>444</v>
      </c>
      <c r="K27" s="74" t="s">
        <v>445</v>
      </c>
      <c r="L27" s="94" t="s">
        <v>453</v>
      </c>
      <c r="M27" s="100" t="str">
        <f t="shared" ref="M27" si="43">IF(F27="gestion","impacto",IF(F27="corrupcion","impactocorrupcion",IF(F27="seguridad_de_la_informacion","impacto","")))</f>
        <v>impacto</v>
      </c>
      <c r="N27" s="98" t="s">
        <v>18</v>
      </c>
      <c r="O27" s="98" t="s">
        <v>23</v>
      </c>
      <c r="P27" s="100" t="str">
        <f t="shared" ref="P27" si="44">N27&amp;O27</f>
        <v>PosibleModerado</v>
      </c>
      <c r="Q27" s="102" t="str">
        <f>IFERROR(VLOOKUP(P27,FORMULAS!$B$38:$C$62,2,FALSE),"")</f>
        <v>Riesgo alto</v>
      </c>
      <c r="R27" s="102" t="s">
        <v>165</v>
      </c>
      <c r="S27" s="103" t="s">
        <v>454</v>
      </c>
      <c r="T27" s="103"/>
      <c r="U27" s="74" t="s">
        <v>351</v>
      </c>
      <c r="V27" s="75">
        <f t="shared" ref="V27:V28" si="45">IF(U27="Asignado",15,0)</f>
        <v>15</v>
      </c>
      <c r="W27" s="74" t="s">
        <v>352</v>
      </c>
      <c r="X27" s="75">
        <f t="shared" si="32"/>
        <v>15</v>
      </c>
      <c r="Y27" s="74" t="s">
        <v>353</v>
      </c>
      <c r="Z27" s="75">
        <f t="shared" si="33"/>
        <v>15</v>
      </c>
      <c r="AA27" s="74" t="s">
        <v>354</v>
      </c>
      <c r="AB27" s="75">
        <f t="shared" si="34"/>
        <v>15</v>
      </c>
      <c r="AC27" s="74" t="s">
        <v>355</v>
      </c>
      <c r="AD27" s="75">
        <f t="shared" si="35"/>
        <v>15</v>
      </c>
      <c r="AE27" s="74" t="s">
        <v>356</v>
      </c>
      <c r="AF27" s="75">
        <f t="shared" si="36"/>
        <v>15</v>
      </c>
      <c r="AG27" s="74" t="s">
        <v>357</v>
      </c>
      <c r="AH27" s="75">
        <f>IF(AG27="Completa",10,IF(AG27="incompleta",5,0))</f>
        <v>10</v>
      </c>
      <c r="AI27" s="73">
        <f t="shared" si="0"/>
        <v>100</v>
      </c>
      <c r="AJ27" s="73" t="str">
        <f>IF(AI27&gt;=96,"Fuerte",IF(AI27&gt;=86,"Moderado",IF(AI27&gt;=1,"Débil","")))</f>
        <v>Fuerte</v>
      </c>
      <c r="AK27" s="77" t="s">
        <v>358</v>
      </c>
      <c r="AL27" s="73" t="str">
        <f t="shared" si="23"/>
        <v>Fuerte</v>
      </c>
      <c r="AM27" s="73" t="str">
        <f t="shared" ref="AM27:AM28" si="46">AJ27&amp;AL27</f>
        <v>FuerteFuerte</v>
      </c>
      <c r="AN27" s="73" t="str">
        <f>IFERROR(VLOOKUP(AM27,FORMULAS!$B$70:$D$78,3,FALSE),"")</f>
        <v>Fuerte</v>
      </c>
      <c r="AO27" s="73">
        <f>IF(AN27="fuerte",100,IF(AN27="Moderado",50,IF(AN27="débil",0,"")))</f>
        <v>100</v>
      </c>
      <c r="AP27" s="97">
        <f>IFERROR(AVERAGE(AO27:AO28),0)</f>
        <v>100</v>
      </c>
      <c r="AQ27" s="97" t="str">
        <f>IF(AP27&gt;=100,"Fuerte",IF(AP27&gt;=50,"Moderado",IF(AP27&gt;=1,"Débil","")))</f>
        <v>Fuerte</v>
      </c>
      <c r="AR27" s="99" t="s">
        <v>158</v>
      </c>
      <c r="AS27" s="99" t="s">
        <v>160</v>
      </c>
      <c r="AT27" s="97" t="str">
        <f>+AQ27&amp;AR27&amp;AS27</f>
        <v>FuerteDirectamenteIndirectamente</v>
      </c>
      <c r="AU27" s="97">
        <f>IFERROR(VLOOKUP(AT27,FORMULAS!$B$95:$D$102,2,FALSE),0)</f>
        <v>2</v>
      </c>
      <c r="AV27" s="97">
        <f>IFERROR(VLOOKUP(AT27,FORMULAS!$B$95:$D$102,3,FALSE),0)</f>
        <v>1</v>
      </c>
      <c r="AW27" s="98" t="s">
        <v>133</v>
      </c>
      <c r="AX27" s="98" t="s">
        <v>22</v>
      </c>
      <c r="AY27" s="100" t="str">
        <f>AW27&amp;AX27</f>
        <v>Rara vezMenor</v>
      </c>
      <c r="AZ27" s="101" t="str">
        <f>IFERROR(VLOOKUP(AY27,FORMULAS!$B$38:$C$62,2,FALSE),"")</f>
        <v>Riesgo bajo</v>
      </c>
      <c r="BA27" s="102" t="s">
        <v>164</v>
      </c>
      <c r="BB27" s="60" t="s">
        <v>456</v>
      </c>
      <c r="BC27" s="76" t="s">
        <v>390</v>
      </c>
      <c r="BD27" s="76" t="s">
        <v>391</v>
      </c>
      <c r="BE27" s="61" t="s">
        <v>414</v>
      </c>
      <c r="BF27" s="61" t="s">
        <v>438</v>
      </c>
      <c r="BG27" s="60" t="s">
        <v>458</v>
      </c>
      <c r="BH27" s="76" t="s">
        <v>441</v>
      </c>
      <c r="BI27" s="76" t="s">
        <v>424</v>
      </c>
      <c r="BJ27" s="61" t="s">
        <v>366</v>
      </c>
    </row>
    <row r="28" spans="2:62" s="62" customFormat="1" ht="44.25" customHeight="1" x14ac:dyDescent="0.25">
      <c r="B28" s="98"/>
      <c r="C28" s="98"/>
      <c r="D28" s="103"/>
      <c r="E28" s="103"/>
      <c r="F28" s="98"/>
      <c r="G28" s="98"/>
      <c r="H28" s="103"/>
      <c r="I28" s="104"/>
      <c r="J28" s="104"/>
      <c r="K28" s="74" t="s">
        <v>446</v>
      </c>
      <c r="L28" s="95"/>
      <c r="M28" s="100"/>
      <c r="N28" s="98"/>
      <c r="O28" s="98"/>
      <c r="P28" s="100"/>
      <c r="Q28" s="102"/>
      <c r="R28" s="102"/>
      <c r="S28" s="103" t="s">
        <v>455</v>
      </c>
      <c r="T28" s="103"/>
      <c r="U28" s="74" t="s">
        <v>351</v>
      </c>
      <c r="V28" s="75">
        <f t="shared" si="45"/>
        <v>15</v>
      </c>
      <c r="W28" s="74" t="s">
        <v>352</v>
      </c>
      <c r="X28" s="75">
        <f t="shared" si="32"/>
        <v>15</v>
      </c>
      <c r="Y28" s="74" t="s">
        <v>353</v>
      </c>
      <c r="Z28" s="75">
        <f t="shared" si="33"/>
        <v>15</v>
      </c>
      <c r="AA28" s="74" t="s">
        <v>354</v>
      </c>
      <c r="AB28" s="75">
        <f t="shared" si="34"/>
        <v>15</v>
      </c>
      <c r="AC28" s="74" t="s">
        <v>355</v>
      </c>
      <c r="AD28" s="75">
        <f t="shared" si="35"/>
        <v>15</v>
      </c>
      <c r="AE28" s="74" t="s">
        <v>356</v>
      </c>
      <c r="AF28" s="75">
        <f t="shared" si="36"/>
        <v>15</v>
      </c>
      <c r="AG28" s="74" t="s">
        <v>357</v>
      </c>
      <c r="AH28" s="75">
        <f t="shared" ref="AH28:AH29" si="47">IF(AG28="Completa",10,IF(AG28="incompleta",5,0))</f>
        <v>10</v>
      </c>
      <c r="AI28" s="73">
        <f t="shared" si="0"/>
        <v>100</v>
      </c>
      <c r="AJ28" s="73" t="str">
        <f>IF(AI28&gt;=96,"Fuerte",IF(AI28&gt;=86,"Moderado",IF(AI28&gt;=1,"Débil","")))</f>
        <v>Fuerte</v>
      </c>
      <c r="AK28" s="77" t="s">
        <v>358</v>
      </c>
      <c r="AL28" s="73" t="str">
        <f t="shared" si="23"/>
        <v>Fuerte</v>
      </c>
      <c r="AM28" s="73" t="str">
        <f t="shared" si="46"/>
        <v>FuerteFuerte</v>
      </c>
      <c r="AN28" s="73" t="str">
        <f>IFERROR(VLOOKUP(AM28,FORMULAS!$B$70:$D$78,3,FALSE),"")</f>
        <v>Fuerte</v>
      </c>
      <c r="AO28" s="73">
        <f t="shared" ref="AO28:AO29" si="48">IF(AN28="fuerte",100,IF(AN28="Moderado",50,IF(AN28="débil",0,"")))</f>
        <v>100</v>
      </c>
      <c r="AP28" s="97"/>
      <c r="AQ28" s="97"/>
      <c r="AR28" s="99"/>
      <c r="AS28" s="99"/>
      <c r="AT28" s="97"/>
      <c r="AU28" s="97"/>
      <c r="AV28" s="97"/>
      <c r="AW28" s="98"/>
      <c r="AX28" s="98"/>
      <c r="AY28" s="100"/>
      <c r="AZ28" s="101"/>
      <c r="BA28" s="102"/>
      <c r="BB28" s="60" t="s">
        <v>457</v>
      </c>
      <c r="BC28" s="76" t="s">
        <v>390</v>
      </c>
      <c r="BD28" s="76" t="s">
        <v>391</v>
      </c>
      <c r="BE28" s="61" t="s">
        <v>414</v>
      </c>
      <c r="BF28" s="61" t="s">
        <v>438</v>
      </c>
      <c r="BG28" s="60" t="s">
        <v>459</v>
      </c>
      <c r="BH28" s="76" t="s">
        <v>441</v>
      </c>
      <c r="BI28" s="76" t="s">
        <v>460</v>
      </c>
      <c r="BJ28" s="61" t="s">
        <v>366</v>
      </c>
    </row>
    <row r="29" spans="2:62" s="16" customFormat="1" ht="48" x14ac:dyDescent="0.25">
      <c r="B29" s="98" t="s">
        <v>77</v>
      </c>
      <c r="C29" s="98">
        <v>8</v>
      </c>
      <c r="D29" s="103" t="s">
        <v>398</v>
      </c>
      <c r="E29" s="103" t="s">
        <v>461</v>
      </c>
      <c r="F29" s="98" t="s">
        <v>90</v>
      </c>
      <c r="G29" s="98" t="s">
        <v>100</v>
      </c>
      <c r="H29" s="103" t="s">
        <v>465</v>
      </c>
      <c r="I29" s="104" t="s">
        <v>128</v>
      </c>
      <c r="J29" s="104" t="s">
        <v>444</v>
      </c>
      <c r="K29" s="74" t="s">
        <v>466</v>
      </c>
      <c r="L29" s="94" t="s">
        <v>467</v>
      </c>
      <c r="M29" s="100" t="str">
        <f t="shared" ref="M29" si="49">IF(F29="gestion","impacto",IF(F29="corrupcion","impactocorrupcion",IF(F29="seguridad_de_la_informacion","impacto","")))</f>
        <v>impacto</v>
      </c>
      <c r="N29" s="98" t="s">
        <v>18</v>
      </c>
      <c r="O29" s="98" t="s">
        <v>23</v>
      </c>
      <c r="P29" s="100" t="str">
        <f t="shared" ref="P29" si="50">N29&amp;O29</f>
        <v>PosibleModerado</v>
      </c>
      <c r="Q29" s="102" t="str">
        <f>IFERROR(VLOOKUP(P29,FORMULAS!$B$38:$C$62,2,FALSE),"")</f>
        <v>Riesgo alto</v>
      </c>
      <c r="R29" s="102" t="s">
        <v>165</v>
      </c>
      <c r="S29" s="103" t="s">
        <v>468</v>
      </c>
      <c r="T29" s="103"/>
      <c r="U29" s="74" t="s">
        <v>351</v>
      </c>
      <c r="V29" s="75">
        <f t="shared" ref="V29:V30" si="51">IF(U29="Asignado",15,0)</f>
        <v>15</v>
      </c>
      <c r="W29" s="74" t="s">
        <v>352</v>
      </c>
      <c r="X29" s="75">
        <f t="shared" si="32"/>
        <v>15</v>
      </c>
      <c r="Y29" s="74" t="s">
        <v>353</v>
      </c>
      <c r="Z29" s="75">
        <f t="shared" si="33"/>
        <v>15</v>
      </c>
      <c r="AA29" s="74" t="s">
        <v>354</v>
      </c>
      <c r="AB29" s="75">
        <f t="shared" si="34"/>
        <v>15</v>
      </c>
      <c r="AC29" s="74" t="s">
        <v>355</v>
      </c>
      <c r="AD29" s="75">
        <f t="shared" si="35"/>
        <v>15</v>
      </c>
      <c r="AE29" s="74" t="s">
        <v>356</v>
      </c>
      <c r="AF29" s="75">
        <f t="shared" si="36"/>
        <v>15</v>
      </c>
      <c r="AG29" s="74" t="s">
        <v>357</v>
      </c>
      <c r="AH29" s="75">
        <f t="shared" si="47"/>
        <v>10</v>
      </c>
      <c r="AI29" s="73">
        <f t="shared" ref="AI29:AI37" si="52">V29+X29+Z29+AB29+AD29+AF29+AH29</f>
        <v>100</v>
      </c>
      <c r="AJ29" s="73" t="str">
        <f t="shared" ref="AJ29:AJ30" si="53">IF(AI29&gt;=96,"Fuerte",IF(AI29&gt;=86,"Moderado",IF(AI29&gt;=1,"Débil","")))</f>
        <v>Fuerte</v>
      </c>
      <c r="AK29" s="77" t="s">
        <v>358</v>
      </c>
      <c r="AL29" s="73" t="str">
        <f t="shared" si="23"/>
        <v>Fuerte</v>
      </c>
      <c r="AM29" s="73" t="str">
        <f t="shared" ref="AM29:AM30" si="54">AJ29&amp;AL29</f>
        <v>FuerteFuerte</v>
      </c>
      <c r="AN29" s="73" t="str">
        <f>IFERROR(VLOOKUP(AM29,FORMULAS!$B$70:$D$78,3,FALSE),"")</f>
        <v>Fuerte</v>
      </c>
      <c r="AO29" s="73">
        <f t="shared" si="48"/>
        <v>100</v>
      </c>
      <c r="AP29" s="97">
        <f>IFERROR(AVERAGE(AO29:AO30),0)</f>
        <v>100</v>
      </c>
      <c r="AQ29" s="97" t="str">
        <f t="shared" ref="AQ29" si="55">IF(AP29&gt;=100,"Fuerte",IF(AP29&gt;=50,"Moderado",IF(AP29&gt;=1,"Débil","")))</f>
        <v>Fuerte</v>
      </c>
      <c r="AR29" s="99" t="s">
        <v>158</v>
      </c>
      <c r="AS29" s="99" t="s">
        <v>160</v>
      </c>
      <c r="AT29" s="97" t="str">
        <f t="shared" ref="AT29" si="56">+AQ29&amp;AR29&amp;AS29</f>
        <v>FuerteDirectamenteIndirectamente</v>
      </c>
      <c r="AU29" s="97">
        <f>IFERROR(VLOOKUP(AT29,FORMULAS!$B$95:$D$102,2,FALSE),0)</f>
        <v>2</v>
      </c>
      <c r="AV29" s="97">
        <f>IFERROR(VLOOKUP(AT29,FORMULAS!$B$95:$D$102,3,FALSE),0)</f>
        <v>1</v>
      </c>
      <c r="AW29" s="98" t="s">
        <v>133</v>
      </c>
      <c r="AX29" s="98" t="s">
        <v>22</v>
      </c>
      <c r="AY29" s="100" t="str">
        <f t="shared" ref="AY29" si="57">AW29&amp;AX29</f>
        <v>Rara vezMenor</v>
      </c>
      <c r="AZ29" s="101" t="str">
        <f>IFERROR(VLOOKUP(AY29,FORMULAS!$B$38:$C$62,2,FALSE),"")</f>
        <v>Riesgo bajo</v>
      </c>
      <c r="BA29" s="102" t="s">
        <v>164</v>
      </c>
      <c r="BB29" s="60" t="s">
        <v>470</v>
      </c>
      <c r="BC29" s="76" t="s">
        <v>390</v>
      </c>
      <c r="BD29" s="76" t="s">
        <v>472</v>
      </c>
      <c r="BE29" s="61" t="s">
        <v>436</v>
      </c>
      <c r="BF29" s="61" t="s">
        <v>438</v>
      </c>
      <c r="BG29" s="60" t="s">
        <v>473</v>
      </c>
      <c r="BH29" s="76" t="s">
        <v>421</v>
      </c>
      <c r="BI29" s="76" t="s">
        <v>474</v>
      </c>
      <c r="BJ29" s="61" t="s">
        <v>366</v>
      </c>
    </row>
    <row r="30" spans="2:62" s="16" customFormat="1" ht="60" x14ac:dyDescent="0.25">
      <c r="B30" s="98"/>
      <c r="C30" s="98"/>
      <c r="D30" s="103"/>
      <c r="E30" s="103"/>
      <c r="F30" s="98"/>
      <c r="G30" s="98"/>
      <c r="H30" s="103"/>
      <c r="I30" s="104"/>
      <c r="J30" s="104"/>
      <c r="K30" s="74" t="s">
        <v>445</v>
      </c>
      <c r="L30" s="95"/>
      <c r="M30" s="100"/>
      <c r="N30" s="98"/>
      <c r="O30" s="98"/>
      <c r="P30" s="100"/>
      <c r="Q30" s="102"/>
      <c r="R30" s="102"/>
      <c r="S30" s="103" t="s">
        <v>469</v>
      </c>
      <c r="T30" s="103"/>
      <c r="U30" s="74" t="s">
        <v>351</v>
      </c>
      <c r="V30" s="75">
        <f t="shared" si="51"/>
        <v>15</v>
      </c>
      <c r="W30" s="74" t="s">
        <v>352</v>
      </c>
      <c r="X30" s="75">
        <f t="shared" si="32"/>
        <v>15</v>
      </c>
      <c r="Y30" s="74" t="s">
        <v>353</v>
      </c>
      <c r="Z30" s="75">
        <f t="shared" si="33"/>
        <v>15</v>
      </c>
      <c r="AA30" s="74" t="s">
        <v>354</v>
      </c>
      <c r="AB30" s="75">
        <f t="shared" si="34"/>
        <v>15</v>
      </c>
      <c r="AC30" s="74" t="s">
        <v>355</v>
      </c>
      <c r="AD30" s="75">
        <f t="shared" si="35"/>
        <v>15</v>
      </c>
      <c r="AE30" s="74" t="s">
        <v>356</v>
      </c>
      <c r="AF30" s="75">
        <f t="shared" si="36"/>
        <v>15</v>
      </c>
      <c r="AG30" s="74" t="s">
        <v>357</v>
      </c>
      <c r="AH30" s="75">
        <f t="shared" ref="AH30:AH37" si="58">IF(AG30="Completa",10,IF(AG30="incompleta",5,0))</f>
        <v>10</v>
      </c>
      <c r="AI30" s="73">
        <f t="shared" si="52"/>
        <v>100</v>
      </c>
      <c r="AJ30" s="73" t="str">
        <f t="shared" si="53"/>
        <v>Fuerte</v>
      </c>
      <c r="AK30" s="77" t="s">
        <v>358</v>
      </c>
      <c r="AL30" s="73" t="str">
        <f t="shared" si="23"/>
        <v>Fuerte</v>
      </c>
      <c r="AM30" s="73" t="str">
        <f t="shared" si="54"/>
        <v>FuerteFuerte</v>
      </c>
      <c r="AN30" s="73" t="str">
        <f>IFERROR(VLOOKUP(AM30,FORMULAS!$B$70:$D$78,3,FALSE),"")</f>
        <v>Fuerte</v>
      </c>
      <c r="AO30" s="73">
        <f t="shared" ref="AO30:AO37" si="59">IF(AN30="fuerte",100,IF(AN30="Moderado",50,IF(AN30="débil",0,"")))</f>
        <v>100</v>
      </c>
      <c r="AP30" s="97"/>
      <c r="AQ30" s="97"/>
      <c r="AR30" s="99"/>
      <c r="AS30" s="99"/>
      <c r="AT30" s="97"/>
      <c r="AU30" s="97"/>
      <c r="AV30" s="97"/>
      <c r="AW30" s="98"/>
      <c r="AX30" s="98"/>
      <c r="AY30" s="100"/>
      <c r="AZ30" s="101"/>
      <c r="BA30" s="102"/>
      <c r="BB30" s="60" t="s">
        <v>471</v>
      </c>
      <c r="BC30" s="76" t="s">
        <v>390</v>
      </c>
      <c r="BD30" s="76" t="s">
        <v>391</v>
      </c>
      <c r="BE30" s="61" t="s">
        <v>415</v>
      </c>
      <c r="BF30" s="61" t="s">
        <v>438</v>
      </c>
      <c r="BG30" s="60" t="s">
        <v>473</v>
      </c>
      <c r="BH30" s="76" t="s">
        <v>421</v>
      </c>
      <c r="BI30" s="76" t="s">
        <v>424</v>
      </c>
      <c r="BJ30" s="61" t="s">
        <v>366</v>
      </c>
    </row>
    <row r="31" spans="2:62" ht="60" customHeight="1" x14ac:dyDescent="0.25">
      <c r="B31" s="98" t="s">
        <v>77</v>
      </c>
      <c r="C31" s="98">
        <v>9</v>
      </c>
      <c r="D31" s="103" t="s">
        <v>399</v>
      </c>
      <c r="E31" s="103" t="s">
        <v>462</v>
      </c>
      <c r="F31" s="98" t="s">
        <v>90</v>
      </c>
      <c r="G31" s="98" t="s">
        <v>100</v>
      </c>
      <c r="H31" s="103" t="s">
        <v>475</v>
      </c>
      <c r="I31" s="104" t="s">
        <v>128</v>
      </c>
      <c r="J31" s="104" t="s">
        <v>444</v>
      </c>
      <c r="K31" s="74" t="s">
        <v>476</v>
      </c>
      <c r="L31" s="94" t="s">
        <v>477</v>
      </c>
      <c r="M31" s="100" t="str">
        <f t="shared" ref="M31" si="60">IF(F31="gestion","impacto",IF(F31="corrupcion","impactocorrupcion",IF(F31="seguridad_de_la_informacion","impacto","")))</f>
        <v>impacto</v>
      </c>
      <c r="N31" s="98" t="s">
        <v>18</v>
      </c>
      <c r="O31" s="98" t="s">
        <v>22</v>
      </c>
      <c r="P31" s="100" t="str">
        <f t="shared" ref="P31" si="61">N31&amp;O31</f>
        <v>PosibleMenor</v>
      </c>
      <c r="Q31" s="102" t="str">
        <f>IFERROR(VLOOKUP(P31,FORMULAS!$B$38:$C$62,2,FALSE),"")</f>
        <v>Riesgo moderado</v>
      </c>
      <c r="R31" s="102" t="s">
        <v>165</v>
      </c>
      <c r="S31" s="103" t="s">
        <v>478</v>
      </c>
      <c r="T31" s="103"/>
      <c r="U31" s="74" t="s">
        <v>351</v>
      </c>
      <c r="V31" s="75">
        <f t="shared" ref="V31:V32" si="62">IF(U31="Asignado",15,0)</f>
        <v>15</v>
      </c>
      <c r="W31" s="74" t="s">
        <v>352</v>
      </c>
      <c r="X31" s="75">
        <f t="shared" si="32"/>
        <v>15</v>
      </c>
      <c r="Y31" s="74" t="s">
        <v>353</v>
      </c>
      <c r="Z31" s="75">
        <f t="shared" si="33"/>
        <v>15</v>
      </c>
      <c r="AA31" s="74" t="s">
        <v>354</v>
      </c>
      <c r="AB31" s="75">
        <f t="shared" si="34"/>
        <v>15</v>
      </c>
      <c r="AC31" s="74" t="s">
        <v>355</v>
      </c>
      <c r="AD31" s="75">
        <f t="shared" si="35"/>
        <v>15</v>
      </c>
      <c r="AE31" s="74" t="s">
        <v>356</v>
      </c>
      <c r="AF31" s="75">
        <f t="shared" si="36"/>
        <v>15</v>
      </c>
      <c r="AG31" s="74" t="s">
        <v>357</v>
      </c>
      <c r="AH31" s="75">
        <f t="shared" si="58"/>
        <v>10</v>
      </c>
      <c r="AI31" s="73">
        <f t="shared" si="52"/>
        <v>100</v>
      </c>
      <c r="AJ31" s="73" t="str">
        <f t="shared" ref="AJ31:AJ37" si="63">IF(AI31&gt;=96,"Fuerte",IF(AI31&gt;=86,"Moderado",IF(AI31&gt;=1,"Débil","")))</f>
        <v>Fuerte</v>
      </c>
      <c r="AK31" s="77" t="s">
        <v>358</v>
      </c>
      <c r="AL31" s="73" t="str">
        <f t="shared" ref="AL31:AL35" si="64">IF(AK31="Siempre se ejecuta","Fuerte",IF(AK31="Algunas veces","Moderado",IF(AK31="no se ejecuta","Débil","")))</f>
        <v>Fuerte</v>
      </c>
      <c r="AM31" s="73" t="str">
        <f t="shared" ref="AM31:AM35" si="65">AJ31&amp;AL31</f>
        <v>FuerteFuerte</v>
      </c>
      <c r="AN31" s="73" t="str">
        <f>IFERROR(VLOOKUP(AM31,FORMULAS!$B$70:$D$78,3,FALSE),"")</f>
        <v>Fuerte</v>
      </c>
      <c r="AO31" s="73">
        <f t="shared" si="59"/>
        <v>100</v>
      </c>
      <c r="AP31" s="97">
        <f>IFERROR(AVERAGE(AO31:AO32),0)</f>
        <v>100</v>
      </c>
      <c r="AQ31" s="97" t="str">
        <f t="shared" ref="AQ31" si="66">IF(AP31&gt;=100,"Fuerte",IF(AP31&gt;=50,"Moderado",IF(AP31&gt;=1,"Débil","")))</f>
        <v>Fuerte</v>
      </c>
      <c r="AR31" s="99" t="s">
        <v>158</v>
      </c>
      <c r="AS31" s="99" t="s">
        <v>159</v>
      </c>
      <c r="AT31" s="97" t="str">
        <f t="shared" ref="AT31" si="67">+AQ31&amp;AR31&amp;AS31</f>
        <v>FuerteDirectamenteNo disminuye</v>
      </c>
      <c r="AU31" s="97">
        <f>IFERROR(VLOOKUP(AT31,FORMULAS!$B$95:$D$102,2,FALSE),0)</f>
        <v>2</v>
      </c>
      <c r="AV31" s="97">
        <f>IFERROR(VLOOKUP(AT31,FORMULAS!$B$95:$D$102,3,FALSE),0)</f>
        <v>0</v>
      </c>
      <c r="AW31" s="98" t="s">
        <v>133</v>
      </c>
      <c r="AX31" s="98" t="s">
        <v>22</v>
      </c>
      <c r="AY31" s="100" t="str">
        <f t="shared" ref="AY31" si="68">AW31&amp;AX31</f>
        <v>Rara vezMenor</v>
      </c>
      <c r="AZ31" s="101" t="str">
        <f>IFERROR(VLOOKUP(AY31,FORMULAS!$B$38:$C$62,2,FALSE),"")</f>
        <v>Riesgo bajo</v>
      </c>
      <c r="BA31" s="102" t="s">
        <v>164</v>
      </c>
      <c r="BB31" s="60" t="s">
        <v>480</v>
      </c>
      <c r="BC31" s="76" t="s">
        <v>390</v>
      </c>
      <c r="BD31" s="76" t="s">
        <v>482</v>
      </c>
      <c r="BE31" s="61" t="s">
        <v>415</v>
      </c>
      <c r="BF31" s="61" t="s">
        <v>484</v>
      </c>
      <c r="BG31" s="60" t="s">
        <v>485</v>
      </c>
      <c r="BH31" s="76" t="s">
        <v>421</v>
      </c>
      <c r="BI31" s="76" t="s">
        <v>482</v>
      </c>
      <c r="BJ31" s="61" t="s">
        <v>366</v>
      </c>
    </row>
    <row r="32" spans="2:62" ht="48" x14ac:dyDescent="0.25">
      <c r="B32" s="98"/>
      <c r="C32" s="98"/>
      <c r="D32" s="103"/>
      <c r="E32" s="103"/>
      <c r="F32" s="98"/>
      <c r="G32" s="98"/>
      <c r="H32" s="103"/>
      <c r="I32" s="104"/>
      <c r="J32" s="104"/>
      <c r="K32" s="74" t="s">
        <v>445</v>
      </c>
      <c r="L32" s="95"/>
      <c r="M32" s="100"/>
      <c r="N32" s="98"/>
      <c r="O32" s="98"/>
      <c r="P32" s="100"/>
      <c r="Q32" s="102"/>
      <c r="R32" s="102"/>
      <c r="S32" s="103" t="s">
        <v>479</v>
      </c>
      <c r="T32" s="103"/>
      <c r="U32" s="74" t="s">
        <v>351</v>
      </c>
      <c r="V32" s="75">
        <f t="shared" si="62"/>
        <v>15</v>
      </c>
      <c r="W32" s="74" t="s">
        <v>352</v>
      </c>
      <c r="X32" s="75">
        <f t="shared" si="32"/>
        <v>15</v>
      </c>
      <c r="Y32" s="74" t="s">
        <v>353</v>
      </c>
      <c r="Z32" s="75">
        <f t="shared" si="33"/>
        <v>15</v>
      </c>
      <c r="AA32" s="74" t="s">
        <v>354</v>
      </c>
      <c r="AB32" s="75">
        <f t="shared" si="34"/>
        <v>15</v>
      </c>
      <c r="AC32" s="74" t="s">
        <v>355</v>
      </c>
      <c r="AD32" s="75">
        <f t="shared" si="35"/>
        <v>15</v>
      </c>
      <c r="AE32" s="74" t="s">
        <v>356</v>
      </c>
      <c r="AF32" s="75">
        <f t="shared" si="36"/>
        <v>15</v>
      </c>
      <c r="AG32" s="74" t="s">
        <v>357</v>
      </c>
      <c r="AH32" s="75">
        <f t="shared" si="58"/>
        <v>10</v>
      </c>
      <c r="AI32" s="73">
        <f t="shared" si="52"/>
        <v>100</v>
      </c>
      <c r="AJ32" s="73" t="str">
        <f t="shared" si="63"/>
        <v>Fuerte</v>
      </c>
      <c r="AK32" s="77" t="s">
        <v>358</v>
      </c>
      <c r="AL32" s="73" t="str">
        <f t="shared" si="64"/>
        <v>Fuerte</v>
      </c>
      <c r="AM32" s="73" t="str">
        <f t="shared" si="65"/>
        <v>FuerteFuerte</v>
      </c>
      <c r="AN32" s="73" t="str">
        <f>IFERROR(VLOOKUP(AM32,FORMULAS!$B$70:$D$78,3,FALSE),"")</f>
        <v>Fuerte</v>
      </c>
      <c r="AO32" s="73">
        <f t="shared" si="59"/>
        <v>100</v>
      </c>
      <c r="AP32" s="97"/>
      <c r="AQ32" s="97"/>
      <c r="AR32" s="99"/>
      <c r="AS32" s="99"/>
      <c r="AT32" s="97"/>
      <c r="AU32" s="97"/>
      <c r="AV32" s="97"/>
      <c r="AW32" s="98"/>
      <c r="AX32" s="98"/>
      <c r="AY32" s="100"/>
      <c r="AZ32" s="101"/>
      <c r="BA32" s="102"/>
      <c r="BB32" s="60" t="s">
        <v>481</v>
      </c>
      <c r="BC32" s="76" t="s">
        <v>390</v>
      </c>
      <c r="BD32" s="76" t="s">
        <v>482</v>
      </c>
      <c r="BE32" s="61" t="s">
        <v>483</v>
      </c>
      <c r="BF32" s="61" t="s">
        <v>438</v>
      </c>
      <c r="BG32" s="60" t="s">
        <v>486</v>
      </c>
      <c r="BH32" s="76" t="s">
        <v>421</v>
      </c>
      <c r="BI32" s="76" t="s">
        <v>424</v>
      </c>
      <c r="BJ32" s="61" t="s">
        <v>366</v>
      </c>
    </row>
    <row r="33" spans="2:62" ht="108" x14ac:dyDescent="0.25">
      <c r="B33" s="98" t="s">
        <v>77</v>
      </c>
      <c r="C33" s="98">
        <v>10</v>
      </c>
      <c r="D33" s="103" t="s">
        <v>400</v>
      </c>
      <c r="E33" s="103" t="s">
        <v>463</v>
      </c>
      <c r="F33" s="98" t="s">
        <v>90</v>
      </c>
      <c r="G33" s="98" t="s">
        <v>100</v>
      </c>
      <c r="H33" s="103" t="s">
        <v>487</v>
      </c>
      <c r="I33" s="104" t="s">
        <v>123</v>
      </c>
      <c r="J33" s="104" t="s">
        <v>488</v>
      </c>
      <c r="K33" s="74" t="s">
        <v>489</v>
      </c>
      <c r="L33" s="94" t="s">
        <v>491</v>
      </c>
      <c r="M33" s="100" t="str">
        <f t="shared" ref="M33" si="69">IF(F33="gestion","impacto",IF(F33="corrupcion","impactocorrupcion",IF(F33="seguridad_de_la_informacion","impacto","")))</f>
        <v>impacto</v>
      </c>
      <c r="N33" s="98" t="s">
        <v>18</v>
      </c>
      <c r="O33" s="98" t="s">
        <v>23</v>
      </c>
      <c r="P33" s="100" t="str">
        <f t="shared" ref="P33" si="70">N33&amp;O33</f>
        <v>PosibleModerado</v>
      </c>
      <c r="Q33" s="102" t="str">
        <f>IFERROR(VLOOKUP(P33,FORMULAS!$B$38:$C$62,2,FALSE),"")</f>
        <v>Riesgo alto</v>
      </c>
      <c r="R33" s="102" t="s">
        <v>165</v>
      </c>
      <c r="S33" s="103" t="s">
        <v>492</v>
      </c>
      <c r="T33" s="103"/>
      <c r="U33" s="74" t="s">
        <v>351</v>
      </c>
      <c r="V33" s="75">
        <f t="shared" ref="V33:V35" si="71">IF(U33="Asignado",15,0)</f>
        <v>15</v>
      </c>
      <c r="W33" s="74" t="s">
        <v>352</v>
      </c>
      <c r="X33" s="75">
        <f t="shared" si="32"/>
        <v>15</v>
      </c>
      <c r="Y33" s="74" t="s">
        <v>353</v>
      </c>
      <c r="Z33" s="75">
        <f t="shared" si="33"/>
        <v>15</v>
      </c>
      <c r="AA33" s="74" t="s">
        <v>354</v>
      </c>
      <c r="AB33" s="75">
        <f t="shared" si="34"/>
        <v>15</v>
      </c>
      <c r="AC33" s="74" t="s">
        <v>355</v>
      </c>
      <c r="AD33" s="75">
        <f t="shared" si="35"/>
        <v>15</v>
      </c>
      <c r="AE33" s="74" t="s">
        <v>356</v>
      </c>
      <c r="AF33" s="75">
        <f t="shared" si="36"/>
        <v>15</v>
      </c>
      <c r="AG33" s="74" t="s">
        <v>357</v>
      </c>
      <c r="AH33" s="75">
        <f t="shared" si="58"/>
        <v>10</v>
      </c>
      <c r="AI33" s="73">
        <f t="shared" si="52"/>
        <v>100</v>
      </c>
      <c r="AJ33" s="73" t="str">
        <f t="shared" si="63"/>
        <v>Fuerte</v>
      </c>
      <c r="AK33" s="77" t="s">
        <v>358</v>
      </c>
      <c r="AL33" s="73" t="str">
        <f t="shared" si="64"/>
        <v>Fuerte</v>
      </c>
      <c r="AM33" s="73" t="str">
        <f t="shared" si="65"/>
        <v>FuerteFuerte</v>
      </c>
      <c r="AN33" s="73" t="str">
        <f>IFERROR(VLOOKUP(AM33,FORMULAS!$B$70:$D$78,3,FALSE),"")</f>
        <v>Fuerte</v>
      </c>
      <c r="AO33" s="73">
        <f t="shared" si="59"/>
        <v>100</v>
      </c>
      <c r="AP33" s="97">
        <f>IFERROR(AVERAGE(AO33:AO35),0)</f>
        <v>100</v>
      </c>
      <c r="AQ33" s="97" t="str">
        <f t="shared" ref="AQ33" si="72">IF(AP33&gt;=100,"Fuerte",IF(AP33&gt;=50,"Moderado",IF(AP33&gt;=1,"Débil","")))</f>
        <v>Fuerte</v>
      </c>
      <c r="AR33" s="99" t="s">
        <v>158</v>
      </c>
      <c r="AS33" s="99" t="s">
        <v>160</v>
      </c>
      <c r="AT33" s="97" t="str">
        <f t="shared" ref="AT33" si="73">+AQ33&amp;AR33&amp;AS33</f>
        <v>FuerteDirectamenteIndirectamente</v>
      </c>
      <c r="AU33" s="97">
        <f>IFERROR(VLOOKUP(AT33,FORMULAS!$B$95:$D$102,2,FALSE),0)</f>
        <v>2</v>
      </c>
      <c r="AV33" s="97">
        <f>IFERROR(VLOOKUP(AT33,FORMULAS!$B$95:$D$102,3,FALSE),0)</f>
        <v>1</v>
      </c>
      <c r="AW33" s="98" t="s">
        <v>133</v>
      </c>
      <c r="AX33" s="98" t="s">
        <v>22</v>
      </c>
      <c r="AY33" s="100" t="str">
        <f t="shared" ref="AY33" si="74">AW33&amp;AX33</f>
        <v>Rara vezMenor</v>
      </c>
      <c r="AZ33" s="101" t="str">
        <f>IFERROR(VLOOKUP(AY33,FORMULAS!$B$38:$C$62,2,FALSE),"")</f>
        <v>Riesgo bajo</v>
      </c>
      <c r="BA33" s="102" t="s">
        <v>164</v>
      </c>
      <c r="BB33" s="60" t="s">
        <v>493</v>
      </c>
      <c r="BC33" s="76" t="s">
        <v>390</v>
      </c>
      <c r="BD33" s="76" t="s">
        <v>496</v>
      </c>
      <c r="BE33" s="61" t="s">
        <v>415</v>
      </c>
      <c r="BF33" s="61" t="s">
        <v>438</v>
      </c>
      <c r="BG33" s="60" t="s">
        <v>499</v>
      </c>
      <c r="BH33" s="76" t="s">
        <v>500</v>
      </c>
      <c r="BI33" s="76" t="s">
        <v>501</v>
      </c>
      <c r="BJ33" s="61" t="s">
        <v>366</v>
      </c>
    </row>
    <row r="34" spans="2:62" ht="84" x14ac:dyDescent="0.25">
      <c r="B34" s="98"/>
      <c r="C34" s="98"/>
      <c r="D34" s="103"/>
      <c r="E34" s="103"/>
      <c r="F34" s="98"/>
      <c r="G34" s="98"/>
      <c r="H34" s="103"/>
      <c r="I34" s="104"/>
      <c r="J34" s="104"/>
      <c r="K34" s="86" t="s">
        <v>490</v>
      </c>
      <c r="L34" s="96"/>
      <c r="M34" s="100"/>
      <c r="N34" s="98"/>
      <c r="O34" s="98"/>
      <c r="P34" s="100"/>
      <c r="Q34" s="102"/>
      <c r="R34" s="102"/>
      <c r="S34" s="103" t="s">
        <v>561</v>
      </c>
      <c r="T34" s="103"/>
      <c r="U34" s="86" t="s">
        <v>351</v>
      </c>
      <c r="V34" s="87">
        <f t="shared" si="71"/>
        <v>15</v>
      </c>
      <c r="W34" s="86" t="s">
        <v>352</v>
      </c>
      <c r="X34" s="87">
        <f t="shared" si="32"/>
        <v>15</v>
      </c>
      <c r="Y34" s="86" t="s">
        <v>353</v>
      </c>
      <c r="Z34" s="87">
        <f t="shared" si="33"/>
        <v>15</v>
      </c>
      <c r="AA34" s="86" t="s">
        <v>354</v>
      </c>
      <c r="AB34" s="87">
        <f t="shared" si="34"/>
        <v>15</v>
      </c>
      <c r="AC34" s="86" t="s">
        <v>355</v>
      </c>
      <c r="AD34" s="87">
        <f t="shared" si="35"/>
        <v>15</v>
      </c>
      <c r="AE34" s="86" t="s">
        <v>356</v>
      </c>
      <c r="AF34" s="87">
        <f t="shared" si="36"/>
        <v>15</v>
      </c>
      <c r="AG34" s="86" t="s">
        <v>357</v>
      </c>
      <c r="AH34" s="87">
        <f t="shared" si="58"/>
        <v>10</v>
      </c>
      <c r="AI34" s="89">
        <f t="shared" si="52"/>
        <v>100</v>
      </c>
      <c r="AJ34" s="89" t="str">
        <f t="shared" si="63"/>
        <v>Fuerte</v>
      </c>
      <c r="AK34" s="90" t="s">
        <v>358</v>
      </c>
      <c r="AL34" s="89" t="str">
        <f t="shared" si="64"/>
        <v>Fuerte</v>
      </c>
      <c r="AM34" s="89" t="str">
        <f t="shared" si="65"/>
        <v>FuerteFuerte</v>
      </c>
      <c r="AN34" s="89" t="str">
        <f>IFERROR(VLOOKUP(AM34,FORMULAS!$B$70:$D$78,3,FALSE),"")</f>
        <v>Fuerte</v>
      </c>
      <c r="AO34" s="89">
        <f t="shared" si="59"/>
        <v>100</v>
      </c>
      <c r="AP34" s="97"/>
      <c r="AQ34" s="97"/>
      <c r="AR34" s="99"/>
      <c r="AS34" s="99"/>
      <c r="AT34" s="97"/>
      <c r="AU34" s="97"/>
      <c r="AV34" s="97"/>
      <c r="AW34" s="98"/>
      <c r="AX34" s="98"/>
      <c r="AY34" s="100"/>
      <c r="AZ34" s="101"/>
      <c r="BA34" s="102"/>
      <c r="BB34" s="60" t="s">
        <v>494</v>
      </c>
      <c r="BC34" s="88" t="s">
        <v>390</v>
      </c>
      <c r="BD34" s="88" t="s">
        <v>496</v>
      </c>
      <c r="BE34" s="61" t="s">
        <v>415</v>
      </c>
      <c r="BF34" s="61" t="s">
        <v>497</v>
      </c>
      <c r="BG34" s="60" t="s">
        <v>499</v>
      </c>
      <c r="BH34" s="88" t="s">
        <v>500</v>
      </c>
      <c r="BI34" s="88" t="s">
        <v>501</v>
      </c>
      <c r="BJ34" s="61" t="s">
        <v>366</v>
      </c>
    </row>
    <row r="35" spans="2:62" ht="84" x14ac:dyDescent="0.25">
      <c r="B35" s="98"/>
      <c r="C35" s="98"/>
      <c r="D35" s="103"/>
      <c r="E35" s="103"/>
      <c r="F35" s="98"/>
      <c r="G35" s="98"/>
      <c r="H35" s="103"/>
      <c r="I35" s="104"/>
      <c r="J35" s="104"/>
      <c r="K35" s="74" t="s">
        <v>427</v>
      </c>
      <c r="L35" s="95"/>
      <c r="M35" s="100"/>
      <c r="N35" s="98"/>
      <c r="O35" s="98"/>
      <c r="P35" s="100"/>
      <c r="Q35" s="102"/>
      <c r="R35" s="102"/>
      <c r="S35" s="103" t="s">
        <v>542</v>
      </c>
      <c r="T35" s="103"/>
      <c r="U35" s="74" t="s">
        <v>351</v>
      </c>
      <c r="V35" s="75">
        <f t="shared" si="71"/>
        <v>15</v>
      </c>
      <c r="W35" s="74" t="s">
        <v>352</v>
      </c>
      <c r="X35" s="75">
        <f t="shared" si="32"/>
        <v>15</v>
      </c>
      <c r="Y35" s="74" t="s">
        <v>353</v>
      </c>
      <c r="Z35" s="75">
        <f t="shared" si="33"/>
        <v>15</v>
      </c>
      <c r="AA35" s="74" t="s">
        <v>354</v>
      </c>
      <c r="AB35" s="75">
        <f t="shared" si="34"/>
        <v>15</v>
      </c>
      <c r="AC35" s="74" t="s">
        <v>355</v>
      </c>
      <c r="AD35" s="75">
        <f t="shared" si="35"/>
        <v>15</v>
      </c>
      <c r="AE35" s="74" t="s">
        <v>356</v>
      </c>
      <c r="AF35" s="75">
        <f t="shared" si="36"/>
        <v>15</v>
      </c>
      <c r="AG35" s="74" t="s">
        <v>357</v>
      </c>
      <c r="AH35" s="75">
        <f t="shared" si="58"/>
        <v>10</v>
      </c>
      <c r="AI35" s="73">
        <f t="shared" si="52"/>
        <v>100</v>
      </c>
      <c r="AJ35" s="73" t="str">
        <f t="shared" si="63"/>
        <v>Fuerte</v>
      </c>
      <c r="AK35" s="77" t="s">
        <v>358</v>
      </c>
      <c r="AL35" s="73" t="str">
        <f t="shared" si="64"/>
        <v>Fuerte</v>
      </c>
      <c r="AM35" s="73" t="str">
        <f t="shared" si="65"/>
        <v>FuerteFuerte</v>
      </c>
      <c r="AN35" s="73" t="str">
        <f>IFERROR(VLOOKUP(AM35,FORMULAS!$B$70:$D$78,3,FALSE),"")</f>
        <v>Fuerte</v>
      </c>
      <c r="AO35" s="73">
        <f t="shared" si="59"/>
        <v>100</v>
      </c>
      <c r="AP35" s="97"/>
      <c r="AQ35" s="97"/>
      <c r="AR35" s="99"/>
      <c r="AS35" s="99"/>
      <c r="AT35" s="97"/>
      <c r="AU35" s="97"/>
      <c r="AV35" s="97"/>
      <c r="AW35" s="98"/>
      <c r="AX35" s="98"/>
      <c r="AY35" s="100"/>
      <c r="AZ35" s="101"/>
      <c r="BA35" s="102"/>
      <c r="BB35" s="60" t="s">
        <v>495</v>
      </c>
      <c r="BC35" s="76" t="s">
        <v>390</v>
      </c>
      <c r="BD35" s="76" t="s">
        <v>496</v>
      </c>
      <c r="BE35" s="61" t="s">
        <v>510</v>
      </c>
      <c r="BF35" s="61" t="s">
        <v>498</v>
      </c>
      <c r="BG35" s="60" t="s">
        <v>499</v>
      </c>
      <c r="BH35" s="76" t="s">
        <v>500</v>
      </c>
      <c r="BI35" s="76" t="s">
        <v>501</v>
      </c>
      <c r="BJ35" s="61" t="s">
        <v>366</v>
      </c>
    </row>
    <row r="36" spans="2:62" ht="48" x14ac:dyDescent="0.25">
      <c r="B36" s="98" t="s">
        <v>77</v>
      </c>
      <c r="C36" s="98">
        <v>11</v>
      </c>
      <c r="D36" s="103" t="s">
        <v>401</v>
      </c>
      <c r="E36" s="103" t="s">
        <v>464</v>
      </c>
      <c r="F36" s="98" t="s">
        <v>89</v>
      </c>
      <c r="G36" s="98" t="s">
        <v>93</v>
      </c>
      <c r="H36" s="103" t="s">
        <v>502</v>
      </c>
      <c r="I36" s="104"/>
      <c r="J36" s="104"/>
      <c r="K36" s="74" t="s">
        <v>503</v>
      </c>
      <c r="L36" s="94" t="s">
        <v>505</v>
      </c>
      <c r="M36" s="100" t="str">
        <f t="shared" ref="M36" si="75">IF(F36="gestion","impacto",IF(F36="corrupcion","impactocorrupcion",IF(F36="seguridad_de_la_informacion","impacto","")))</f>
        <v>impacto</v>
      </c>
      <c r="N36" s="98" t="s">
        <v>19</v>
      </c>
      <c r="O36" s="98" t="s">
        <v>22</v>
      </c>
      <c r="P36" s="100" t="str">
        <f t="shared" ref="P36" si="76">N36&amp;O36</f>
        <v>ProbableMenor</v>
      </c>
      <c r="Q36" s="102" t="str">
        <f>IFERROR(VLOOKUP(P36,FORMULAS!$B$38:$C$62,2,FALSE),"")</f>
        <v>Riesgo alto</v>
      </c>
      <c r="R36" s="102" t="s">
        <v>165</v>
      </c>
      <c r="S36" s="103" t="s">
        <v>506</v>
      </c>
      <c r="T36" s="103"/>
      <c r="U36" s="74" t="s">
        <v>351</v>
      </c>
      <c r="V36" s="75">
        <f t="shared" ref="V36:V37" si="77">IF(U36="Asignado",15,0)</f>
        <v>15</v>
      </c>
      <c r="W36" s="74" t="s">
        <v>352</v>
      </c>
      <c r="X36" s="75">
        <f t="shared" si="32"/>
        <v>15</v>
      </c>
      <c r="Y36" s="74" t="s">
        <v>353</v>
      </c>
      <c r="Z36" s="75">
        <f t="shared" si="33"/>
        <v>15</v>
      </c>
      <c r="AA36" s="74" t="s">
        <v>354</v>
      </c>
      <c r="AB36" s="75">
        <f t="shared" si="34"/>
        <v>15</v>
      </c>
      <c r="AC36" s="74" t="s">
        <v>355</v>
      </c>
      <c r="AD36" s="75">
        <f t="shared" si="35"/>
        <v>15</v>
      </c>
      <c r="AE36" s="74" t="s">
        <v>356</v>
      </c>
      <c r="AF36" s="75">
        <f t="shared" si="36"/>
        <v>15</v>
      </c>
      <c r="AG36" s="74" t="s">
        <v>357</v>
      </c>
      <c r="AH36" s="75">
        <f t="shared" si="58"/>
        <v>10</v>
      </c>
      <c r="AI36" s="73">
        <f t="shared" si="52"/>
        <v>100</v>
      </c>
      <c r="AJ36" s="73" t="str">
        <f t="shared" si="63"/>
        <v>Fuerte</v>
      </c>
      <c r="AK36" s="77" t="s">
        <v>358</v>
      </c>
      <c r="AL36" s="73" t="str">
        <f t="shared" ref="AL36:AL37" si="78">IF(AK36="Siempre se ejecuta","Fuerte",IF(AK36="Algunas veces","Moderado",IF(AK36="no se ejecuta","Débil","")))</f>
        <v>Fuerte</v>
      </c>
      <c r="AM36" s="73" t="str">
        <f t="shared" ref="AM36:AM37" si="79">AJ36&amp;AL36</f>
        <v>FuerteFuerte</v>
      </c>
      <c r="AN36" s="73" t="str">
        <f>IFERROR(VLOOKUP(AM36,FORMULAS!$B$70:$D$78,3,FALSE),"")</f>
        <v>Fuerte</v>
      </c>
      <c r="AO36" s="73">
        <f t="shared" si="59"/>
        <v>100</v>
      </c>
      <c r="AP36" s="97">
        <f>IFERROR(AVERAGE(AO36:AO37),0)</f>
        <v>100</v>
      </c>
      <c r="AQ36" s="97" t="str">
        <f t="shared" ref="AQ36" si="80">IF(AP36&gt;=100,"Fuerte",IF(AP36&gt;=50,"Moderado",IF(AP36&gt;=1,"Débil","")))</f>
        <v>Fuerte</v>
      </c>
      <c r="AR36" s="99" t="s">
        <v>158</v>
      </c>
      <c r="AS36" s="99" t="s">
        <v>160</v>
      </c>
      <c r="AT36" s="97" t="str">
        <f t="shared" ref="AT36" si="81">+AQ36&amp;AR36&amp;AS36</f>
        <v>FuerteDirectamenteIndirectamente</v>
      </c>
      <c r="AU36" s="97">
        <f>IFERROR(VLOOKUP(AT36,FORMULAS!$B$95:$D$102,2,FALSE),0)</f>
        <v>2</v>
      </c>
      <c r="AV36" s="97">
        <f>IFERROR(VLOOKUP(AT36,FORMULAS!$B$95:$D$102,3,FALSE),0)</f>
        <v>1</v>
      </c>
      <c r="AW36" s="98" t="s">
        <v>133</v>
      </c>
      <c r="AX36" s="98" t="s">
        <v>22</v>
      </c>
      <c r="AY36" s="100" t="str">
        <f t="shared" ref="AY36" si="82">AW36&amp;AX36</f>
        <v>Rara vezMenor</v>
      </c>
      <c r="AZ36" s="101" t="str">
        <f>IFERROR(VLOOKUP(AY36,FORMULAS!$B$38:$C$62,2,FALSE),"")</f>
        <v>Riesgo bajo</v>
      </c>
      <c r="BA36" s="102" t="s">
        <v>164</v>
      </c>
      <c r="BB36" s="60" t="s">
        <v>507</v>
      </c>
      <c r="BC36" s="76" t="s">
        <v>509</v>
      </c>
      <c r="BD36" s="76" t="s">
        <v>496</v>
      </c>
      <c r="BE36" s="61" t="s">
        <v>510</v>
      </c>
      <c r="BF36" s="61" t="s">
        <v>511</v>
      </c>
      <c r="BG36" s="60" t="s">
        <v>513</v>
      </c>
      <c r="BH36" s="76" t="s">
        <v>515</v>
      </c>
      <c r="BI36" s="76" t="s">
        <v>501</v>
      </c>
      <c r="BJ36" s="61" t="s">
        <v>366</v>
      </c>
    </row>
    <row r="37" spans="2:62" ht="60" x14ac:dyDescent="0.25">
      <c r="B37" s="98"/>
      <c r="C37" s="98"/>
      <c r="D37" s="103"/>
      <c r="E37" s="103"/>
      <c r="F37" s="98"/>
      <c r="G37" s="98"/>
      <c r="H37" s="103"/>
      <c r="I37" s="104"/>
      <c r="J37" s="104"/>
      <c r="K37" s="74" t="s">
        <v>504</v>
      </c>
      <c r="L37" s="95"/>
      <c r="M37" s="100"/>
      <c r="N37" s="98"/>
      <c r="O37" s="98"/>
      <c r="P37" s="100"/>
      <c r="Q37" s="102"/>
      <c r="R37" s="102"/>
      <c r="S37" s="103" t="s">
        <v>506</v>
      </c>
      <c r="T37" s="103"/>
      <c r="U37" s="74" t="s">
        <v>351</v>
      </c>
      <c r="V37" s="75">
        <f t="shared" si="77"/>
        <v>15</v>
      </c>
      <c r="W37" s="74" t="s">
        <v>352</v>
      </c>
      <c r="X37" s="75">
        <f t="shared" si="32"/>
        <v>15</v>
      </c>
      <c r="Y37" s="74" t="s">
        <v>353</v>
      </c>
      <c r="Z37" s="75">
        <f t="shared" si="33"/>
        <v>15</v>
      </c>
      <c r="AA37" s="74" t="s">
        <v>354</v>
      </c>
      <c r="AB37" s="75">
        <f t="shared" si="34"/>
        <v>15</v>
      </c>
      <c r="AC37" s="74" t="s">
        <v>355</v>
      </c>
      <c r="AD37" s="75">
        <f t="shared" si="35"/>
        <v>15</v>
      </c>
      <c r="AE37" s="74" t="s">
        <v>356</v>
      </c>
      <c r="AF37" s="75">
        <f t="shared" si="36"/>
        <v>15</v>
      </c>
      <c r="AG37" s="74" t="s">
        <v>357</v>
      </c>
      <c r="AH37" s="75">
        <f t="shared" si="58"/>
        <v>10</v>
      </c>
      <c r="AI37" s="73">
        <f t="shared" si="52"/>
        <v>100</v>
      </c>
      <c r="AJ37" s="73" t="str">
        <f t="shared" si="63"/>
        <v>Fuerte</v>
      </c>
      <c r="AK37" s="77" t="s">
        <v>358</v>
      </c>
      <c r="AL37" s="73" t="str">
        <f t="shared" si="78"/>
        <v>Fuerte</v>
      </c>
      <c r="AM37" s="73" t="str">
        <f t="shared" si="79"/>
        <v>FuerteFuerte</v>
      </c>
      <c r="AN37" s="73" t="str">
        <f>IFERROR(VLOOKUP(AM37,FORMULAS!$B$70:$D$78,3,FALSE),"")</f>
        <v>Fuerte</v>
      </c>
      <c r="AO37" s="73">
        <f t="shared" si="59"/>
        <v>100</v>
      </c>
      <c r="AP37" s="97"/>
      <c r="AQ37" s="97"/>
      <c r="AR37" s="99"/>
      <c r="AS37" s="99"/>
      <c r="AT37" s="97"/>
      <c r="AU37" s="97"/>
      <c r="AV37" s="97"/>
      <c r="AW37" s="98"/>
      <c r="AX37" s="98"/>
      <c r="AY37" s="100"/>
      <c r="AZ37" s="101"/>
      <c r="BA37" s="102"/>
      <c r="BB37" s="60" t="s">
        <v>508</v>
      </c>
      <c r="BC37" s="76" t="s">
        <v>509</v>
      </c>
      <c r="BD37" s="76" t="s">
        <v>496</v>
      </c>
      <c r="BE37" s="61" t="s">
        <v>510</v>
      </c>
      <c r="BF37" s="61" t="s">
        <v>512</v>
      </c>
      <c r="BG37" s="60" t="s">
        <v>514</v>
      </c>
      <c r="BH37" s="76" t="s">
        <v>515</v>
      </c>
      <c r="BI37" s="76" t="s">
        <v>501</v>
      </c>
      <c r="BJ37" s="61" t="s">
        <v>366</v>
      </c>
    </row>
    <row r="38" spans="2:62" x14ac:dyDescent="0.25">
      <c r="E38" s="19"/>
      <c r="H38" s="19"/>
      <c r="I38" s="19"/>
      <c r="J38" s="19"/>
    </row>
    <row r="39" spans="2:62" x14ac:dyDescent="0.25">
      <c r="E39" s="19"/>
      <c r="H39" s="19"/>
      <c r="I39" s="19"/>
      <c r="J39" s="19"/>
    </row>
    <row r="40" spans="2:62" x14ac:dyDescent="0.25">
      <c r="E40" s="19"/>
      <c r="H40" s="19"/>
      <c r="I40" s="19"/>
      <c r="J40" s="19"/>
    </row>
    <row r="41" spans="2:62" x14ac:dyDescent="0.25">
      <c r="E41" s="19"/>
      <c r="H41" s="19"/>
      <c r="I41" s="19"/>
      <c r="J41" s="19"/>
    </row>
    <row r="42" spans="2:62" x14ac:dyDescent="0.25">
      <c r="E42" s="19"/>
      <c r="H42" s="19"/>
      <c r="I42" s="19"/>
      <c r="J42" s="19"/>
    </row>
    <row r="43" spans="2:62" x14ac:dyDescent="0.25">
      <c r="E43" s="19"/>
      <c r="H43" s="19"/>
      <c r="I43" s="19"/>
      <c r="J43" s="19"/>
    </row>
    <row r="44" spans="2:62" x14ac:dyDescent="0.25">
      <c r="E44" s="19"/>
      <c r="H44" s="19"/>
      <c r="I44" s="19"/>
      <c r="J44" s="19"/>
    </row>
    <row r="45" spans="2:62" x14ac:dyDescent="0.25">
      <c r="E45" s="19"/>
      <c r="H45" s="19"/>
      <c r="I45" s="19"/>
      <c r="J45" s="19"/>
    </row>
    <row r="46" spans="2:62" x14ac:dyDescent="0.25">
      <c r="E46" s="19"/>
      <c r="H46" s="19"/>
      <c r="I46" s="19"/>
      <c r="J46" s="19"/>
    </row>
  </sheetData>
  <sheetProtection selectLockedCells="1"/>
  <mergeCells count="359">
    <mergeCell ref="AZ18:AZ19"/>
    <mergeCell ref="BA18:BA19"/>
    <mergeCell ref="AZ25:AZ26"/>
    <mergeCell ref="BA25:BA26"/>
    <mergeCell ref="B11:B12"/>
    <mergeCell ref="C11:C12"/>
    <mergeCell ref="D11:D12"/>
    <mergeCell ref="E11:E12"/>
    <mergeCell ref="F11:F12"/>
    <mergeCell ref="G11:G12"/>
    <mergeCell ref="AW11:AW12"/>
    <mergeCell ref="AX11:AX12"/>
    <mergeCell ref="AZ11:AZ12"/>
    <mergeCell ref="BA11:BA12"/>
    <mergeCell ref="L25:L26"/>
    <mergeCell ref="J25:J26"/>
    <mergeCell ref="I25:I26"/>
    <mergeCell ref="B25:B26"/>
    <mergeCell ref="C25:C26"/>
    <mergeCell ref="D25:D26"/>
    <mergeCell ref="E25:E26"/>
    <mergeCell ref="F25:F26"/>
    <mergeCell ref="G25:G26"/>
    <mergeCell ref="H25:H26"/>
    <mergeCell ref="O18:O19"/>
    <mergeCell ref="Q18:Q19"/>
    <mergeCell ref="R18:R19"/>
    <mergeCell ref="S19:T19"/>
    <mergeCell ref="S26:T26"/>
    <mergeCell ref="R25:R26"/>
    <mergeCell ref="Q25:Q26"/>
    <mergeCell ref="O25:O26"/>
    <mergeCell ref="N25:N26"/>
    <mergeCell ref="J18:J19"/>
    <mergeCell ref="I18:I19"/>
    <mergeCell ref="H18:H19"/>
    <mergeCell ref="G18:G19"/>
    <mergeCell ref="F18:F19"/>
    <mergeCell ref="E18:E19"/>
    <mergeCell ref="D18:D19"/>
    <mergeCell ref="C18:C19"/>
    <mergeCell ref="B18:B19"/>
    <mergeCell ref="B23:B24"/>
    <mergeCell ref="C23:C24"/>
    <mergeCell ref="D23:D24"/>
    <mergeCell ref="E27:E28"/>
    <mergeCell ref="N27:N28"/>
    <mergeCell ref="O23:O24"/>
    <mergeCell ref="P23:P24"/>
    <mergeCell ref="Q23:Q24"/>
    <mergeCell ref="AT27:AT28"/>
    <mergeCell ref="S27:T27"/>
    <mergeCell ref="F27:F28"/>
    <mergeCell ref="G27:G28"/>
    <mergeCell ref="I27:I28"/>
    <mergeCell ref="J27:J28"/>
    <mergeCell ref="M27:M28"/>
    <mergeCell ref="H27:H28"/>
    <mergeCell ref="O27:O28"/>
    <mergeCell ref="P27:P28"/>
    <mergeCell ref="Q27:Q28"/>
    <mergeCell ref="L27:L28"/>
    <mergeCell ref="R27:R28"/>
    <mergeCell ref="E23:E24"/>
    <mergeCell ref="N23:N24"/>
    <mergeCell ref="F23:F24"/>
    <mergeCell ref="B2:T2"/>
    <mergeCell ref="B3:T4"/>
    <mergeCell ref="AR2:BJ2"/>
    <mergeCell ref="AR3:BJ4"/>
    <mergeCell ref="U2:AQ2"/>
    <mergeCell ref="U3:AQ4"/>
    <mergeCell ref="AZ27:AZ28"/>
    <mergeCell ref="BA27:BA28"/>
    <mergeCell ref="S28:T28"/>
    <mergeCell ref="AU27:AU28"/>
    <mergeCell ref="AV27:AV28"/>
    <mergeCell ref="AW27:AW28"/>
    <mergeCell ref="AX27:AX28"/>
    <mergeCell ref="AY27:AY28"/>
    <mergeCell ref="AP27:AP28"/>
    <mergeCell ref="AQ27:AQ28"/>
    <mergeCell ref="AR27:AR28"/>
    <mergeCell ref="AS27:AS28"/>
    <mergeCell ref="R20:R22"/>
    <mergeCell ref="R23:R24"/>
    <mergeCell ref="S25:T25"/>
    <mergeCell ref="B27:B28"/>
    <mergeCell ref="C27:C28"/>
    <mergeCell ref="D27:D28"/>
    <mergeCell ref="AZ23:AZ24"/>
    <mergeCell ref="BA23:BA24"/>
    <mergeCell ref="S24:T24"/>
    <mergeCell ref="AU23:AU24"/>
    <mergeCell ref="AV23:AV24"/>
    <mergeCell ref="AW23:AW24"/>
    <mergeCell ref="AX23:AX24"/>
    <mergeCell ref="AY23:AY24"/>
    <mergeCell ref="AP23:AP24"/>
    <mergeCell ref="AQ23:AQ24"/>
    <mergeCell ref="AR23:AR24"/>
    <mergeCell ref="AS23:AS24"/>
    <mergeCell ref="AT23:AT24"/>
    <mergeCell ref="S23:T23"/>
    <mergeCell ref="G23:G24"/>
    <mergeCell ref="I23:I24"/>
    <mergeCell ref="J23:J24"/>
    <mergeCell ref="M23:M24"/>
    <mergeCell ref="L23:L24"/>
    <mergeCell ref="H23:H24"/>
    <mergeCell ref="S21:T21"/>
    <mergeCell ref="S22:T22"/>
    <mergeCell ref="L20:L22"/>
    <mergeCell ref="B20:B22"/>
    <mergeCell ref="C20:C22"/>
    <mergeCell ref="D20:D22"/>
    <mergeCell ref="E20:E22"/>
    <mergeCell ref="F20:F22"/>
    <mergeCell ref="G20:G22"/>
    <mergeCell ref="Q20:Q22"/>
    <mergeCell ref="H20:H22"/>
    <mergeCell ref="N20:N22"/>
    <mergeCell ref="O20:O22"/>
    <mergeCell ref="P20:P22"/>
    <mergeCell ref="I20:I22"/>
    <mergeCell ref="J20:J22"/>
    <mergeCell ref="M20:M22"/>
    <mergeCell ref="B13:B17"/>
    <mergeCell ref="C13:C17"/>
    <mergeCell ref="D13:D17"/>
    <mergeCell ref="E13:E17"/>
    <mergeCell ref="BB9:BB10"/>
    <mergeCell ref="BC9:BC10"/>
    <mergeCell ref="BD9:BD10"/>
    <mergeCell ref="BE9:BE10"/>
    <mergeCell ref="B8:B10"/>
    <mergeCell ref="C8:C10"/>
    <mergeCell ref="D8:D10"/>
    <mergeCell ref="E8:E10"/>
    <mergeCell ref="F8:F10"/>
    <mergeCell ref="G8:G10"/>
    <mergeCell ref="I8:I10"/>
    <mergeCell ref="J8:J10"/>
    <mergeCell ref="K8:K10"/>
    <mergeCell ref="L8:L10"/>
    <mergeCell ref="M8:M10"/>
    <mergeCell ref="N9:N10"/>
    <mergeCell ref="O9:O10"/>
    <mergeCell ref="P8:P10"/>
    <mergeCell ref="N13:N17"/>
    <mergeCell ref="I13:I17"/>
    <mergeCell ref="H8:H10"/>
    <mergeCell ref="S9:T10"/>
    <mergeCell ref="N8:O8"/>
    <mergeCell ref="S8:AV8"/>
    <mergeCell ref="J13:J17"/>
    <mergeCell ref="M13:M17"/>
    <mergeCell ref="S14:T14"/>
    <mergeCell ref="S16:T16"/>
    <mergeCell ref="S17:T17"/>
    <mergeCell ref="L13:L17"/>
    <mergeCell ref="AP13:AP17"/>
    <mergeCell ref="AQ13:AQ17"/>
    <mergeCell ref="AR13:AR17"/>
    <mergeCell ref="AS13:AS17"/>
    <mergeCell ref="AT13:AT17"/>
    <mergeCell ref="Q9:Q10"/>
    <mergeCell ref="U9:U10"/>
    <mergeCell ref="AJ9:AJ10"/>
    <mergeCell ref="H11:H12"/>
    <mergeCell ref="I11:I12"/>
    <mergeCell ref="J11:J12"/>
    <mergeCell ref="L11:L12"/>
    <mergeCell ref="N11:N12"/>
    <mergeCell ref="BA20:BA22"/>
    <mergeCell ref="BG9:BG10"/>
    <mergeCell ref="AZ20:AZ22"/>
    <mergeCell ref="S15:T15"/>
    <mergeCell ref="O13:O17"/>
    <mergeCell ref="P13:P17"/>
    <mergeCell ref="Q13:Q17"/>
    <mergeCell ref="S13:T13"/>
    <mergeCell ref="R13:R17"/>
    <mergeCell ref="S18:T18"/>
    <mergeCell ref="AV20:AV22"/>
    <mergeCell ref="AW20:AW22"/>
    <mergeCell ref="AX20:AX22"/>
    <mergeCell ref="AY20:AY22"/>
    <mergeCell ref="AU20:AU22"/>
    <mergeCell ref="AP20:AP22"/>
    <mergeCell ref="AQ20:AQ22"/>
    <mergeCell ref="AR20:AR22"/>
    <mergeCell ref="AS20:AS22"/>
    <mergeCell ref="AT20:AT22"/>
    <mergeCell ref="S20:T20"/>
    <mergeCell ref="O11:O12"/>
    <mergeCell ref="Q11:Q12"/>
    <mergeCell ref="R11:R12"/>
    <mergeCell ref="F13:F17"/>
    <mergeCell ref="G13:G17"/>
    <mergeCell ref="H13:H17"/>
    <mergeCell ref="AZ9:AZ10"/>
    <mergeCell ref="BF9:BF10"/>
    <mergeCell ref="AW9:AW10"/>
    <mergeCell ref="AX9:AX10"/>
    <mergeCell ref="AY9:AY10"/>
    <mergeCell ref="BA8:BA10"/>
    <mergeCell ref="AW8:AZ8"/>
    <mergeCell ref="AZ13:AZ17"/>
    <mergeCell ref="BA13:BA17"/>
    <mergeCell ref="AU13:AU17"/>
    <mergeCell ref="AV13:AV17"/>
    <mergeCell ref="AW13:AW17"/>
    <mergeCell ref="AX13:AX17"/>
    <mergeCell ref="AY13:AY17"/>
    <mergeCell ref="AU9:AV9"/>
    <mergeCell ref="AS9:AS10"/>
    <mergeCell ref="AR9:AR10"/>
    <mergeCell ref="AP9:AQ10"/>
    <mergeCell ref="AI9:AI10"/>
    <mergeCell ref="R8:R10"/>
    <mergeCell ref="AG9:AG10"/>
    <mergeCell ref="BH9:BH10"/>
    <mergeCell ref="BI9:BI10"/>
    <mergeCell ref="BJ9:BJ10"/>
    <mergeCell ref="BG8:BJ8"/>
    <mergeCell ref="BB8:BF8"/>
    <mergeCell ref="AN9:AO10"/>
    <mergeCell ref="AK9:AL10"/>
    <mergeCell ref="W9:W10"/>
    <mergeCell ref="S11:T11"/>
    <mergeCell ref="AE9:AE10"/>
    <mergeCell ref="AC9:AC10"/>
    <mergeCell ref="AA9:AA10"/>
    <mergeCell ref="Y9:Y10"/>
    <mergeCell ref="B29:B30"/>
    <mergeCell ref="C29:C30"/>
    <mergeCell ref="D29:D30"/>
    <mergeCell ref="E29:E30"/>
    <mergeCell ref="F29:F30"/>
    <mergeCell ref="G29:G30"/>
    <mergeCell ref="H29:H30"/>
    <mergeCell ref="I29:I30"/>
    <mergeCell ref="J29:J30"/>
    <mergeCell ref="AX29:AX30"/>
    <mergeCell ref="AY29:AY30"/>
    <mergeCell ref="AZ29:AZ30"/>
    <mergeCell ref="M29:M30"/>
    <mergeCell ref="N29:N30"/>
    <mergeCell ref="O29:O30"/>
    <mergeCell ref="P29:P30"/>
    <mergeCell ref="Q29:Q30"/>
    <mergeCell ref="R29:R30"/>
    <mergeCell ref="S29:T29"/>
    <mergeCell ref="AP29:AP30"/>
    <mergeCell ref="AQ29:AQ30"/>
    <mergeCell ref="AY31:AY32"/>
    <mergeCell ref="AZ31:AZ32"/>
    <mergeCell ref="BA31:BA32"/>
    <mergeCell ref="S32:T32"/>
    <mergeCell ref="BA29:BA30"/>
    <mergeCell ref="S30:T30"/>
    <mergeCell ref="B31:B32"/>
    <mergeCell ref="C31:C32"/>
    <mergeCell ref="D31:D32"/>
    <mergeCell ref="E31:E32"/>
    <mergeCell ref="F31:F32"/>
    <mergeCell ref="G31:G32"/>
    <mergeCell ref="H31:H32"/>
    <mergeCell ref="I31:I32"/>
    <mergeCell ref="J31:J32"/>
    <mergeCell ref="M31:M32"/>
    <mergeCell ref="N31:N32"/>
    <mergeCell ref="O31:O32"/>
    <mergeCell ref="P31:P32"/>
    <mergeCell ref="Q31:Q32"/>
    <mergeCell ref="R31:R32"/>
    <mergeCell ref="S31:T31"/>
    <mergeCell ref="AP31:AP32"/>
    <mergeCell ref="AQ31:AQ32"/>
    <mergeCell ref="B33:B35"/>
    <mergeCell ref="C33:C35"/>
    <mergeCell ref="D33:D35"/>
    <mergeCell ref="E33:E35"/>
    <mergeCell ref="F33:F35"/>
    <mergeCell ref="G33:G35"/>
    <mergeCell ref="H33:H35"/>
    <mergeCell ref="I33:I35"/>
    <mergeCell ref="J33:J35"/>
    <mergeCell ref="AY33:AY35"/>
    <mergeCell ref="AZ33:AZ35"/>
    <mergeCell ref="M33:M35"/>
    <mergeCell ref="N33:N35"/>
    <mergeCell ref="O33:O35"/>
    <mergeCell ref="P33:P35"/>
    <mergeCell ref="Q33:Q35"/>
    <mergeCell ref="R33:R35"/>
    <mergeCell ref="S33:T33"/>
    <mergeCell ref="AP33:AP35"/>
    <mergeCell ref="AQ33:AQ35"/>
    <mergeCell ref="AX31:AX32"/>
    <mergeCell ref="AY36:AY37"/>
    <mergeCell ref="AZ36:AZ37"/>
    <mergeCell ref="BA36:BA37"/>
    <mergeCell ref="S37:T37"/>
    <mergeCell ref="BA33:BA35"/>
    <mergeCell ref="S34:T34"/>
    <mergeCell ref="S35:T35"/>
    <mergeCell ref="B36:B37"/>
    <mergeCell ref="C36:C37"/>
    <mergeCell ref="D36:D37"/>
    <mergeCell ref="E36:E37"/>
    <mergeCell ref="F36:F37"/>
    <mergeCell ref="G36:G37"/>
    <mergeCell ref="H36:H37"/>
    <mergeCell ref="I36:I37"/>
    <mergeCell ref="J36:J37"/>
    <mergeCell ref="M36:M37"/>
    <mergeCell ref="N36:N37"/>
    <mergeCell ref="O36:O37"/>
    <mergeCell ref="P36:P37"/>
    <mergeCell ref="Q36:Q37"/>
    <mergeCell ref="R36:R37"/>
    <mergeCell ref="S36:T36"/>
    <mergeCell ref="AX36:AX37"/>
    <mergeCell ref="AQ36:AQ37"/>
    <mergeCell ref="AR36:AR37"/>
    <mergeCell ref="AS36:AS37"/>
    <mergeCell ref="AR33:AR35"/>
    <mergeCell ref="AS33:AS35"/>
    <mergeCell ref="AT33:AT35"/>
    <mergeCell ref="AU33:AU35"/>
    <mergeCell ref="AV33:AV35"/>
    <mergeCell ref="AW33:AW35"/>
    <mergeCell ref="AX33:AX35"/>
    <mergeCell ref="S12:T12"/>
    <mergeCell ref="L29:L30"/>
    <mergeCell ref="L31:L32"/>
    <mergeCell ref="L33:L35"/>
    <mergeCell ref="L36:L37"/>
    <mergeCell ref="AT36:AT37"/>
    <mergeCell ref="AU36:AU37"/>
    <mergeCell ref="AV36:AV37"/>
    <mergeCell ref="AW36:AW37"/>
    <mergeCell ref="AT31:AT32"/>
    <mergeCell ref="AU31:AU32"/>
    <mergeCell ref="AV31:AV32"/>
    <mergeCell ref="AW31:AW32"/>
    <mergeCell ref="AP36:AP37"/>
    <mergeCell ref="AR31:AR32"/>
    <mergeCell ref="AS31:AS32"/>
    <mergeCell ref="AR29:AR30"/>
    <mergeCell ref="AS29:AS30"/>
    <mergeCell ref="AT29:AT30"/>
    <mergeCell ref="AU29:AU30"/>
    <mergeCell ref="AV29:AV30"/>
    <mergeCell ref="AW29:AW30"/>
    <mergeCell ref="L18:L19"/>
    <mergeCell ref="N18:N19"/>
  </mergeCells>
  <phoneticPr fontId="15" type="noConversion"/>
  <conditionalFormatting sqref="Q11 BB11:BF11 BB27:BB37 BE29:BE37 Q18 Q20:Q25 Q27:Q28">
    <cfRule type="containsText" dxfId="170" priority="462" operator="containsText" text="RIESGO EXTREMO">
      <formula>NOT(ISERROR(SEARCH("RIESGO EXTREMO",Q11)))</formula>
    </cfRule>
    <cfRule type="containsText" dxfId="169" priority="463" operator="containsText" text="RIESGO ALTO">
      <formula>NOT(ISERROR(SEARCH("RIESGO ALTO",Q11)))</formula>
    </cfRule>
    <cfRule type="containsText" dxfId="168" priority="464" operator="containsText" text="RIESGO MODERADO">
      <formula>NOT(ISERROR(SEARCH("RIESGO MODERADO",Q11)))</formula>
    </cfRule>
    <cfRule type="containsText" dxfId="167" priority="465" operator="containsText" text="RIESGO BAJO">
      <formula>NOT(ISERROR(SEARCH("RIESGO BAJO",Q11)))</formula>
    </cfRule>
  </conditionalFormatting>
  <conditionalFormatting sqref="I11 I18 I25">
    <cfRule type="expression" dxfId="166" priority="272">
      <formula>EXACT(F11,"Seguridad_de_la_informacion")</formula>
    </cfRule>
  </conditionalFormatting>
  <conditionalFormatting sqref="J11 J18 J20:J25 J27:J37">
    <cfRule type="expression" dxfId="165" priority="271">
      <formula>EXACT(F11,"Seguridad_de_la_informacion")</formula>
    </cfRule>
  </conditionalFormatting>
  <conditionalFormatting sqref="AZ11:BA11">
    <cfRule type="containsText" dxfId="164" priority="267" operator="containsText" text="RIESGO EXTREMO">
      <formula>NOT(ISERROR(SEARCH("RIESGO EXTREMO",AZ11)))</formula>
    </cfRule>
    <cfRule type="containsText" dxfId="163" priority="268" operator="containsText" text="RIESGO ALTO">
      <formula>NOT(ISERROR(SEARCH("RIESGO ALTO",AZ11)))</formula>
    </cfRule>
    <cfRule type="containsText" dxfId="162" priority="269" operator="containsText" text="RIESGO MODERADO">
      <formula>NOT(ISERROR(SEARCH("RIESGO MODERADO",AZ11)))</formula>
    </cfRule>
    <cfRule type="containsText" dxfId="161" priority="270" operator="containsText" text="RIESGO BAJO">
      <formula>NOT(ISERROR(SEARCH("RIESGO BAJO",AZ11)))</formula>
    </cfRule>
  </conditionalFormatting>
  <conditionalFormatting sqref="BG11">
    <cfRule type="containsText" dxfId="160" priority="263" operator="containsText" text="RIESGO EXTREMO">
      <formula>NOT(ISERROR(SEARCH("RIESGO EXTREMO",BG11)))</formula>
    </cfRule>
    <cfRule type="containsText" dxfId="159" priority="264" operator="containsText" text="RIESGO ALTO">
      <formula>NOT(ISERROR(SEARCH("RIESGO ALTO",BG11)))</formula>
    </cfRule>
    <cfRule type="containsText" dxfId="158" priority="265" operator="containsText" text="RIESGO MODERADO">
      <formula>NOT(ISERROR(SEARCH("RIESGO MODERADO",BG11)))</formula>
    </cfRule>
    <cfRule type="containsText" dxfId="157" priority="266" operator="containsText" text="RIESGO BAJO">
      <formula>NOT(ISERROR(SEARCH("RIESGO BAJO",BG11)))</formula>
    </cfRule>
  </conditionalFormatting>
  <conditionalFormatting sqref="BB13:BB17 BE13:BE17 BC13:BD15">
    <cfRule type="containsText" dxfId="156" priority="255" operator="containsText" text="RIESGO EXTREMO">
      <formula>NOT(ISERROR(SEARCH("RIESGO EXTREMO",BB13)))</formula>
    </cfRule>
    <cfRule type="containsText" dxfId="155" priority="256" operator="containsText" text="RIESGO ALTO">
      <formula>NOT(ISERROR(SEARCH("RIESGO ALTO",BB13)))</formula>
    </cfRule>
    <cfRule type="containsText" dxfId="154" priority="257" operator="containsText" text="RIESGO MODERADO">
      <formula>NOT(ISERROR(SEARCH("RIESGO MODERADO",BB13)))</formula>
    </cfRule>
    <cfRule type="containsText" dxfId="153" priority="258" operator="containsText" text="RIESGO BAJO">
      <formula>NOT(ISERROR(SEARCH("RIESGO BAJO",BB13)))</formula>
    </cfRule>
  </conditionalFormatting>
  <conditionalFormatting sqref="I13:I15">
    <cfRule type="expression" dxfId="152" priority="254">
      <formula>EXACT(F13,"Seguridad_de_la_informacion")</formula>
    </cfRule>
  </conditionalFormatting>
  <conditionalFormatting sqref="J13:J17">
    <cfRule type="expression" dxfId="151" priority="253">
      <formula>EXACT(F13,"Seguridad_de_la_informacion")</formula>
    </cfRule>
  </conditionalFormatting>
  <conditionalFormatting sqref="AZ13:BA13 AZ14:AZ16">
    <cfRule type="containsText" dxfId="150" priority="249" operator="containsText" text="RIESGO EXTREMO">
      <formula>NOT(ISERROR(SEARCH("RIESGO EXTREMO",AZ13)))</formula>
    </cfRule>
    <cfRule type="containsText" dxfId="149" priority="250" operator="containsText" text="RIESGO ALTO">
      <formula>NOT(ISERROR(SEARCH("RIESGO ALTO",AZ13)))</formula>
    </cfRule>
    <cfRule type="containsText" dxfId="148" priority="251" operator="containsText" text="RIESGO MODERADO">
      <formula>NOT(ISERROR(SEARCH("RIESGO MODERADO",AZ13)))</formula>
    </cfRule>
    <cfRule type="containsText" dxfId="147" priority="252" operator="containsText" text="RIESGO BAJO">
      <formula>NOT(ISERROR(SEARCH("RIESGO BAJO",AZ13)))</formula>
    </cfRule>
  </conditionalFormatting>
  <conditionalFormatting sqref="BG13 BH13:BI14 BI15:BI16">
    <cfRule type="containsText" dxfId="146" priority="245" operator="containsText" text="RIESGO EXTREMO">
      <formula>NOT(ISERROR(SEARCH("RIESGO EXTREMO",BG13)))</formula>
    </cfRule>
    <cfRule type="containsText" dxfId="145" priority="246" operator="containsText" text="RIESGO ALTO">
      <formula>NOT(ISERROR(SEARCH("RIESGO ALTO",BG13)))</formula>
    </cfRule>
    <cfRule type="containsText" dxfId="144" priority="247" operator="containsText" text="RIESGO MODERADO">
      <formula>NOT(ISERROR(SEARCH("RIESGO MODERADO",BG13)))</formula>
    </cfRule>
    <cfRule type="containsText" dxfId="143" priority="248" operator="containsText" text="RIESGO BAJO">
      <formula>NOT(ISERROR(SEARCH("RIESGO BAJO",BG13)))</formula>
    </cfRule>
  </conditionalFormatting>
  <conditionalFormatting sqref="BD20:BD22 BB18:BE19">
    <cfRule type="containsText" dxfId="142" priority="183" operator="containsText" text="RIESGO EXTREMO">
      <formula>NOT(ISERROR(SEARCH("RIESGO EXTREMO",BB18)))</formula>
    </cfRule>
    <cfRule type="containsText" dxfId="141" priority="184" operator="containsText" text="RIESGO ALTO">
      <formula>NOT(ISERROR(SEARCH("RIESGO ALTO",BB18)))</formula>
    </cfRule>
    <cfRule type="containsText" dxfId="140" priority="185" operator="containsText" text="RIESGO MODERADO">
      <formula>NOT(ISERROR(SEARCH("RIESGO MODERADO",BB18)))</formula>
    </cfRule>
    <cfRule type="containsText" dxfId="139" priority="186" operator="containsText" text="RIESGO BAJO">
      <formula>NOT(ISERROR(SEARCH("RIESGO BAJO",BB18)))</formula>
    </cfRule>
  </conditionalFormatting>
  <conditionalFormatting sqref="AZ18:BA18">
    <cfRule type="containsText" dxfId="138" priority="177" operator="containsText" text="RIESGO EXTREMO">
      <formula>NOT(ISERROR(SEARCH("RIESGO EXTREMO",AZ18)))</formula>
    </cfRule>
    <cfRule type="containsText" dxfId="137" priority="178" operator="containsText" text="RIESGO ALTO">
      <formula>NOT(ISERROR(SEARCH("RIESGO ALTO",AZ18)))</formula>
    </cfRule>
    <cfRule type="containsText" dxfId="136" priority="179" operator="containsText" text="RIESGO MODERADO">
      <formula>NOT(ISERROR(SEARCH("RIESGO MODERADO",AZ18)))</formula>
    </cfRule>
    <cfRule type="containsText" dxfId="135" priority="180" operator="containsText" text="RIESGO BAJO">
      <formula>NOT(ISERROR(SEARCH("RIESGO BAJO",AZ18)))</formula>
    </cfRule>
  </conditionalFormatting>
  <conditionalFormatting sqref="BG18:BJ19 BJ19:BJ25 BJ27:BJ37">
    <cfRule type="containsText" dxfId="134" priority="173" operator="containsText" text="RIESGO EXTREMO">
      <formula>NOT(ISERROR(SEARCH("RIESGO EXTREMO",BG18)))</formula>
    </cfRule>
    <cfRule type="containsText" dxfId="133" priority="174" operator="containsText" text="RIESGO ALTO">
      <formula>NOT(ISERROR(SEARCH("RIESGO ALTO",BG18)))</formula>
    </cfRule>
    <cfRule type="containsText" dxfId="132" priority="175" operator="containsText" text="RIESGO MODERADO">
      <formula>NOT(ISERROR(SEARCH("RIESGO MODERADO",BG18)))</formula>
    </cfRule>
    <cfRule type="containsText" dxfId="131" priority="176" operator="containsText" text="RIESGO BAJO">
      <formula>NOT(ISERROR(SEARCH("RIESGO BAJO",BG18)))</formula>
    </cfRule>
  </conditionalFormatting>
  <conditionalFormatting sqref="BB20:BB22 BE20:BE22 BC20:BC21">
    <cfRule type="containsText" dxfId="130" priority="165" operator="containsText" text="RIESGO EXTREMO">
      <formula>NOT(ISERROR(SEARCH("RIESGO EXTREMO",BB20)))</formula>
    </cfRule>
    <cfRule type="containsText" dxfId="129" priority="166" operator="containsText" text="RIESGO ALTO">
      <formula>NOT(ISERROR(SEARCH("RIESGO ALTO",BB20)))</formula>
    </cfRule>
    <cfRule type="containsText" dxfId="128" priority="167" operator="containsText" text="RIESGO MODERADO">
      <formula>NOT(ISERROR(SEARCH("RIESGO MODERADO",BB20)))</formula>
    </cfRule>
    <cfRule type="containsText" dxfId="127" priority="168" operator="containsText" text="RIESGO BAJO">
      <formula>NOT(ISERROR(SEARCH("RIESGO BAJO",BB20)))</formula>
    </cfRule>
  </conditionalFormatting>
  <conditionalFormatting sqref="I20:I21">
    <cfRule type="expression" dxfId="126" priority="164">
      <formula>EXACT(F20,"Seguridad_de_la_informacion")</formula>
    </cfRule>
  </conditionalFormatting>
  <conditionalFormatting sqref="AZ20:BA20 AZ21:AZ22">
    <cfRule type="containsText" dxfId="125" priority="159" operator="containsText" text="RIESGO EXTREMO">
      <formula>NOT(ISERROR(SEARCH("RIESGO EXTREMO",AZ20)))</formula>
    </cfRule>
    <cfRule type="containsText" dxfId="124" priority="160" operator="containsText" text="RIESGO ALTO">
      <formula>NOT(ISERROR(SEARCH("RIESGO ALTO",AZ20)))</formula>
    </cfRule>
    <cfRule type="containsText" dxfId="123" priority="161" operator="containsText" text="RIESGO MODERADO">
      <formula>NOT(ISERROR(SEARCH("RIESGO MODERADO",AZ20)))</formula>
    </cfRule>
    <cfRule type="containsText" dxfId="122" priority="162" operator="containsText" text="RIESGO BAJO">
      <formula>NOT(ISERROR(SEARCH("RIESGO BAJO",AZ20)))</formula>
    </cfRule>
  </conditionalFormatting>
  <conditionalFormatting sqref="BH20:BI21 BG20">
    <cfRule type="containsText" dxfId="121" priority="155" operator="containsText" text="RIESGO EXTREMO">
      <formula>NOT(ISERROR(SEARCH("RIESGO EXTREMO",BG20)))</formula>
    </cfRule>
    <cfRule type="containsText" dxfId="120" priority="156" operator="containsText" text="RIESGO ALTO">
      <formula>NOT(ISERROR(SEARCH("RIESGO ALTO",BG20)))</formula>
    </cfRule>
    <cfRule type="containsText" dxfId="119" priority="157" operator="containsText" text="RIESGO MODERADO">
      <formula>NOT(ISERROR(SEARCH("RIESGO MODERADO",BG20)))</formula>
    </cfRule>
    <cfRule type="containsText" dxfId="118" priority="158" operator="containsText" text="RIESGO BAJO">
      <formula>NOT(ISERROR(SEARCH("RIESGO BAJO",BG20)))</formula>
    </cfRule>
  </conditionalFormatting>
  <conditionalFormatting sqref="BB23:BB24 BD23:BE24 BD25:BD28">
    <cfRule type="containsText" dxfId="117" priority="147" operator="containsText" text="RIESGO EXTREMO">
      <formula>NOT(ISERROR(SEARCH("RIESGO EXTREMO",BB23)))</formula>
    </cfRule>
    <cfRule type="containsText" dxfId="116" priority="148" operator="containsText" text="RIESGO ALTO">
      <formula>NOT(ISERROR(SEARCH("RIESGO ALTO",BB23)))</formula>
    </cfRule>
    <cfRule type="containsText" dxfId="115" priority="149" operator="containsText" text="RIESGO MODERADO">
      <formula>NOT(ISERROR(SEARCH("RIESGO MODERADO",BB23)))</formula>
    </cfRule>
    <cfRule type="containsText" dxfId="114" priority="150" operator="containsText" text="RIESGO BAJO">
      <formula>NOT(ISERROR(SEARCH("RIESGO BAJO",BB23)))</formula>
    </cfRule>
  </conditionalFormatting>
  <conditionalFormatting sqref="I23:I24">
    <cfRule type="expression" dxfId="113" priority="146">
      <formula>EXACT(F23,"Seguridad_de_la_informacion")</formula>
    </cfRule>
  </conditionalFormatting>
  <conditionalFormatting sqref="AZ23:BA23 AZ24">
    <cfRule type="containsText" dxfId="112" priority="141" operator="containsText" text="RIESGO EXTREMO">
      <formula>NOT(ISERROR(SEARCH("RIESGO EXTREMO",AZ23)))</formula>
    </cfRule>
    <cfRule type="containsText" dxfId="111" priority="142" operator="containsText" text="RIESGO ALTO">
      <formula>NOT(ISERROR(SEARCH("RIESGO ALTO",AZ23)))</formula>
    </cfRule>
    <cfRule type="containsText" dxfId="110" priority="143" operator="containsText" text="RIESGO MODERADO">
      <formula>NOT(ISERROR(SEARCH("RIESGO MODERADO",AZ23)))</formula>
    </cfRule>
    <cfRule type="containsText" dxfId="109" priority="144" operator="containsText" text="RIESGO BAJO">
      <formula>NOT(ISERROR(SEARCH("RIESGO BAJO",AZ23)))</formula>
    </cfRule>
  </conditionalFormatting>
  <conditionalFormatting sqref="BH23:BI24 BG23 BI25 BI27">
    <cfRule type="containsText" dxfId="108" priority="137" operator="containsText" text="RIESGO EXTREMO">
      <formula>NOT(ISERROR(SEARCH("RIESGO EXTREMO",BG23)))</formula>
    </cfRule>
    <cfRule type="containsText" dxfId="107" priority="138" operator="containsText" text="RIESGO ALTO">
      <formula>NOT(ISERROR(SEARCH("RIESGO ALTO",BG23)))</formula>
    </cfRule>
    <cfRule type="containsText" dxfId="106" priority="139" operator="containsText" text="RIESGO MODERADO">
      <formula>NOT(ISERROR(SEARCH("RIESGO MODERADO",BG23)))</formula>
    </cfRule>
    <cfRule type="containsText" dxfId="105" priority="140" operator="containsText" text="RIESGO BAJO">
      <formula>NOT(ISERROR(SEARCH("RIESGO BAJO",BG23)))</formula>
    </cfRule>
  </conditionalFormatting>
  <conditionalFormatting sqref="BB25:BB26 BE25:BE28">
    <cfRule type="containsText" dxfId="104" priority="129" operator="containsText" text="RIESGO EXTREMO">
      <formula>NOT(ISERROR(SEARCH("RIESGO EXTREMO",BB25)))</formula>
    </cfRule>
    <cfRule type="containsText" dxfId="103" priority="130" operator="containsText" text="RIESGO ALTO">
      <formula>NOT(ISERROR(SEARCH("RIESGO ALTO",BB25)))</formula>
    </cfRule>
    <cfRule type="containsText" dxfId="102" priority="131" operator="containsText" text="RIESGO MODERADO">
      <formula>NOT(ISERROR(SEARCH("RIESGO MODERADO",BB25)))</formula>
    </cfRule>
    <cfRule type="containsText" dxfId="101" priority="132" operator="containsText" text="RIESGO BAJO">
      <formula>NOT(ISERROR(SEARCH("RIESGO BAJO",BB25)))</formula>
    </cfRule>
  </conditionalFormatting>
  <conditionalFormatting sqref="AZ25:BA25">
    <cfRule type="containsText" dxfId="100" priority="123" operator="containsText" text="RIESGO EXTREMO">
      <formula>NOT(ISERROR(SEARCH("RIESGO EXTREMO",AZ25)))</formula>
    </cfRule>
    <cfRule type="containsText" dxfId="99" priority="124" operator="containsText" text="RIESGO ALTO">
      <formula>NOT(ISERROR(SEARCH("RIESGO ALTO",AZ25)))</formula>
    </cfRule>
    <cfRule type="containsText" dxfId="98" priority="125" operator="containsText" text="RIESGO MODERADO">
      <formula>NOT(ISERROR(SEARCH("RIESGO MODERADO",AZ25)))</formula>
    </cfRule>
    <cfRule type="containsText" dxfId="97" priority="126" operator="containsText" text="RIESGO BAJO">
      <formula>NOT(ISERROR(SEARCH("RIESGO BAJO",AZ25)))</formula>
    </cfRule>
  </conditionalFormatting>
  <conditionalFormatting sqref="BG25:BH25 BH27:BH28 BG26">
    <cfRule type="containsText" dxfId="96" priority="119" operator="containsText" text="RIESGO EXTREMO">
      <formula>NOT(ISERROR(SEARCH("RIESGO EXTREMO",BG25)))</formula>
    </cfRule>
    <cfRule type="containsText" dxfId="95" priority="120" operator="containsText" text="RIESGO ALTO">
      <formula>NOT(ISERROR(SEARCH("RIESGO ALTO",BG25)))</formula>
    </cfRule>
    <cfRule type="containsText" dxfId="94" priority="121" operator="containsText" text="RIESGO MODERADO">
      <formula>NOT(ISERROR(SEARCH("RIESGO MODERADO",BG25)))</formula>
    </cfRule>
    <cfRule type="containsText" dxfId="93" priority="122" operator="containsText" text="RIESGO BAJO">
      <formula>NOT(ISERROR(SEARCH("RIESGO BAJO",BG25)))</formula>
    </cfRule>
  </conditionalFormatting>
  <conditionalFormatting sqref="BD29:BD35 BC36:BD37">
    <cfRule type="containsText" dxfId="92" priority="111" operator="containsText" text="RIESGO EXTREMO">
      <formula>NOT(ISERROR(SEARCH("RIESGO EXTREMO",BC29)))</formula>
    </cfRule>
    <cfRule type="containsText" dxfId="91" priority="112" operator="containsText" text="RIESGO ALTO">
      <formula>NOT(ISERROR(SEARCH("RIESGO ALTO",BC29)))</formula>
    </cfRule>
    <cfRule type="containsText" dxfId="90" priority="113" operator="containsText" text="RIESGO MODERADO">
      <formula>NOT(ISERROR(SEARCH("RIESGO MODERADO",BC29)))</formula>
    </cfRule>
    <cfRule type="containsText" dxfId="89" priority="114" operator="containsText" text="RIESGO BAJO">
      <formula>NOT(ISERROR(SEARCH("RIESGO BAJO",BC29)))</formula>
    </cfRule>
  </conditionalFormatting>
  <conditionalFormatting sqref="I27:I34 I36:I37">
    <cfRule type="expression" dxfId="88" priority="110">
      <formula>EXACT(F27,"Seguridad_de_la_informacion")</formula>
    </cfRule>
  </conditionalFormatting>
  <conditionalFormatting sqref="AZ27:BA27 AZ28 AZ29:BA29 AZ31:BA31 AZ33:BA33 AZ36:BA36 AZ30 AZ32 AZ34:AZ35 AZ37">
    <cfRule type="containsText" dxfId="87" priority="105" operator="containsText" text="RIESGO EXTREMO">
      <formula>NOT(ISERROR(SEARCH("RIESGO EXTREMO",AZ27)))</formula>
    </cfRule>
    <cfRule type="containsText" dxfId="86" priority="106" operator="containsText" text="RIESGO ALTO">
      <formula>NOT(ISERROR(SEARCH("RIESGO ALTO",AZ27)))</formula>
    </cfRule>
    <cfRule type="containsText" dxfId="85" priority="107" operator="containsText" text="RIESGO MODERADO">
      <formula>NOT(ISERROR(SEARCH("RIESGO MODERADO",AZ27)))</formula>
    </cfRule>
    <cfRule type="containsText" dxfId="84" priority="108" operator="containsText" text="RIESGO BAJO">
      <formula>NOT(ISERROR(SEARCH("RIESGO BAJO",AZ27)))</formula>
    </cfRule>
  </conditionalFormatting>
  <conditionalFormatting sqref="BG27 BG33 BG36 BI28:BI30 BG29:BH31 BH32:BI37">
    <cfRule type="containsText" dxfId="83" priority="101" operator="containsText" text="RIESGO EXTREMO">
      <formula>NOT(ISERROR(SEARCH("RIESGO EXTREMO",BG27)))</formula>
    </cfRule>
    <cfRule type="containsText" dxfId="82" priority="102" operator="containsText" text="RIESGO ALTO">
      <formula>NOT(ISERROR(SEARCH("RIESGO ALTO",BG27)))</formula>
    </cfRule>
    <cfRule type="containsText" dxfId="81" priority="103" operator="containsText" text="RIESGO MODERADO">
      <formula>NOT(ISERROR(SEARCH("RIESGO MODERADO",BG27)))</formula>
    </cfRule>
    <cfRule type="containsText" dxfId="80" priority="104" operator="containsText" text="RIESGO BAJO">
      <formula>NOT(ISERROR(SEARCH("RIESGO BAJO",BG27)))</formula>
    </cfRule>
  </conditionalFormatting>
  <conditionalFormatting sqref="R11">
    <cfRule type="containsText" dxfId="79" priority="93" operator="containsText" text="RIESGO EXTREMO">
      <formula>NOT(ISERROR(SEARCH("RIESGO EXTREMO",R11)))</formula>
    </cfRule>
    <cfRule type="containsText" dxfId="78" priority="94" operator="containsText" text="RIESGO ALTO">
      <formula>NOT(ISERROR(SEARCH("RIESGO ALTO",R11)))</formula>
    </cfRule>
    <cfRule type="containsText" dxfId="77" priority="95" operator="containsText" text="RIESGO MODERADO">
      <formula>NOT(ISERROR(SEARCH("RIESGO MODERADO",R11)))</formula>
    </cfRule>
    <cfRule type="containsText" dxfId="76" priority="96" operator="containsText" text="RIESGO BAJO">
      <formula>NOT(ISERROR(SEARCH("RIESGO BAJO",R11)))</formula>
    </cfRule>
  </conditionalFormatting>
  <conditionalFormatting sqref="R13">
    <cfRule type="containsText" dxfId="75" priority="89" operator="containsText" text="RIESGO EXTREMO">
      <formula>NOT(ISERROR(SEARCH("RIESGO EXTREMO",R13)))</formula>
    </cfRule>
    <cfRule type="containsText" dxfId="74" priority="90" operator="containsText" text="RIESGO ALTO">
      <formula>NOT(ISERROR(SEARCH("RIESGO ALTO",R13)))</formula>
    </cfRule>
    <cfRule type="containsText" dxfId="73" priority="91" operator="containsText" text="RIESGO MODERADO">
      <formula>NOT(ISERROR(SEARCH("RIESGO MODERADO",R13)))</formula>
    </cfRule>
    <cfRule type="containsText" dxfId="72" priority="92" operator="containsText" text="RIESGO BAJO">
      <formula>NOT(ISERROR(SEARCH("RIESGO BAJO",R13)))</formula>
    </cfRule>
  </conditionalFormatting>
  <conditionalFormatting sqref="R18">
    <cfRule type="containsText" dxfId="71" priority="73" operator="containsText" text="RIESGO EXTREMO">
      <formula>NOT(ISERROR(SEARCH("RIESGO EXTREMO",R18)))</formula>
    </cfRule>
    <cfRule type="containsText" dxfId="70" priority="74" operator="containsText" text="RIESGO ALTO">
      <formula>NOT(ISERROR(SEARCH("RIESGO ALTO",R18)))</formula>
    </cfRule>
    <cfRule type="containsText" dxfId="69" priority="75" operator="containsText" text="RIESGO MODERADO">
      <formula>NOT(ISERROR(SEARCH("RIESGO MODERADO",R18)))</formula>
    </cfRule>
    <cfRule type="containsText" dxfId="68" priority="76" operator="containsText" text="RIESGO BAJO">
      <formula>NOT(ISERROR(SEARCH("RIESGO BAJO",R18)))</formula>
    </cfRule>
  </conditionalFormatting>
  <conditionalFormatting sqref="R20">
    <cfRule type="containsText" dxfId="67" priority="69" operator="containsText" text="RIESGO EXTREMO">
      <formula>NOT(ISERROR(SEARCH("RIESGO EXTREMO",R20)))</formula>
    </cfRule>
    <cfRule type="containsText" dxfId="66" priority="70" operator="containsText" text="RIESGO ALTO">
      <formula>NOT(ISERROR(SEARCH("RIESGO ALTO",R20)))</formula>
    </cfRule>
    <cfRule type="containsText" dxfId="65" priority="71" operator="containsText" text="RIESGO MODERADO">
      <formula>NOT(ISERROR(SEARCH("RIESGO MODERADO",R20)))</formula>
    </cfRule>
    <cfRule type="containsText" dxfId="64" priority="72" operator="containsText" text="RIESGO BAJO">
      <formula>NOT(ISERROR(SEARCH("RIESGO BAJO",R20)))</formula>
    </cfRule>
  </conditionalFormatting>
  <conditionalFormatting sqref="R23">
    <cfRule type="containsText" dxfId="63" priority="65" operator="containsText" text="RIESGO EXTREMO">
      <formula>NOT(ISERROR(SEARCH("RIESGO EXTREMO",R23)))</formula>
    </cfRule>
    <cfRule type="containsText" dxfId="62" priority="66" operator="containsText" text="RIESGO ALTO">
      <formula>NOT(ISERROR(SEARCH("RIESGO ALTO",R23)))</formula>
    </cfRule>
    <cfRule type="containsText" dxfId="61" priority="67" operator="containsText" text="RIESGO MODERADO">
      <formula>NOT(ISERROR(SEARCH("RIESGO MODERADO",R23)))</formula>
    </cfRule>
    <cfRule type="containsText" dxfId="60" priority="68" operator="containsText" text="RIESGO BAJO">
      <formula>NOT(ISERROR(SEARCH("RIESGO BAJO",R23)))</formula>
    </cfRule>
  </conditionalFormatting>
  <conditionalFormatting sqref="R25">
    <cfRule type="containsText" dxfId="59" priority="61" operator="containsText" text="RIESGO EXTREMO">
      <formula>NOT(ISERROR(SEARCH("RIESGO EXTREMO",R25)))</formula>
    </cfRule>
    <cfRule type="containsText" dxfId="58" priority="62" operator="containsText" text="RIESGO ALTO">
      <formula>NOT(ISERROR(SEARCH("RIESGO ALTO",R25)))</formula>
    </cfRule>
    <cfRule type="containsText" dxfId="57" priority="63" operator="containsText" text="RIESGO MODERADO">
      <formula>NOT(ISERROR(SEARCH("RIESGO MODERADO",R25)))</formula>
    </cfRule>
    <cfRule type="containsText" dxfId="56" priority="64" operator="containsText" text="RIESGO BAJO">
      <formula>NOT(ISERROR(SEARCH("RIESGO BAJO",R25)))</formula>
    </cfRule>
  </conditionalFormatting>
  <conditionalFormatting sqref="R27 R29 R31 R33 R36">
    <cfRule type="containsText" dxfId="55" priority="57" operator="containsText" text="RIESGO EXTREMO">
      <formula>NOT(ISERROR(SEARCH("RIESGO EXTREMO",R27)))</formula>
    </cfRule>
    <cfRule type="containsText" dxfId="54" priority="58" operator="containsText" text="RIESGO ALTO">
      <formula>NOT(ISERROR(SEARCH("RIESGO ALTO",R27)))</formula>
    </cfRule>
    <cfRule type="containsText" dxfId="53" priority="59" operator="containsText" text="RIESGO MODERADO">
      <formula>NOT(ISERROR(SEARCH("RIESGO MODERADO",R27)))</formula>
    </cfRule>
    <cfRule type="containsText" dxfId="52" priority="60" operator="containsText" text="RIESGO BAJO">
      <formula>NOT(ISERROR(SEARCH("RIESGO BAJO",R27)))</formula>
    </cfRule>
  </conditionalFormatting>
  <conditionalFormatting sqref="Q13:Q16 Q29:Q37">
    <cfRule type="containsText" dxfId="51" priority="53" operator="containsText" text="RIESGO EXTREMO">
      <formula>NOT(ISERROR(SEARCH("RIESGO EXTREMO",Q13)))</formula>
    </cfRule>
    <cfRule type="containsText" dxfId="50" priority="54" operator="containsText" text="RIESGO ALTO">
      <formula>NOT(ISERROR(SEARCH("RIESGO ALTO",Q13)))</formula>
    </cfRule>
    <cfRule type="containsText" dxfId="49" priority="55" operator="containsText" text="RIESGO MODERADO">
      <formula>NOT(ISERROR(SEARCH("RIESGO MODERADO",Q13)))</formula>
    </cfRule>
    <cfRule type="containsText" dxfId="48" priority="56" operator="containsText" text="RIESGO BAJO">
      <formula>NOT(ISERROR(SEARCH("RIESGO BAJO",Q13)))</formula>
    </cfRule>
  </conditionalFormatting>
  <conditionalFormatting sqref="BH11:BI11">
    <cfRule type="containsText" dxfId="47" priority="49" operator="containsText" text="RIESGO EXTREMO">
      <formula>NOT(ISERROR(SEARCH("RIESGO EXTREMO",BH11)))</formula>
    </cfRule>
    <cfRule type="containsText" dxfId="46" priority="50" operator="containsText" text="RIESGO ALTO">
      <formula>NOT(ISERROR(SEARCH("RIESGO ALTO",BH11)))</formula>
    </cfRule>
    <cfRule type="containsText" dxfId="45" priority="51" operator="containsText" text="RIESGO MODERADO">
      <formula>NOT(ISERROR(SEARCH("RIESGO MODERADO",BH11)))</formula>
    </cfRule>
    <cfRule type="containsText" dxfId="44" priority="52" operator="containsText" text="RIESGO BAJO">
      <formula>NOT(ISERROR(SEARCH("RIESGO BAJO",BH11)))</formula>
    </cfRule>
  </conditionalFormatting>
  <conditionalFormatting sqref="BJ11 BJ13:BJ17">
    <cfRule type="containsText" dxfId="43" priority="45" operator="containsText" text="RIESGO EXTREMO">
      <formula>NOT(ISERROR(SEARCH("RIESGO EXTREMO",BJ11)))</formula>
    </cfRule>
    <cfRule type="containsText" dxfId="42" priority="46" operator="containsText" text="RIESGO ALTO">
      <formula>NOT(ISERROR(SEARCH("RIESGO ALTO",BJ11)))</formula>
    </cfRule>
    <cfRule type="containsText" dxfId="41" priority="47" operator="containsText" text="RIESGO MODERADO">
      <formula>NOT(ISERROR(SEARCH("RIESGO MODERADO",BJ11)))</formula>
    </cfRule>
    <cfRule type="containsText" dxfId="40" priority="48" operator="containsText" text="RIESGO BAJO">
      <formula>NOT(ISERROR(SEARCH("RIESGO BAJO",BJ11)))</formula>
    </cfRule>
  </conditionalFormatting>
  <conditionalFormatting sqref="BH15">
    <cfRule type="containsText" dxfId="39" priority="41" operator="containsText" text="RIESGO EXTREMO">
      <formula>NOT(ISERROR(SEARCH("RIESGO EXTREMO",BH15)))</formula>
    </cfRule>
    <cfRule type="containsText" dxfId="38" priority="42" operator="containsText" text="RIESGO ALTO">
      <formula>NOT(ISERROR(SEARCH("RIESGO ALTO",BH15)))</formula>
    </cfRule>
    <cfRule type="containsText" dxfId="37" priority="43" operator="containsText" text="RIESGO MODERADO">
      <formula>NOT(ISERROR(SEARCH("RIESGO MODERADO",BH15)))</formula>
    </cfRule>
    <cfRule type="containsText" dxfId="36" priority="44" operator="containsText" text="RIESGO BAJO">
      <formula>NOT(ISERROR(SEARCH("RIESGO BAJO",BH15)))</formula>
    </cfRule>
  </conditionalFormatting>
  <conditionalFormatting sqref="BC22:BC35">
    <cfRule type="containsText" dxfId="35" priority="37" operator="containsText" text="RIESGO EXTREMO">
      <formula>NOT(ISERROR(SEARCH("RIESGO EXTREMO",BC22)))</formula>
    </cfRule>
    <cfRule type="containsText" dxfId="34" priority="38" operator="containsText" text="RIESGO ALTO">
      <formula>NOT(ISERROR(SEARCH("RIESGO ALTO",BC22)))</formula>
    </cfRule>
    <cfRule type="containsText" dxfId="33" priority="39" operator="containsText" text="RIESGO MODERADO">
      <formula>NOT(ISERROR(SEARCH("RIESGO MODERADO",BC22)))</formula>
    </cfRule>
    <cfRule type="containsText" dxfId="32" priority="40" operator="containsText" text="RIESGO BAJO">
      <formula>NOT(ISERROR(SEARCH("RIESGO BAJO",BC22)))</formula>
    </cfRule>
  </conditionalFormatting>
  <conditionalFormatting sqref="BI31">
    <cfRule type="containsText" dxfId="31" priority="29" operator="containsText" text="RIESGO EXTREMO">
      <formula>NOT(ISERROR(SEARCH("RIESGO EXTREMO",BI31)))</formula>
    </cfRule>
    <cfRule type="containsText" dxfId="30" priority="30" operator="containsText" text="RIESGO ALTO">
      <formula>NOT(ISERROR(SEARCH("RIESGO ALTO",BI31)))</formula>
    </cfRule>
    <cfRule type="containsText" dxfId="29" priority="31" operator="containsText" text="RIESGO MODERADO">
      <formula>NOT(ISERROR(SEARCH("RIESGO MODERADO",BI31)))</formula>
    </cfRule>
    <cfRule type="containsText" dxfId="28" priority="32" operator="containsText" text="RIESGO BAJO">
      <formula>NOT(ISERROR(SEARCH("RIESGO BAJO",BI31)))</formula>
    </cfRule>
  </conditionalFormatting>
  <conditionalFormatting sqref="BD16">
    <cfRule type="containsText" dxfId="27" priority="25" operator="containsText" text="RIESGO EXTREMO">
      <formula>NOT(ISERROR(SEARCH("RIESGO EXTREMO",BD16)))</formula>
    </cfRule>
    <cfRule type="containsText" dxfId="26" priority="26" operator="containsText" text="RIESGO ALTO">
      <formula>NOT(ISERROR(SEARCH("RIESGO ALTO",BD16)))</formula>
    </cfRule>
    <cfRule type="containsText" dxfId="25" priority="27" operator="containsText" text="RIESGO MODERADO">
      <formula>NOT(ISERROR(SEARCH("RIESGO MODERADO",BD16)))</formula>
    </cfRule>
    <cfRule type="containsText" dxfId="24" priority="28" operator="containsText" text="RIESGO BAJO">
      <formula>NOT(ISERROR(SEARCH("RIESGO BAJO",BD16)))</formula>
    </cfRule>
  </conditionalFormatting>
  <conditionalFormatting sqref="BH26:BJ26">
    <cfRule type="containsText" dxfId="23" priority="21" operator="containsText" text="RIESGO EXTREMO">
      <formula>NOT(ISERROR(SEARCH("RIESGO EXTREMO",BH26)))</formula>
    </cfRule>
    <cfRule type="containsText" dxfId="22" priority="22" operator="containsText" text="RIESGO ALTO">
      <formula>NOT(ISERROR(SEARCH("RIESGO ALTO",BH26)))</formula>
    </cfRule>
    <cfRule type="containsText" dxfId="21" priority="23" operator="containsText" text="RIESGO MODERADO">
      <formula>NOT(ISERROR(SEARCH("RIESGO MODERADO",BH26)))</formula>
    </cfRule>
    <cfRule type="containsText" dxfId="20" priority="24" operator="containsText" text="RIESGO BAJO">
      <formula>NOT(ISERROR(SEARCH("RIESGO BAJO",BH26)))</formula>
    </cfRule>
  </conditionalFormatting>
  <conditionalFormatting sqref="BB12 BE12">
    <cfRule type="containsText" dxfId="19" priority="17" operator="containsText" text="RIESGO EXTREMO">
      <formula>NOT(ISERROR(SEARCH("RIESGO EXTREMO",BB12)))</formula>
    </cfRule>
    <cfRule type="containsText" dxfId="18" priority="18" operator="containsText" text="RIESGO ALTO">
      <formula>NOT(ISERROR(SEARCH("RIESGO ALTO",BB12)))</formula>
    </cfRule>
    <cfRule type="containsText" dxfId="17" priority="19" operator="containsText" text="RIESGO MODERADO">
      <formula>NOT(ISERROR(SEARCH("RIESGO MODERADO",BB12)))</formula>
    </cfRule>
    <cfRule type="containsText" dxfId="16" priority="20" operator="containsText" text="RIESGO BAJO">
      <formula>NOT(ISERROR(SEARCH("RIESGO BAJO",BB12)))</formula>
    </cfRule>
  </conditionalFormatting>
  <conditionalFormatting sqref="BJ12">
    <cfRule type="containsText" dxfId="15" priority="13" operator="containsText" text="RIESGO EXTREMO">
      <formula>NOT(ISERROR(SEARCH("RIESGO EXTREMO",BJ12)))</formula>
    </cfRule>
    <cfRule type="containsText" dxfId="14" priority="14" operator="containsText" text="RIESGO ALTO">
      <formula>NOT(ISERROR(SEARCH("RIESGO ALTO",BJ12)))</formula>
    </cfRule>
    <cfRule type="containsText" dxfId="13" priority="15" operator="containsText" text="RIESGO MODERADO">
      <formula>NOT(ISERROR(SEARCH("RIESGO MODERADO",BJ12)))</formula>
    </cfRule>
    <cfRule type="containsText" dxfId="12" priority="16" operator="containsText" text="RIESGO BAJO">
      <formula>NOT(ISERROR(SEARCH("RIESGO BAJO",BJ12)))</formula>
    </cfRule>
  </conditionalFormatting>
  <conditionalFormatting sqref="BD12">
    <cfRule type="containsText" dxfId="11" priority="9" operator="containsText" text="RIESGO EXTREMO">
      <formula>NOT(ISERROR(SEARCH("RIESGO EXTREMO",BD12)))</formula>
    </cfRule>
    <cfRule type="containsText" dxfId="10" priority="10" operator="containsText" text="RIESGO ALTO">
      <formula>NOT(ISERROR(SEARCH("RIESGO ALTO",BD12)))</formula>
    </cfRule>
    <cfRule type="containsText" dxfId="9" priority="11" operator="containsText" text="RIESGO MODERADO">
      <formula>NOT(ISERROR(SEARCH("RIESGO MODERADO",BD12)))</formula>
    </cfRule>
    <cfRule type="containsText" dxfId="8" priority="12" operator="containsText" text="RIESGO BAJO">
      <formula>NOT(ISERROR(SEARCH("RIESGO BAJO",BD12)))</formula>
    </cfRule>
  </conditionalFormatting>
  <conditionalFormatting sqref="BH12:BI12">
    <cfRule type="containsText" dxfId="7" priority="5" operator="containsText" text="RIESGO EXTREMO">
      <formula>NOT(ISERROR(SEARCH("RIESGO EXTREMO",BH12)))</formula>
    </cfRule>
    <cfRule type="containsText" dxfId="6" priority="6" operator="containsText" text="RIESGO ALTO">
      <formula>NOT(ISERROR(SEARCH("RIESGO ALTO",BH12)))</formula>
    </cfRule>
    <cfRule type="containsText" dxfId="5" priority="7" operator="containsText" text="RIESGO MODERADO">
      <formula>NOT(ISERROR(SEARCH("RIESGO MODERADO",BH12)))</formula>
    </cfRule>
    <cfRule type="containsText" dxfId="4" priority="8" operator="containsText" text="RIESGO BAJO">
      <formula>NOT(ISERROR(SEARCH("RIESGO BAJO",BH12)))</formula>
    </cfRule>
  </conditionalFormatting>
  <conditionalFormatting sqref="BC12">
    <cfRule type="containsText" dxfId="3" priority="1" operator="containsText" text="RIESGO EXTREMO">
      <formula>NOT(ISERROR(SEARCH("RIESGO EXTREMO",BC12)))</formula>
    </cfRule>
    <cfRule type="containsText" dxfId="2" priority="2" operator="containsText" text="RIESGO ALTO">
      <formula>NOT(ISERROR(SEARCH("RIESGO ALTO",BC12)))</formula>
    </cfRule>
    <cfRule type="containsText" dxfId="1" priority="3" operator="containsText" text="RIESGO MODERADO">
      <formula>NOT(ISERROR(SEARCH("RIESGO MODERADO",BC12)))</formula>
    </cfRule>
    <cfRule type="containsText" dxfId="0" priority="4" operator="containsText" text="RIESGO BAJO">
      <formula>NOT(ISERROR(SEARCH("RIESGO BAJO",BC12)))</formula>
    </cfRule>
  </conditionalFormatting>
  <dataValidations yWindow="212" count="24">
    <dataValidation allowBlank="1" showInputMessage="1" showErrorMessage="1" prompt="Para cada causa debe existir un control" sqref="T27 T13 T23 T20 T29 T31 T33 T36 T11 T17:T18 T25 S11:S37" xr:uid="{00000000-0002-0000-0100-000013000000}"/>
    <dataValidation type="list" allowBlank="1" showInputMessage="1" showErrorMessage="1" sqref="O11" xr:uid="{D4822D47-62E0-4D62-B179-86E07EF949D5}">
      <formula1>impacto</formula1>
    </dataValidation>
    <dataValidation type="list" allowBlank="1" showInputMessage="1" showErrorMessage="1" prompt="Seleccione la amenaza de acuerdo con el tipo seleccionado" sqref="J11" xr:uid="{00000000-0002-0000-0100-00000A000000}">
      <formula1>INDIRECT($I$11)</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37" xr:uid="{00000000-0002-0000-0100-00000B000000}"/>
    <dataValidation type="list" allowBlank="1" showInputMessage="1" showErrorMessage="1" sqref="O27:O37 O13:O18 O20:O25 AX11 AX13:AX37" xr:uid="{00000000-0002-0000-0100-000002000000}">
      <formula1>INDIRECT($M$11)</formula1>
    </dataValidation>
    <dataValidation type="list" allowBlank="1" showInputMessage="1" showErrorMessage="1" sqref="N27:N37 N11 N13:N18 N20:N25 AW11 AW13:AW37" xr:uid="{00000000-0002-0000-0100-000000000000}">
      <formula1>probabilidad</formula1>
    </dataValidation>
    <dataValidation type="list" allowBlank="1" showInputMessage="1" showErrorMessage="1" sqref="B27:B37 B20:B25 B11 B13:B18" xr:uid="{00000000-0002-0000-0100-000003000000}">
      <formula1>procesos</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27:D37 D20:D25 D11 D13:D18" xr:uid="{00000000-0002-0000-0100-000004000000}"/>
    <dataValidation allowBlank="1" showInputMessage="1" showErrorMessage="1" prompt="La descripción del riesgo se puede realizar a través de estas preguntas:_x000a_¿Qué puede suceder?_x000a_¿Cómo puede suceder?_x000a_¿Qué consecuencias tendría su materialización?" sqref="E27:E37 E20:E25 E11 E13:E18" xr:uid="{00000000-0002-0000-0100-000005000000}"/>
    <dataValidation type="list" allowBlank="1" showInputMessage="1" showErrorMessage="1" prompt="Seleccione el tipo de riesgo conforme a las categorias." sqref="F27:F37 F20:F25 F11 F13:F18" xr:uid="{00000000-0002-0000-0100-000006000000}">
      <formula1>tipo_de_riesgos</formula1>
    </dataValidation>
    <dataValidation allowBlank="1" showInputMessage="1" showErrorMessage="1" prompt="Relacione el activo de información donde el nivel de criticidad corresponde a &quot;Crítico&quot;" sqref="H11 H13:H18 H20:H25 H27:H37" xr:uid="{00000000-0002-0000-0100-000008000000}"/>
    <dataValidation type="list" allowBlank="1" showInputMessage="1" showErrorMessage="1" prompt="Solo aplica para los riesgos tipificados como seguridad de la información" sqref="I11 I13:I18 I20:I25 I27:I37" xr:uid="{00000000-0002-0000-0100-000009000000}">
      <formula1>tipo_de_amenaza</formula1>
    </dataValidation>
    <dataValidation type="list" allowBlank="1" showInputMessage="1" showErrorMessage="1" sqref="U11:U37" xr:uid="{00000000-0002-0000-0100-00000C000000}">
      <formula1>"Asignado,No asignado"</formula1>
    </dataValidation>
    <dataValidation type="list" allowBlank="1" showInputMessage="1" showErrorMessage="1" sqref="W11:W37" xr:uid="{00000000-0002-0000-0100-00000D000000}">
      <formula1>"Adecuado,Inadecuado"</formula1>
    </dataValidation>
    <dataValidation type="list" allowBlank="1" showInputMessage="1" showErrorMessage="1" sqref="Y11:Y37" xr:uid="{00000000-0002-0000-0100-00000E000000}">
      <formula1>"Oportuna,Inoportuna"</formula1>
    </dataValidation>
    <dataValidation type="list" allowBlank="1" showInputMessage="1" showErrorMessage="1" sqref="AA11:AA37" xr:uid="{00000000-0002-0000-0100-00000F000000}">
      <formula1>"Prevenir,Detectar,No es un control"</formula1>
    </dataValidation>
    <dataValidation type="list" allowBlank="1" showInputMessage="1" showErrorMessage="1" sqref="AC11:AC37" xr:uid="{00000000-0002-0000-0100-000010000000}">
      <formula1>"Confiable,No confiable"</formula1>
    </dataValidation>
    <dataValidation type="list" allowBlank="1" showInputMessage="1" showErrorMessage="1" sqref="AE11:AE37" xr:uid="{00000000-0002-0000-0100-000011000000}">
      <formula1>"Se investigan y resuelven oportunamente,No se investigan y no se resuelven oportunamente"</formula1>
    </dataValidation>
    <dataValidation type="list" allowBlank="1" showInputMessage="1" showErrorMessage="1" sqref="AG11:AG37" xr:uid="{00000000-0002-0000-0100-000012000000}">
      <formula1>"Completa,Incompleta,No existe"</formula1>
    </dataValidation>
    <dataValidation type="list" allowBlank="1" showInputMessage="1" showErrorMessage="1" sqref="AK11:AK37" xr:uid="{00000000-0002-0000-0100-000014000000}">
      <formula1>"Siempre se ejecuta,Algunas veces,No se ejecuta"</formula1>
    </dataValidation>
    <dataValidation type="list" allowBlank="1" showInputMessage="1" showErrorMessage="1" sqref="AS11:AS37" xr:uid="{00000000-0002-0000-0100-000015000000}">
      <formula1>"Directamente,Indirectamente,No disminuye"</formula1>
    </dataValidation>
    <dataValidation type="list" allowBlank="1" showInputMessage="1" showErrorMessage="1" sqref="AR11:AR37" xr:uid="{00000000-0002-0000-0100-000016000000}">
      <formula1>"Directamente,No disminuye"</formula1>
    </dataValidation>
    <dataValidation type="list" allowBlank="1" showInputMessage="1" showErrorMessage="1" sqref="R27:R37 R11 R13:R18 R20:R25 BA27:BA37 BA20:BA25 BA11 BA13:BA18" xr:uid="{00000000-0002-0000-0100-000017000000}">
      <formula1>opciondelriesgo</formula1>
    </dataValidation>
    <dataValidation type="list" allowBlank="1" showInputMessage="1" showErrorMessage="1" prompt="Seleccione la tipología conforme al tipo de riesgo." sqref="G27:G37 G20:G25 G11 G13:G18" xr:uid="{00000000-0002-0000-0100-000007000000}">
      <formula1>INDIRECT(F11)</formula1>
    </dataValidation>
  </dataValidations>
  <printOptions horizontalCentered="1"/>
  <pageMargins left="0.35972222222222222" right="0.51388888888888884" top="0.74803149606299213" bottom="0.74803149606299213" header="0.31496062992125984" footer="0.31496062992125984"/>
  <pageSetup paperSize="5" scale="37" orientation="landscape" r:id="rId1"/>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20" max="51" man="1"/>
    <brk id="43" max="51"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1"/>
  <sheetViews>
    <sheetView topLeftCell="B1" zoomScale="90" zoomScaleNormal="90" zoomScaleSheetLayoutView="90" workbookViewId="0">
      <selection activeCell="B5" sqref="B5"/>
    </sheetView>
  </sheetViews>
  <sheetFormatPr baseColWidth="10" defaultColWidth="11.42578125" defaultRowHeight="15" x14ac:dyDescent="0.25"/>
  <cols>
    <col min="1" max="1" width="3.140625" style="1" customWidth="1"/>
    <col min="2" max="2" width="27.42578125" style="1" customWidth="1"/>
    <col min="3" max="3" width="99.42578125" style="1" customWidth="1"/>
    <col min="4" max="4" width="2.42578125" style="1" customWidth="1"/>
    <col min="5" max="16384" width="11.42578125" style="1"/>
  </cols>
  <sheetData>
    <row r="1" spans="2:3" ht="27.75" customHeight="1" x14ac:dyDescent="0.25">
      <c r="B1" s="138" t="s">
        <v>279</v>
      </c>
      <c r="C1" s="139"/>
    </row>
    <row r="2" spans="2:3" x14ac:dyDescent="0.25">
      <c r="B2" s="140" t="s">
        <v>280</v>
      </c>
      <c r="C2" s="140"/>
    </row>
    <row r="3" spans="2:3" ht="59.25" customHeight="1" x14ac:dyDescent="0.25">
      <c r="B3" s="51" t="s">
        <v>281</v>
      </c>
      <c r="C3" s="52" t="s">
        <v>282</v>
      </c>
    </row>
    <row r="4" spans="2:3" ht="59.25" customHeight="1" x14ac:dyDescent="0.25">
      <c r="B4" s="51" t="s">
        <v>283</v>
      </c>
      <c r="C4" s="52" t="s">
        <v>284</v>
      </c>
    </row>
    <row r="5" spans="2:3" ht="59.25" customHeight="1" x14ac:dyDescent="0.25">
      <c r="B5" s="51" t="s">
        <v>9</v>
      </c>
      <c r="C5" s="52" t="s">
        <v>285</v>
      </c>
    </row>
    <row r="6" spans="2:3" ht="59.25" customHeight="1" x14ac:dyDescent="0.25">
      <c r="B6" s="51" t="s">
        <v>10</v>
      </c>
      <c r="C6" s="52" t="s">
        <v>286</v>
      </c>
    </row>
    <row r="7" spans="2:3" ht="59.25" customHeight="1" x14ac:dyDescent="0.25">
      <c r="B7" s="51" t="s">
        <v>287</v>
      </c>
      <c r="C7" s="52" t="s">
        <v>288</v>
      </c>
    </row>
    <row r="8" spans="2:3" ht="59.25" customHeight="1" x14ac:dyDescent="0.25">
      <c r="B8" s="51" t="s">
        <v>289</v>
      </c>
      <c r="C8" s="52" t="s">
        <v>290</v>
      </c>
    </row>
    <row r="9" spans="2:3" ht="59.25" customHeight="1" x14ac:dyDescent="0.25">
      <c r="B9" s="51" t="s">
        <v>11</v>
      </c>
      <c r="C9" s="52" t="s">
        <v>291</v>
      </c>
    </row>
    <row r="10" spans="2:3" ht="59.25" customHeight="1" x14ac:dyDescent="0.25">
      <c r="B10" s="51" t="s">
        <v>292</v>
      </c>
      <c r="C10" s="52" t="s">
        <v>293</v>
      </c>
    </row>
    <row r="11" spans="2:3" ht="59.25" customHeight="1" x14ac:dyDescent="0.25">
      <c r="B11" s="51" t="s">
        <v>294</v>
      </c>
      <c r="C11" s="52" t="s">
        <v>295</v>
      </c>
    </row>
  </sheetData>
  <mergeCells count="2">
    <mergeCell ref="B1:C1"/>
    <mergeCell ref="B2:C2"/>
  </mergeCells>
  <printOptions horizontalCentered="1"/>
  <pageMargins left="0.70866141732283472" right="0.70866141732283472" top="0.74803149606299213" bottom="0.74803149606299213" header="0.31496062992125984" footer="0.31496062992125984"/>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21"/>
  <sheetViews>
    <sheetView zoomScaleNormal="100" zoomScaleSheetLayoutView="100" workbookViewId="0">
      <selection activeCell="I13" sqref="I13"/>
    </sheetView>
  </sheetViews>
  <sheetFormatPr baseColWidth="10" defaultColWidth="11.42578125" defaultRowHeight="14.25" x14ac:dyDescent="0.25"/>
  <cols>
    <col min="1" max="1" width="2.140625" style="25" customWidth="1"/>
    <col min="2" max="2" width="9.28515625" style="25" customWidth="1"/>
    <col min="3" max="3" width="30.42578125" style="25" customWidth="1"/>
    <col min="4" max="9" width="20" style="25" customWidth="1"/>
    <col min="10" max="10" width="20.28515625" style="25" customWidth="1"/>
    <col min="11" max="16384" width="11.42578125" style="25"/>
  </cols>
  <sheetData>
    <row r="2" spans="2:10" ht="18.75" customHeight="1" x14ac:dyDescent="0.25">
      <c r="B2" s="142" t="s">
        <v>3</v>
      </c>
      <c r="C2" s="142"/>
      <c r="D2" s="142"/>
      <c r="E2" s="142"/>
      <c r="F2" s="142"/>
      <c r="G2" s="142"/>
      <c r="H2" s="142"/>
      <c r="I2" s="142"/>
    </row>
    <row r="3" spans="2:10" ht="16.5" customHeight="1" x14ac:dyDescent="0.25">
      <c r="B3" s="26" t="s">
        <v>12</v>
      </c>
      <c r="C3" s="26" t="s">
        <v>13</v>
      </c>
      <c r="D3" s="143" t="s">
        <v>14</v>
      </c>
      <c r="E3" s="143"/>
      <c r="F3" s="143"/>
      <c r="G3" s="143" t="s">
        <v>15</v>
      </c>
      <c r="H3" s="143"/>
      <c r="I3" s="143"/>
    </row>
    <row r="4" spans="2:10" ht="36.75" customHeight="1" x14ac:dyDescent="0.25">
      <c r="B4" s="27">
        <v>5</v>
      </c>
      <c r="C4" s="28" t="s">
        <v>20</v>
      </c>
      <c r="D4" s="141" t="s">
        <v>185</v>
      </c>
      <c r="E4" s="141"/>
      <c r="F4" s="141"/>
      <c r="G4" s="141" t="s">
        <v>186</v>
      </c>
      <c r="H4" s="141"/>
      <c r="I4" s="141"/>
    </row>
    <row r="5" spans="2:10" ht="36.75" customHeight="1" x14ac:dyDescent="0.25">
      <c r="B5" s="27">
        <v>4</v>
      </c>
      <c r="C5" s="28" t="s">
        <v>19</v>
      </c>
      <c r="D5" s="141" t="s">
        <v>187</v>
      </c>
      <c r="E5" s="141"/>
      <c r="F5" s="141"/>
      <c r="G5" s="141" t="s">
        <v>188</v>
      </c>
      <c r="H5" s="141"/>
      <c r="I5" s="141"/>
    </row>
    <row r="6" spans="2:10" ht="36.75" customHeight="1" x14ac:dyDescent="0.25">
      <c r="B6" s="27">
        <v>3</v>
      </c>
      <c r="C6" s="28" t="s">
        <v>18</v>
      </c>
      <c r="D6" s="141" t="s">
        <v>189</v>
      </c>
      <c r="E6" s="141"/>
      <c r="F6" s="141"/>
      <c r="G6" s="141" t="s">
        <v>190</v>
      </c>
      <c r="H6" s="141"/>
      <c r="I6" s="141"/>
    </row>
    <row r="7" spans="2:10" ht="36.75" customHeight="1" x14ac:dyDescent="0.25">
      <c r="B7" s="27">
        <v>2</v>
      </c>
      <c r="C7" s="28" t="s">
        <v>17</v>
      </c>
      <c r="D7" s="141" t="s">
        <v>191</v>
      </c>
      <c r="E7" s="141"/>
      <c r="F7" s="141"/>
      <c r="G7" s="141" t="s">
        <v>192</v>
      </c>
      <c r="H7" s="141"/>
      <c r="I7" s="141"/>
    </row>
    <row r="8" spans="2:10" ht="36.75" customHeight="1" x14ac:dyDescent="0.25">
      <c r="B8" s="27">
        <v>1</v>
      </c>
      <c r="C8" s="28" t="s">
        <v>16</v>
      </c>
      <c r="D8" s="141" t="s">
        <v>193</v>
      </c>
      <c r="E8" s="141"/>
      <c r="F8" s="141"/>
      <c r="G8" s="141" t="s">
        <v>194</v>
      </c>
      <c r="H8" s="141"/>
      <c r="I8" s="141"/>
    </row>
    <row r="9" spans="2:10" ht="9" customHeight="1" x14ac:dyDescent="0.25"/>
    <row r="11" spans="2:10" ht="15" x14ac:dyDescent="0.25">
      <c r="B11" s="29" t="s">
        <v>195</v>
      </c>
      <c r="C11" s="29" t="s">
        <v>196</v>
      </c>
      <c r="D11" s="29" t="s">
        <v>197</v>
      </c>
      <c r="E11" s="29" t="s">
        <v>198</v>
      </c>
      <c r="F11" s="29" t="s">
        <v>199</v>
      </c>
      <c r="G11" s="29" t="s">
        <v>200</v>
      </c>
      <c r="H11" s="29" t="s">
        <v>201</v>
      </c>
      <c r="I11" s="29" t="s">
        <v>330</v>
      </c>
      <c r="J11" s="29" t="s">
        <v>202</v>
      </c>
    </row>
    <row r="12" spans="2:10" ht="71.25" x14ac:dyDescent="0.25">
      <c r="B12" s="21">
        <v>1</v>
      </c>
      <c r="C12" s="30" t="str">
        <f>+'MAPA DE RIESGOS PROCESOS'!D11</f>
        <v>Ingreso de personal no autorizado al centro de cómputo con el fin de afectar la infraestructura tecnológica de la Entidad.</v>
      </c>
      <c r="D12" s="21">
        <v>3</v>
      </c>
      <c r="E12" s="21">
        <v>2</v>
      </c>
      <c r="F12" s="21">
        <v>2</v>
      </c>
      <c r="G12" s="21">
        <v>2</v>
      </c>
      <c r="H12" s="21">
        <v>3</v>
      </c>
      <c r="I12" s="21">
        <f>SUM(B12:H12)</f>
        <v>13</v>
      </c>
      <c r="J12" s="31">
        <f t="shared" ref="J12:J21" si="0">AVERAGE(D12:H12)</f>
        <v>2.4</v>
      </c>
    </row>
    <row r="13" spans="2:10" ht="28.5" x14ac:dyDescent="0.25">
      <c r="B13" s="21">
        <v>2</v>
      </c>
      <c r="C13" s="30" t="str">
        <f>+'MAPA DE RIESGOS PROCESOS'!D13</f>
        <v>Indisponibilidad de los equipos de seguridad perimetral</v>
      </c>
      <c r="D13" s="30"/>
      <c r="E13" s="30"/>
      <c r="F13" s="30"/>
      <c r="G13" s="30"/>
      <c r="H13" s="30"/>
      <c r="I13" s="30"/>
      <c r="J13" s="31" t="e">
        <f t="shared" si="0"/>
        <v>#DIV/0!</v>
      </c>
    </row>
    <row r="14" spans="2:10" x14ac:dyDescent="0.25">
      <c r="B14" s="21">
        <v>3</v>
      </c>
      <c r="C14" s="30" t="e">
        <f>+'MAPA DE RIESGOS PROCESOS'!#REF!</f>
        <v>#REF!</v>
      </c>
      <c r="D14" s="30"/>
      <c r="E14" s="30"/>
      <c r="F14" s="30"/>
      <c r="G14" s="30"/>
      <c r="H14" s="30"/>
      <c r="I14" s="30"/>
      <c r="J14" s="31" t="e">
        <f t="shared" si="0"/>
        <v>#DIV/0!</v>
      </c>
    </row>
    <row r="15" spans="2:10" x14ac:dyDescent="0.25">
      <c r="B15" s="21">
        <v>4</v>
      </c>
      <c r="C15" s="30" t="e">
        <f>+'MAPA DE RIESGOS PROCESOS'!#REF!</f>
        <v>#REF!</v>
      </c>
      <c r="D15" s="30"/>
      <c r="E15" s="30"/>
      <c r="F15" s="30"/>
      <c r="G15" s="30"/>
      <c r="H15" s="30"/>
      <c r="I15" s="30"/>
      <c r="J15" s="31" t="e">
        <f t="shared" si="0"/>
        <v>#DIV/0!</v>
      </c>
    </row>
    <row r="16" spans="2:10" x14ac:dyDescent="0.25">
      <c r="B16" s="21">
        <v>5</v>
      </c>
      <c r="C16" s="30" t="e">
        <f>+'MAPA DE RIESGOS PROCESOS'!#REF!</f>
        <v>#REF!</v>
      </c>
      <c r="D16" s="30"/>
      <c r="E16" s="30"/>
      <c r="F16" s="30"/>
      <c r="G16" s="30"/>
      <c r="H16" s="30"/>
      <c r="I16" s="30"/>
      <c r="J16" s="31" t="e">
        <f t="shared" si="0"/>
        <v>#DIV/0!</v>
      </c>
    </row>
    <row r="17" spans="2:10" ht="57" x14ac:dyDescent="0.25">
      <c r="B17" s="21">
        <v>6</v>
      </c>
      <c r="C17" s="30" t="str">
        <f>+'MAPA DE RIESGOS PROCESOS'!D18</f>
        <v>Indisponibilidad de los servicios de Oracle Cloud Infrastructure y Correo electronico en Office 365</v>
      </c>
      <c r="D17" s="30"/>
      <c r="E17" s="30"/>
      <c r="F17" s="30"/>
      <c r="G17" s="30"/>
      <c r="H17" s="30"/>
      <c r="I17" s="30"/>
      <c r="J17" s="31" t="e">
        <f t="shared" si="0"/>
        <v>#DIV/0!</v>
      </c>
    </row>
    <row r="18" spans="2:10" ht="28.5" x14ac:dyDescent="0.25">
      <c r="B18" s="21">
        <v>7</v>
      </c>
      <c r="C18" s="30" t="str">
        <f>+'MAPA DE RIESGOS PROCESOS'!D20</f>
        <v xml:space="preserve">Indisponibilidad Servidor antivirus </v>
      </c>
      <c r="D18" s="30"/>
      <c r="E18" s="30"/>
      <c r="F18" s="30"/>
      <c r="G18" s="30"/>
      <c r="H18" s="30"/>
      <c r="I18" s="30"/>
      <c r="J18" s="31" t="e">
        <f t="shared" si="0"/>
        <v>#DIV/0!</v>
      </c>
    </row>
    <row r="19" spans="2:10" ht="28.5" x14ac:dyDescent="0.25">
      <c r="B19" s="21">
        <v>8</v>
      </c>
      <c r="C19" s="30" t="str">
        <f>+'MAPA DE RIESGOS PROCESOS'!D23</f>
        <v>indisponibilidad servicios de Directorio Activo</v>
      </c>
      <c r="D19" s="30"/>
      <c r="E19" s="30"/>
      <c r="F19" s="30"/>
      <c r="G19" s="30"/>
      <c r="H19" s="30"/>
      <c r="I19" s="30"/>
      <c r="J19" s="31" t="e">
        <f t="shared" si="0"/>
        <v>#DIV/0!</v>
      </c>
    </row>
    <row r="20" spans="2:10" ht="28.5" x14ac:dyDescent="0.25">
      <c r="B20" s="21">
        <v>9</v>
      </c>
      <c r="C20" s="30" t="str">
        <f>+'MAPA DE RIESGOS PROCESOS'!D25</f>
        <v>indisponibilidad Servidor de archivos</v>
      </c>
      <c r="D20" s="30"/>
      <c r="E20" s="30"/>
      <c r="F20" s="30"/>
      <c r="G20" s="30"/>
      <c r="H20" s="30"/>
      <c r="I20" s="30"/>
      <c r="J20" s="31" t="e">
        <f t="shared" si="0"/>
        <v>#DIV/0!</v>
      </c>
    </row>
    <row r="21" spans="2:10" x14ac:dyDescent="0.25">
      <c r="B21" s="21">
        <v>10</v>
      </c>
      <c r="C21" s="30" t="str">
        <f>+'MAPA DE RIESGOS PROCESOS'!D27</f>
        <v>Indisponibilidad servidor GLPI</v>
      </c>
      <c r="D21" s="30"/>
      <c r="E21" s="30"/>
      <c r="F21" s="30"/>
      <c r="G21" s="30"/>
      <c r="H21" s="30"/>
      <c r="I21" s="30"/>
      <c r="J21" s="31" t="e">
        <f t="shared" si="0"/>
        <v>#DIV/0!</v>
      </c>
    </row>
  </sheetData>
  <mergeCells count="13">
    <mergeCell ref="D5:F5"/>
    <mergeCell ref="G5:I5"/>
    <mergeCell ref="B2:I2"/>
    <mergeCell ref="D3:F3"/>
    <mergeCell ref="G3:I3"/>
    <mergeCell ref="D4:F4"/>
    <mergeCell ref="G4:I4"/>
    <mergeCell ref="D6:F6"/>
    <mergeCell ref="G6:I6"/>
    <mergeCell ref="D7:F7"/>
    <mergeCell ref="G7:I7"/>
    <mergeCell ref="D8:F8"/>
    <mergeCell ref="G8:I8"/>
  </mergeCells>
  <printOptions horizontalCentered="1"/>
  <pageMargins left="0.70866141732283472" right="0.70866141732283472" top="0.74803149606299213" bottom="0.74803149606299213" header="0.31496062992125984" footer="0.31496062992125984"/>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56"/>
  <sheetViews>
    <sheetView topLeftCell="A4" zoomScale="90" zoomScaleNormal="90" zoomScaleSheetLayoutView="80" workbookViewId="0">
      <selection activeCell="D14" sqref="D14"/>
    </sheetView>
  </sheetViews>
  <sheetFormatPr baseColWidth="10" defaultColWidth="11.42578125" defaultRowHeight="14.25" x14ac:dyDescent="0.25"/>
  <cols>
    <col min="1" max="1" width="5.140625" style="25" customWidth="1"/>
    <col min="2" max="2" width="14.42578125" style="25" customWidth="1"/>
    <col min="3" max="4" width="53.42578125" style="25" customWidth="1"/>
    <col min="5" max="5" width="11.42578125" style="25" customWidth="1"/>
    <col min="6" max="16384" width="11.42578125" style="25"/>
  </cols>
  <sheetData>
    <row r="1" spans="1:4" ht="9" customHeight="1" thickBot="1" x14ac:dyDescent="0.3"/>
    <row r="2" spans="1:4" ht="25.5" customHeight="1" thickBot="1" x14ac:dyDescent="0.3">
      <c r="A2" s="150" t="s">
        <v>243</v>
      </c>
      <c r="B2" s="151"/>
      <c r="C2" s="151"/>
      <c r="D2" s="152"/>
    </row>
    <row r="3" spans="1:4" ht="47.25" customHeight="1" x14ac:dyDescent="0.25">
      <c r="A3" s="153" t="s">
        <v>244</v>
      </c>
      <c r="B3" s="154"/>
      <c r="C3" s="63" t="s">
        <v>310</v>
      </c>
      <c r="D3" s="63" t="s">
        <v>310</v>
      </c>
    </row>
    <row r="4" spans="1:4" ht="15" thickBot="1" x14ac:dyDescent="0.3">
      <c r="A4" s="155"/>
      <c r="B4" s="156"/>
      <c r="C4" s="64" t="s">
        <v>311</v>
      </c>
      <c r="D4" s="64" t="s">
        <v>312</v>
      </c>
    </row>
    <row r="5" spans="1:4" ht="25.5" x14ac:dyDescent="0.25">
      <c r="A5" s="144">
        <v>1</v>
      </c>
      <c r="B5" s="147" t="s">
        <v>21</v>
      </c>
      <c r="C5" s="65" t="s">
        <v>236</v>
      </c>
      <c r="D5" s="68" t="s">
        <v>237</v>
      </c>
    </row>
    <row r="6" spans="1:4" ht="25.5" x14ac:dyDescent="0.25">
      <c r="A6" s="145"/>
      <c r="B6" s="148"/>
      <c r="C6" s="65" t="s">
        <v>238</v>
      </c>
      <c r="D6" s="68" t="s">
        <v>239</v>
      </c>
    </row>
    <row r="7" spans="1:4" ht="59.25" customHeight="1" x14ac:dyDescent="0.25">
      <c r="A7" s="145"/>
      <c r="B7" s="148"/>
      <c r="C7" s="65" t="s">
        <v>240</v>
      </c>
      <c r="D7" s="68" t="s">
        <v>241</v>
      </c>
    </row>
    <row r="8" spans="1:4" ht="71.25" customHeight="1" x14ac:dyDescent="0.25">
      <c r="A8" s="145"/>
      <c r="B8" s="148"/>
      <c r="C8" s="65" t="s">
        <v>242</v>
      </c>
      <c r="D8" s="68"/>
    </row>
    <row r="9" spans="1:4" ht="24" x14ac:dyDescent="0.25">
      <c r="A9" s="145"/>
      <c r="B9" s="148"/>
      <c r="C9" s="66"/>
      <c r="D9" s="69" t="s">
        <v>313</v>
      </c>
    </row>
    <row r="10" spans="1:4" ht="15" x14ac:dyDescent="0.25">
      <c r="A10" s="145"/>
      <c r="B10" s="148"/>
      <c r="C10" s="66"/>
      <c r="D10" s="68"/>
    </row>
    <row r="11" spans="1:4" ht="15" x14ac:dyDescent="0.25">
      <c r="A11" s="145"/>
      <c r="B11" s="148"/>
      <c r="C11" s="66"/>
      <c r="D11" s="68" t="s">
        <v>314</v>
      </c>
    </row>
    <row r="12" spans="1:4" ht="52.5" customHeight="1" thickBot="1" x14ac:dyDescent="0.3">
      <c r="A12" s="146"/>
      <c r="B12" s="149"/>
      <c r="C12" s="67"/>
      <c r="D12" s="70" t="s">
        <v>315</v>
      </c>
    </row>
    <row r="13" spans="1:4" ht="57" customHeight="1" x14ac:dyDescent="0.25">
      <c r="A13" s="144">
        <v>2</v>
      </c>
      <c r="B13" s="147" t="s">
        <v>22</v>
      </c>
      <c r="C13" s="68" t="s">
        <v>229</v>
      </c>
      <c r="D13" s="68" t="s">
        <v>230</v>
      </c>
    </row>
    <row r="14" spans="1:4" ht="57" customHeight="1" x14ac:dyDescent="0.25">
      <c r="A14" s="145"/>
      <c r="B14" s="148"/>
      <c r="C14" s="68" t="s">
        <v>231</v>
      </c>
      <c r="D14" s="68" t="s">
        <v>232</v>
      </c>
    </row>
    <row r="15" spans="1:4" ht="57" customHeight="1" x14ac:dyDescent="0.25">
      <c r="A15" s="145"/>
      <c r="B15" s="148"/>
      <c r="C15" s="68" t="s">
        <v>233</v>
      </c>
      <c r="D15" s="68" t="s">
        <v>234</v>
      </c>
    </row>
    <row r="16" spans="1:4" ht="57" customHeight="1" x14ac:dyDescent="0.25">
      <c r="A16" s="145"/>
      <c r="B16" s="148"/>
      <c r="C16" s="68" t="s">
        <v>235</v>
      </c>
      <c r="D16" s="68"/>
    </row>
    <row r="17" spans="1:4" ht="24" x14ac:dyDescent="0.25">
      <c r="A17" s="145"/>
      <c r="B17" s="148"/>
      <c r="C17" s="66"/>
      <c r="D17" s="69" t="s">
        <v>313</v>
      </c>
    </row>
    <row r="18" spans="1:4" ht="15" x14ac:dyDescent="0.25">
      <c r="A18" s="145"/>
      <c r="B18" s="148"/>
      <c r="C18" s="66"/>
      <c r="D18" s="68"/>
    </row>
    <row r="19" spans="1:4" ht="41.25" customHeight="1" x14ac:dyDescent="0.25">
      <c r="A19" s="145"/>
      <c r="B19" s="148"/>
      <c r="C19" s="66"/>
      <c r="D19" s="68" t="s">
        <v>316</v>
      </c>
    </row>
    <row r="20" spans="1:4" ht="41.25" customHeight="1" x14ac:dyDescent="0.25">
      <c r="A20" s="145"/>
      <c r="B20" s="148"/>
      <c r="C20" s="66"/>
      <c r="D20" s="68" t="s">
        <v>317</v>
      </c>
    </row>
    <row r="21" spans="1:4" ht="41.25" customHeight="1" thickBot="1" x14ac:dyDescent="0.3">
      <c r="A21" s="146"/>
      <c r="B21" s="149"/>
      <c r="C21" s="67"/>
      <c r="D21" s="70" t="s">
        <v>318</v>
      </c>
    </row>
    <row r="22" spans="1:4" ht="60.75" customHeight="1" x14ac:dyDescent="0.25">
      <c r="A22" s="144">
        <v>3</v>
      </c>
      <c r="B22" s="147" t="s">
        <v>23</v>
      </c>
      <c r="C22" s="65" t="s">
        <v>219</v>
      </c>
      <c r="D22" s="65" t="s">
        <v>220</v>
      </c>
    </row>
    <row r="23" spans="1:4" ht="60.75" customHeight="1" x14ac:dyDescent="0.25">
      <c r="A23" s="145"/>
      <c r="B23" s="148"/>
      <c r="C23" s="65" t="s">
        <v>221</v>
      </c>
      <c r="D23" s="65" t="s">
        <v>222</v>
      </c>
    </row>
    <row r="24" spans="1:4" ht="60.75" customHeight="1" x14ac:dyDescent="0.25">
      <c r="A24" s="145"/>
      <c r="B24" s="148"/>
      <c r="C24" s="65" t="s">
        <v>223</v>
      </c>
      <c r="D24" s="65" t="s">
        <v>224</v>
      </c>
    </row>
    <row r="25" spans="1:4" ht="60.75" customHeight="1" x14ac:dyDescent="0.25">
      <c r="A25" s="145"/>
      <c r="B25" s="148"/>
      <c r="C25" s="65" t="s">
        <v>225</v>
      </c>
      <c r="D25" s="65" t="s">
        <v>226</v>
      </c>
    </row>
    <row r="26" spans="1:4" ht="38.25" x14ac:dyDescent="0.25">
      <c r="A26" s="145"/>
      <c r="B26" s="148"/>
      <c r="C26" s="68"/>
      <c r="D26" s="65" t="s">
        <v>227</v>
      </c>
    </row>
    <row r="27" spans="1:4" ht="53.25" customHeight="1" x14ac:dyDescent="0.25">
      <c r="A27" s="145"/>
      <c r="B27" s="148"/>
      <c r="C27" s="66"/>
      <c r="D27" s="65" t="s">
        <v>228</v>
      </c>
    </row>
    <row r="28" spans="1:4" ht="15" x14ac:dyDescent="0.25">
      <c r="A28" s="145"/>
      <c r="B28" s="148"/>
      <c r="C28" s="66"/>
      <c r="D28" s="65"/>
    </row>
    <row r="29" spans="1:4" ht="24" x14ac:dyDescent="0.25">
      <c r="A29" s="145"/>
      <c r="B29" s="148"/>
      <c r="C29" s="66"/>
      <c r="D29" s="69" t="s">
        <v>313</v>
      </c>
    </row>
    <row r="30" spans="1:4" ht="15" x14ac:dyDescent="0.25">
      <c r="A30" s="145"/>
      <c r="B30" s="148"/>
      <c r="C30" s="66"/>
      <c r="D30" s="71"/>
    </row>
    <row r="31" spans="1:4" ht="39.75" customHeight="1" x14ac:dyDescent="0.25">
      <c r="A31" s="145"/>
      <c r="B31" s="148"/>
      <c r="C31" s="66"/>
      <c r="D31" s="65" t="s">
        <v>319</v>
      </c>
    </row>
    <row r="32" spans="1:4" ht="39.75" customHeight="1" x14ac:dyDescent="0.25">
      <c r="A32" s="145"/>
      <c r="B32" s="148"/>
      <c r="C32" s="66"/>
      <c r="D32" s="65" t="s">
        <v>320</v>
      </c>
    </row>
    <row r="33" spans="1:4" ht="39.75" customHeight="1" x14ac:dyDescent="0.25">
      <c r="A33" s="145"/>
      <c r="B33" s="148"/>
      <c r="C33" s="66"/>
      <c r="D33" s="65" t="s">
        <v>226</v>
      </c>
    </row>
    <row r="34" spans="1:4" ht="39.75" customHeight="1" thickBot="1" x14ac:dyDescent="0.3">
      <c r="A34" s="146"/>
      <c r="B34" s="149"/>
      <c r="C34" s="67"/>
      <c r="D34" s="72" t="s">
        <v>321</v>
      </c>
    </row>
    <row r="35" spans="1:4" ht="25.5" x14ac:dyDescent="0.25">
      <c r="A35" s="144">
        <v>4</v>
      </c>
      <c r="B35" s="147" t="s">
        <v>24</v>
      </c>
      <c r="C35" s="68" t="s">
        <v>211</v>
      </c>
      <c r="D35" s="68" t="s">
        <v>212</v>
      </c>
    </row>
    <row r="36" spans="1:4" ht="25.5" x14ac:dyDescent="0.25">
      <c r="A36" s="145"/>
      <c r="B36" s="148"/>
      <c r="C36" s="68" t="s">
        <v>213</v>
      </c>
      <c r="D36" s="68" t="s">
        <v>214</v>
      </c>
    </row>
    <row r="37" spans="1:4" ht="38.25" x14ac:dyDescent="0.25">
      <c r="A37" s="145"/>
      <c r="B37" s="148"/>
      <c r="C37" s="68" t="s">
        <v>215</v>
      </c>
      <c r="D37" s="68" t="s">
        <v>216</v>
      </c>
    </row>
    <row r="38" spans="1:4" ht="51" x14ac:dyDescent="0.25">
      <c r="A38" s="145"/>
      <c r="B38" s="148"/>
      <c r="C38" s="68" t="s">
        <v>217</v>
      </c>
      <c r="D38" s="68" t="s">
        <v>218</v>
      </c>
    </row>
    <row r="39" spans="1:4" ht="38.25" x14ac:dyDescent="0.25">
      <c r="A39" s="145"/>
      <c r="B39" s="148"/>
      <c r="C39" s="66"/>
      <c r="D39" s="68" t="s">
        <v>322</v>
      </c>
    </row>
    <row r="40" spans="1:4" ht="15" x14ac:dyDescent="0.25">
      <c r="A40" s="145"/>
      <c r="B40" s="148"/>
      <c r="C40" s="66"/>
      <c r="D40" s="68"/>
    </row>
    <row r="41" spans="1:4" ht="24" x14ac:dyDescent="0.25">
      <c r="A41" s="145"/>
      <c r="B41" s="148"/>
      <c r="C41" s="66"/>
      <c r="D41" s="69" t="s">
        <v>313</v>
      </c>
    </row>
    <row r="42" spans="1:4" ht="15" x14ac:dyDescent="0.25">
      <c r="A42" s="145"/>
      <c r="B42" s="148"/>
      <c r="C42" s="66"/>
      <c r="D42" s="68"/>
    </row>
    <row r="43" spans="1:4" ht="25.5" x14ac:dyDescent="0.25">
      <c r="A43" s="145"/>
      <c r="B43" s="148"/>
      <c r="C43" s="66"/>
      <c r="D43" s="68" t="s">
        <v>323</v>
      </c>
    </row>
    <row r="44" spans="1:4" ht="25.5" x14ac:dyDescent="0.25">
      <c r="A44" s="145"/>
      <c r="B44" s="148"/>
      <c r="C44" s="66"/>
      <c r="D44" s="68" t="s">
        <v>324</v>
      </c>
    </row>
    <row r="45" spans="1:4" ht="39" thickBot="1" x14ac:dyDescent="0.3">
      <c r="A45" s="146"/>
      <c r="B45" s="149"/>
      <c r="C45" s="67"/>
      <c r="D45" s="70" t="s">
        <v>325</v>
      </c>
    </row>
    <row r="46" spans="1:4" ht="38.25" x14ac:dyDescent="0.25">
      <c r="A46" s="144">
        <v>5</v>
      </c>
      <c r="B46" s="147" t="s">
        <v>25</v>
      </c>
      <c r="C46" s="65" t="s">
        <v>326</v>
      </c>
      <c r="D46" s="65" t="s">
        <v>204</v>
      </c>
    </row>
    <row r="47" spans="1:4" ht="38.25" x14ac:dyDescent="0.25">
      <c r="A47" s="145"/>
      <c r="B47" s="148"/>
      <c r="C47" s="65" t="s">
        <v>206</v>
      </c>
      <c r="D47" s="65" t="s">
        <v>205</v>
      </c>
    </row>
    <row r="48" spans="1:4" ht="9" customHeight="1" x14ac:dyDescent="0.25">
      <c r="A48" s="145"/>
      <c r="B48" s="148"/>
      <c r="C48" s="65" t="s">
        <v>208</v>
      </c>
      <c r="D48" s="65" t="s">
        <v>207</v>
      </c>
    </row>
    <row r="49" spans="1:4" ht="25.5" x14ac:dyDescent="0.25">
      <c r="A49" s="145"/>
      <c r="B49" s="148"/>
      <c r="C49" s="66"/>
      <c r="D49" s="65" t="s">
        <v>209</v>
      </c>
    </row>
    <row r="50" spans="1:4" ht="25.5" x14ac:dyDescent="0.25">
      <c r="A50" s="145"/>
      <c r="B50" s="148"/>
      <c r="C50" s="66"/>
      <c r="D50" s="65" t="s">
        <v>210</v>
      </c>
    </row>
    <row r="51" spans="1:4" ht="15" x14ac:dyDescent="0.25">
      <c r="A51" s="145"/>
      <c r="B51" s="148"/>
      <c r="C51" s="66"/>
      <c r="D51" s="65"/>
    </row>
    <row r="52" spans="1:4" ht="24" x14ac:dyDescent="0.25">
      <c r="A52" s="145"/>
      <c r="B52" s="148"/>
      <c r="C52" s="66"/>
      <c r="D52" s="69" t="s">
        <v>313</v>
      </c>
    </row>
    <row r="53" spans="1:4" ht="15" x14ac:dyDescent="0.25">
      <c r="A53" s="145"/>
      <c r="B53" s="148"/>
      <c r="C53" s="66"/>
      <c r="D53" s="65"/>
    </row>
    <row r="54" spans="1:4" ht="25.5" x14ac:dyDescent="0.25">
      <c r="A54" s="145"/>
      <c r="B54" s="148"/>
      <c r="C54" s="66"/>
      <c r="D54" s="65" t="s">
        <v>327</v>
      </c>
    </row>
    <row r="55" spans="1:4" ht="25.5" x14ac:dyDescent="0.25">
      <c r="A55" s="145"/>
      <c r="B55" s="148"/>
      <c r="C55" s="66"/>
      <c r="D55" s="65" t="s">
        <v>328</v>
      </c>
    </row>
    <row r="56" spans="1:4" ht="15.75" thickBot="1" x14ac:dyDescent="0.3">
      <c r="A56" s="146"/>
      <c r="B56" s="149"/>
      <c r="C56" s="67"/>
      <c r="D56" s="72" t="s">
        <v>329</v>
      </c>
    </row>
  </sheetData>
  <mergeCells count="12">
    <mergeCell ref="A2:D2"/>
    <mergeCell ref="A3:B4"/>
    <mergeCell ref="A5:A12"/>
    <mergeCell ref="B5:B12"/>
    <mergeCell ref="A13:A21"/>
    <mergeCell ref="B13:B21"/>
    <mergeCell ref="A22:A34"/>
    <mergeCell ref="B22:B34"/>
    <mergeCell ref="A35:A45"/>
    <mergeCell ref="B35:B45"/>
    <mergeCell ref="A46:A56"/>
    <mergeCell ref="B46:B56"/>
  </mergeCells>
  <printOptions horizontalCentered="1"/>
  <pageMargins left="0.70866141732283472" right="0.70866141732283472" top="0.74803149606299213" bottom="0.74803149606299213" header="0.31496062992125984" footer="0.31496062992125984"/>
  <pageSetup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E19"/>
  <sheetViews>
    <sheetView topLeftCell="A7" zoomScale="90" zoomScaleNormal="90" zoomScaleSheetLayoutView="80" workbookViewId="0">
      <selection activeCell="E7" sqref="E7"/>
    </sheetView>
  </sheetViews>
  <sheetFormatPr baseColWidth="10" defaultColWidth="11.42578125" defaultRowHeight="14.25" x14ac:dyDescent="0.25"/>
  <cols>
    <col min="1" max="1" width="1.7109375" style="25" customWidth="1"/>
    <col min="2" max="2" width="8.28515625" style="25" customWidth="1"/>
    <col min="3" max="3" width="15" style="25" customWidth="1"/>
    <col min="4" max="4" width="52.140625" style="25" hidden="1" customWidth="1"/>
    <col min="5" max="5" width="55.5703125" style="25" customWidth="1"/>
    <col min="6" max="6" width="1.5703125" style="25" customWidth="1"/>
    <col min="7" max="7" width="13.140625" style="25" customWidth="1"/>
    <col min="8" max="11" width="11.42578125" style="25"/>
    <col min="12" max="12" width="11.42578125" style="25" customWidth="1"/>
    <col min="13" max="16384" width="11.42578125" style="25"/>
  </cols>
  <sheetData>
    <row r="1" spans="2:5" ht="9" customHeight="1" thickBot="1" x14ac:dyDescent="0.3"/>
    <row r="2" spans="2:5" ht="25.5" customHeight="1" x14ac:dyDescent="0.25">
      <c r="B2" s="160" t="s">
        <v>243</v>
      </c>
      <c r="C2" s="161"/>
      <c r="D2" s="161"/>
      <c r="E2" s="162"/>
    </row>
    <row r="3" spans="2:5" ht="47.25" customHeight="1" thickBot="1" x14ac:dyDescent="0.3">
      <c r="B3" s="163" t="s">
        <v>244</v>
      </c>
      <c r="C3" s="164"/>
      <c r="D3" s="33" t="s">
        <v>203</v>
      </c>
      <c r="E3" s="34" t="s">
        <v>245</v>
      </c>
    </row>
    <row r="4" spans="2:5" ht="23.25" customHeight="1" x14ac:dyDescent="0.25">
      <c r="B4" s="144">
        <v>1</v>
      </c>
      <c r="C4" s="158" t="s">
        <v>21</v>
      </c>
      <c r="D4" s="35" t="s">
        <v>246</v>
      </c>
      <c r="E4" s="36" t="s">
        <v>247</v>
      </c>
    </row>
    <row r="5" spans="2:5" ht="23.25" customHeight="1" x14ac:dyDescent="0.25">
      <c r="B5" s="145"/>
      <c r="C5" s="157"/>
      <c r="D5" s="37" t="s">
        <v>248</v>
      </c>
      <c r="E5" s="38" t="s">
        <v>249</v>
      </c>
    </row>
    <row r="6" spans="2:5" ht="23.25" customHeight="1" thickBot="1" x14ac:dyDescent="0.3">
      <c r="B6" s="146"/>
      <c r="C6" s="159"/>
      <c r="D6" s="39" t="s">
        <v>250</v>
      </c>
      <c r="E6" s="40" t="s">
        <v>251</v>
      </c>
    </row>
    <row r="7" spans="2:5" ht="24" customHeight="1" x14ac:dyDescent="0.25">
      <c r="B7" s="144">
        <v>2</v>
      </c>
      <c r="C7" s="158" t="s">
        <v>22</v>
      </c>
      <c r="D7" s="35" t="s">
        <v>252</v>
      </c>
      <c r="E7" s="36" t="s">
        <v>253</v>
      </c>
    </row>
    <row r="8" spans="2:5" ht="24" customHeight="1" x14ac:dyDescent="0.25">
      <c r="B8" s="145"/>
      <c r="C8" s="157"/>
      <c r="D8" s="37" t="s">
        <v>248</v>
      </c>
      <c r="E8" s="38" t="s">
        <v>254</v>
      </c>
    </row>
    <row r="9" spans="2:5" ht="26.25" thickBot="1" x14ac:dyDescent="0.3">
      <c r="B9" s="146"/>
      <c r="C9" s="159"/>
      <c r="D9" s="39" t="s">
        <v>255</v>
      </c>
      <c r="E9" s="40" t="s">
        <v>256</v>
      </c>
    </row>
    <row r="10" spans="2:5" ht="38.25" customHeight="1" x14ac:dyDescent="0.25">
      <c r="B10" s="145">
        <v>3</v>
      </c>
      <c r="C10" s="157" t="s">
        <v>23</v>
      </c>
      <c r="D10" s="37" t="s">
        <v>252</v>
      </c>
      <c r="E10" s="32" t="s">
        <v>257</v>
      </c>
    </row>
    <row r="11" spans="2:5" ht="38.25" customHeight="1" x14ac:dyDescent="0.25">
      <c r="B11" s="145"/>
      <c r="C11" s="157"/>
      <c r="D11" s="37" t="s">
        <v>248</v>
      </c>
      <c r="E11" s="32" t="s">
        <v>258</v>
      </c>
    </row>
    <row r="12" spans="2:5" ht="38.25" customHeight="1" thickBot="1" x14ac:dyDescent="0.3">
      <c r="B12" s="145"/>
      <c r="C12" s="157"/>
      <c r="D12" s="37" t="s">
        <v>259</v>
      </c>
      <c r="E12" s="32" t="s">
        <v>260</v>
      </c>
    </row>
    <row r="13" spans="2:5" ht="39.75" customHeight="1" x14ac:dyDescent="0.25">
      <c r="B13" s="144" t="s">
        <v>261</v>
      </c>
      <c r="C13" s="158" t="s">
        <v>24</v>
      </c>
      <c r="D13" s="35" t="s">
        <v>246</v>
      </c>
      <c r="E13" s="36" t="s">
        <v>262</v>
      </c>
    </row>
    <row r="14" spans="2:5" ht="39.75" customHeight="1" x14ac:dyDescent="0.25">
      <c r="B14" s="145"/>
      <c r="C14" s="157"/>
      <c r="D14" s="37" t="s">
        <v>263</v>
      </c>
      <c r="E14" s="38" t="s">
        <v>264</v>
      </c>
    </row>
    <row r="15" spans="2:5" ht="39.75" customHeight="1" thickBot="1" x14ac:dyDescent="0.3">
      <c r="B15" s="146"/>
      <c r="C15" s="159"/>
      <c r="D15" s="39" t="s">
        <v>265</v>
      </c>
      <c r="E15" s="40" t="s">
        <v>266</v>
      </c>
    </row>
    <row r="16" spans="2:5" ht="33" customHeight="1" x14ac:dyDescent="0.25">
      <c r="B16" s="144">
        <v>5</v>
      </c>
      <c r="C16" s="158" t="s">
        <v>25</v>
      </c>
      <c r="D16" s="35" t="s">
        <v>252</v>
      </c>
      <c r="E16" s="41" t="s">
        <v>267</v>
      </c>
    </row>
    <row r="17" spans="2:5" ht="33" customHeight="1" x14ac:dyDescent="0.25">
      <c r="B17" s="145"/>
      <c r="C17" s="157"/>
      <c r="D17" s="37" t="s">
        <v>248</v>
      </c>
      <c r="E17" s="42" t="s">
        <v>268</v>
      </c>
    </row>
    <row r="18" spans="2:5" ht="33" customHeight="1" thickBot="1" x14ac:dyDescent="0.3">
      <c r="B18" s="146"/>
      <c r="C18" s="159"/>
      <c r="D18" s="39" t="s">
        <v>269</v>
      </c>
      <c r="E18" s="43" t="s">
        <v>270</v>
      </c>
    </row>
    <row r="19" spans="2:5" ht="9" customHeight="1" x14ac:dyDescent="0.25"/>
  </sheetData>
  <mergeCells count="12">
    <mergeCell ref="B2:E2"/>
    <mergeCell ref="B3:C3"/>
    <mergeCell ref="B4:B6"/>
    <mergeCell ref="C4:C6"/>
    <mergeCell ref="B7:B9"/>
    <mergeCell ref="C7:C9"/>
    <mergeCell ref="B10:B12"/>
    <mergeCell ref="C10:C12"/>
    <mergeCell ref="B13:B15"/>
    <mergeCell ref="C13:C15"/>
    <mergeCell ref="B16:B18"/>
    <mergeCell ref="C16:C18"/>
  </mergeCells>
  <printOptions horizontalCentered="1"/>
  <pageMargins left="0.70866141732283472" right="0.70866141732283472" top="0.74803149606299213" bottom="0.74803149606299213" header="0.31496062992125984" footer="0.31496062992125984"/>
  <pageSetup scale="6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6"/>
  <sheetViews>
    <sheetView view="pageBreakPreview" topLeftCell="A7" zoomScale="90" zoomScaleSheetLayoutView="90" workbookViewId="0">
      <selection activeCell="O19" sqref="O19"/>
    </sheetView>
  </sheetViews>
  <sheetFormatPr baseColWidth="10" defaultColWidth="11.42578125" defaultRowHeight="14.25" x14ac:dyDescent="0.25"/>
  <cols>
    <col min="1" max="1" width="2.140625" style="25" customWidth="1"/>
    <col min="2" max="2" width="11.42578125" style="25"/>
    <col min="3" max="3" width="34.28515625" style="25" customWidth="1"/>
    <col min="4" max="4" width="36.42578125" style="25" customWidth="1"/>
    <col min="5" max="6" width="13.85546875" style="25" customWidth="1"/>
    <col min="7" max="7" width="1.28515625" style="25" customWidth="1"/>
    <col min="8" max="16384" width="11.42578125" style="25"/>
  </cols>
  <sheetData>
    <row r="1" spans="1:7" ht="11.25" customHeight="1" thickBot="1" x14ac:dyDescent="0.3">
      <c r="A1" s="53"/>
      <c r="B1" s="53"/>
      <c r="C1" s="53"/>
      <c r="D1" s="53"/>
      <c r="E1" s="53"/>
      <c r="F1" s="53"/>
      <c r="G1" s="53"/>
    </row>
    <row r="2" spans="1:7" ht="18.75" customHeight="1" thickBot="1" x14ac:dyDescent="0.3">
      <c r="B2" s="172" t="s">
        <v>66</v>
      </c>
      <c r="C2" s="173"/>
      <c r="D2" s="173"/>
      <c r="E2" s="173"/>
      <c r="F2" s="174"/>
    </row>
    <row r="3" spans="1:7" ht="31.9" customHeight="1" x14ac:dyDescent="0.25">
      <c r="B3" s="175" t="s">
        <v>26</v>
      </c>
      <c r="C3" s="177" t="s">
        <v>27</v>
      </c>
      <c r="D3" s="177"/>
      <c r="E3" s="177" t="s">
        <v>28</v>
      </c>
      <c r="F3" s="179"/>
    </row>
    <row r="4" spans="1:7" ht="28.15" customHeight="1" thickBot="1" x14ac:dyDescent="0.3">
      <c r="B4" s="176"/>
      <c r="C4" s="178"/>
      <c r="D4" s="178"/>
      <c r="E4" s="50" t="s">
        <v>8</v>
      </c>
      <c r="F4" s="3" t="s">
        <v>29</v>
      </c>
    </row>
    <row r="5" spans="1:7" ht="23.25" customHeight="1" x14ac:dyDescent="0.25">
      <c r="B5" s="54">
        <v>1</v>
      </c>
      <c r="C5" s="180" t="s">
        <v>30</v>
      </c>
      <c r="D5" s="180"/>
      <c r="E5" s="55"/>
      <c r="F5" s="56"/>
    </row>
    <row r="6" spans="1:7" ht="33" customHeight="1" x14ac:dyDescent="0.25">
      <c r="B6" s="57">
        <v>2</v>
      </c>
      <c r="C6" s="169" t="s">
        <v>31</v>
      </c>
      <c r="D6" s="169"/>
      <c r="E6" s="58"/>
      <c r="F6" s="59"/>
    </row>
    <row r="7" spans="1:7" ht="39" customHeight="1" x14ac:dyDescent="0.25">
      <c r="B7" s="57">
        <v>3</v>
      </c>
      <c r="C7" s="169" t="s">
        <v>32</v>
      </c>
      <c r="D7" s="169"/>
      <c r="E7" s="58"/>
      <c r="F7" s="59"/>
    </row>
    <row r="8" spans="1:7" ht="24.75" customHeight="1" x14ac:dyDescent="0.25">
      <c r="B8" s="57">
        <v>4</v>
      </c>
      <c r="C8" s="169" t="s">
        <v>33</v>
      </c>
      <c r="D8" s="169"/>
      <c r="E8" s="58"/>
      <c r="F8" s="59"/>
    </row>
    <row r="9" spans="1:7" ht="23.25" customHeight="1" x14ac:dyDescent="0.25">
      <c r="B9" s="57">
        <v>5</v>
      </c>
      <c r="C9" s="169" t="s">
        <v>34</v>
      </c>
      <c r="D9" s="169"/>
      <c r="E9" s="58"/>
      <c r="F9" s="59"/>
    </row>
    <row r="10" spans="1:7" ht="23.25" customHeight="1" x14ac:dyDescent="0.25">
      <c r="B10" s="57">
        <v>6</v>
      </c>
      <c r="C10" s="169" t="s">
        <v>35</v>
      </c>
      <c r="D10" s="169"/>
      <c r="E10" s="58"/>
      <c r="F10" s="59"/>
    </row>
    <row r="11" spans="1:7" ht="23.25" customHeight="1" x14ac:dyDescent="0.25">
      <c r="B11" s="57">
        <v>7</v>
      </c>
      <c r="C11" s="169" t="s">
        <v>36</v>
      </c>
      <c r="D11" s="169"/>
      <c r="E11" s="58"/>
      <c r="F11" s="59"/>
    </row>
    <row r="12" spans="1:7" ht="25.5" customHeight="1" x14ac:dyDescent="0.25">
      <c r="B12" s="57">
        <v>8</v>
      </c>
      <c r="C12" s="169" t="s">
        <v>37</v>
      </c>
      <c r="D12" s="169"/>
      <c r="E12" s="58"/>
      <c r="F12" s="59"/>
    </row>
    <row r="13" spans="1:7" ht="23.25" customHeight="1" x14ac:dyDescent="0.25">
      <c r="B13" s="57">
        <v>9</v>
      </c>
      <c r="C13" s="169" t="s">
        <v>38</v>
      </c>
      <c r="D13" s="169"/>
      <c r="E13" s="58"/>
      <c r="F13" s="59"/>
    </row>
    <row r="14" spans="1:7" ht="23.25" customHeight="1" x14ac:dyDescent="0.25">
      <c r="B14" s="57">
        <v>10</v>
      </c>
      <c r="C14" s="169" t="s">
        <v>39</v>
      </c>
      <c r="D14" s="169"/>
      <c r="E14" s="58"/>
      <c r="F14" s="59"/>
    </row>
    <row r="15" spans="1:7" ht="23.25" customHeight="1" x14ac:dyDescent="0.25">
      <c r="B15" s="57">
        <v>11</v>
      </c>
      <c r="C15" s="169" t="s">
        <v>40</v>
      </c>
      <c r="D15" s="169"/>
      <c r="E15" s="58"/>
      <c r="F15" s="59"/>
    </row>
    <row r="16" spans="1:7" ht="23.25" customHeight="1" x14ac:dyDescent="0.25">
      <c r="B16" s="57">
        <v>12</v>
      </c>
      <c r="C16" s="169" t="s">
        <v>41</v>
      </c>
      <c r="D16" s="169"/>
      <c r="E16" s="58"/>
      <c r="F16" s="59"/>
    </row>
    <row r="17" spans="2:6" ht="23.25" customHeight="1" x14ac:dyDescent="0.25">
      <c r="B17" s="57">
        <v>13</v>
      </c>
      <c r="C17" s="169" t="s">
        <v>42</v>
      </c>
      <c r="D17" s="169"/>
      <c r="E17" s="58"/>
      <c r="F17" s="59"/>
    </row>
    <row r="18" spans="2:6" ht="23.25" customHeight="1" x14ac:dyDescent="0.25">
      <c r="B18" s="57">
        <v>14</v>
      </c>
      <c r="C18" s="169" t="s">
        <v>296</v>
      </c>
      <c r="D18" s="169"/>
      <c r="E18" s="58"/>
      <c r="F18" s="59"/>
    </row>
    <row r="19" spans="2:6" ht="23.25" customHeight="1" x14ac:dyDescent="0.25">
      <c r="B19" s="57">
        <v>15</v>
      </c>
      <c r="C19" s="169" t="s">
        <v>43</v>
      </c>
      <c r="D19" s="169"/>
      <c r="E19" s="58"/>
      <c r="F19" s="59"/>
    </row>
    <row r="20" spans="2:6" ht="23.25" customHeight="1" x14ac:dyDescent="0.25">
      <c r="B20" s="57">
        <v>16</v>
      </c>
      <c r="C20" s="169" t="s">
        <v>44</v>
      </c>
      <c r="D20" s="169"/>
      <c r="E20" s="58"/>
      <c r="F20" s="59"/>
    </row>
    <row r="21" spans="2:6" ht="23.25" customHeight="1" x14ac:dyDescent="0.25">
      <c r="B21" s="57">
        <v>17</v>
      </c>
      <c r="C21" s="169" t="s">
        <v>45</v>
      </c>
      <c r="D21" s="169"/>
      <c r="E21" s="58"/>
      <c r="F21" s="59"/>
    </row>
    <row r="22" spans="2:6" ht="23.25" customHeight="1" x14ac:dyDescent="0.25">
      <c r="B22" s="57">
        <v>18</v>
      </c>
      <c r="C22" s="170" t="s">
        <v>46</v>
      </c>
      <c r="D22" s="170"/>
      <c r="E22" s="58"/>
      <c r="F22" s="59"/>
    </row>
    <row r="23" spans="2:6" ht="23.25" customHeight="1" thickBot="1" x14ac:dyDescent="0.3">
      <c r="B23" s="57">
        <v>19</v>
      </c>
      <c r="C23" s="169" t="s">
        <v>297</v>
      </c>
      <c r="D23" s="169"/>
      <c r="E23" s="58"/>
      <c r="F23" s="59"/>
    </row>
    <row r="24" spans="2:6" ht="15.75" customHeight="1" thickBot="1" x14ac:dyDescent="0.3">
      <c r="B24" s="171" t="s">
        <v>65</v>
      </c>
      <c r="C24" s="165"/>
      <c r="D24" s="165"/>
      <c r="E24" s="165">
        <f>COUNTIF(E5:E23,"X")</f>
        <v>0</v>
      </c>
      <c r="F24" s="166"/>
    </row>
    <row r="25" spans="2:6" ht="45.75" customHeight="1" x14ac:dyDescent="0.25">
      <c r="B25" s="167" t="s">
        <v>298</v>
      </c>
      <c r="C25" s="167"/>
      <c r="D25" s="167"/>
      <c r="E25" s="167"/>
      <c r="F25" s="167"/>
    </row>
    <row r="26" spans="2:6" ht="9.75" customHeight="1" x14ac:dyDescent="0.25">
      <c r="B26" s="168"/>
      <c r="C26" s="168"/>
      <c r="D26" s="168"/>
      <c r="E26" s="168"/>
      <c r="F26" s="168"/>
    </row>
  </sheetData>
  <mergeCells count="27">
    <mergeCell ref="C6:D6"/>
    <mergeCell ref="B2:F2"/>
    <mergeCell ref="B3:B4"/>
    <mergeCell ref="C3:D4"/>
    <mergeCell ref="E3:F3"/>
    <mergeCell ref="C5:D5"/>
    <mergeCell ref="C18:D18"/>
    <mergeCell ref="C7:D7"/>
    <mergeCell ref="C8:D8"/>
    <mergeCell ref="C9:D9"/>
    <mergeCell ref="C10:D10"/>
    <mergeCell ref="C11:D11"/>
    <mergeCell ref="C12:D12"/>
    <mergeCell ref="C13:D13"/>
    <mergeCell ref="C14:D14"/>
    <mergeCell ref="C15:D15"/>
    <mergeCell ref="C16:D16"/>
    <mergeCell ref="C17:D17"/>
    <mergeCell ref="E24:F24"/>
    <mergeCell ref="B25:F25"/>
    <mergeCell ref="B26:F26"/>
    <mergeCell ref="C19:D19"/>
    <mergeCell ref="C20:D20"/>
    <mergeCell ref="C21:D21"/>
    <mergeCell ref="C22:D22"/>
    <mergeCell ref="C23:D23"/>
    <mergeCell ref="B24:D24"/>
  </mergeCells>
  <dataValidations count="1">
    <dataValidation type="list" allowBlank="1" showInputMessage="1" showErrorMessage="1" sqref="E5:F23" xr:uid="{00000000-0002-0000-0600-000000000000}">
      <formula1>"X"</formula1>
    </dataValidation>
  </dataValidations>
  <printOptions horizontalCentered="1"/>
  <pageMargins left="0.25" right="0.25" top="0.75" bottom="0.75" header="0.3" footer="0.3"/>
  <pageSetup scale="8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7"/>
  <sheetViews>
    <sheetView view="pageBreakPreview" zoomScale="90" zoomScaleSheetLayoutView="90" workbookViewId="0">
      <selection activeCell="M11" sqref="M10:M11"/>
    </sheetView>
  </sheetViews>
  <sheetFormatPr baseColWidth="10" defaultColWidth="11.42578125" defaultRowHeight="14.25" x14ac:dyDescent="0.25"/>
  <cols>
    <col min="1" max="1" width="2.140625" style="25" customWidth="1"/>
    <col min="2" max="2" width="4.140625" style="25" customWidth="1"/>
    <col min="3" max="12" width="11.42578125" style="25"/>
    <col min="13" max="13" width="6.140625" style="25" customWidth="1"/>
    <col min="14" max="16384" width="11.42578125" style="25"/>
  </cols>
  <sheetData>
    <row r="1" spans="1:12" ht="11.25" customHeight="1" thickBot="1" x14ac:dyDescent="0.3">
      <c r="A1" s="53"/>
      <c r="B1" s="53"/>
    </row>
    <row r="2" spans="1:12" ht="19.149999999999999" customHeight="1" thickBot="1" x14ac:dyDescent="0.3">
      <c r="A2" s="53"/>
      <c r="B2" s="53"/>
      <c r="C2" s="190" t="s">
        <v>345</v>
      </c>
      <c r="D2" s="191"/>
      <c r="E2" s="191"/>
      <c r="F2" s="191"/>
      <c r="G2" s="191"/>
      <c r="H2" s="191"/>
      <c r="I2" s="191"/>
      <c r="J2" s="191"/>
      <c r="K2" s="191"/>
      <c r="L2" s="192"/>
    </row>
    <row r="3" spans="1:12" ht="18.75" customHeight="1" x14ac:dyDescent="0.25">
      <c r="C3" s="181" t="s">
        <v>334</v>
      </c>
      <c r="D3" s="182"/>
      <c r="E3" s="182"/>
      <c r="F3" s="182"/>
      <c r="G3" s="182"/>
      <c r="H3" s="182"/>
      <c r="I3" s="182" t="s">
        <v>335</v>
      </c>
      <c r="J3" s="182"/>
      <c r="K3" s="182"/>
      <c r="L3" s="183"/>
    </row>
    <row r="4" spans="1:12" ht="31.9" customHeight="1" x14ac:dyDescent="0.25">
      <c r="C4" s="184" t="s">
        <v>336</v>
      </c>
      <c r="D4" s="185"/>
      <c r="E4" s="185"/>
      <c r="F4" s="185"/>
      <c r="G4" s="185"/>
      <c r="H4" s="186"/>
      <c r="I4" s="187"/>
      <c r="J4" s="188"/>
      <c r="K4" s="188"/>
      <c r="L4" s="189"/>
    </row>
    <row r="5" spans="1:12" ht="28.15" customHeight="1" x14ac:dyDescent="0.25">
      <c r="C5" s="184" t="s">
        <v>337</v>
      </c>
      <c r="D5" s="185"/>
      <c r="E5" s="185"/>
      <c r="F5" s="185"/>
      <c r="G5" s="185"/>
      <c r="H5" s="186"/>
      <c r="I5" s="187"/>
      <c r="J5" s="188"/>
      <c r="K5" s="188"/>
      <c r="L5" s="189"/>
    </row>
    <row r="6" spans="1:12" ht="23.25" customHeight="1" x14ac:dyDescent="0.25">
      <c r="C6" s="184" t="s">
        <v>338</v>
      </c>
      <c r="D6" s="185"/>
      <c r="E6" s="185"/>
      <c r="F6" s="185"/>
      <c r="G6" s="185"/>
      <c r="H6" s="186"/>
      <c r="I6" s="187"/>
      <c r="J6" s="188"/>
      <c r="K6" s="188"/>
      <c r="L6" s="189"/>
    </row>
    <row r="7" spans="1:12" ht="33" customHeight="1" x14ac:dyDescent="0.25">
      <c r="C7" s="184" t="s">
        <v>339</v>
      </c>
      <c r="D7" s="185"/>
      <c r="E7" s="185"/>
      <c r="F7" s="185"/>
      <c r="G7" s="185"/>
      <c r="H7" s="186"/>
      <c r="I7" s="187"/>
      <c r="J7" s="188"/>
      <c r="K7" s="188"/>
      <c r="L7" s="189"/>
    </row>
    <row r="8" spans="1:12" ht="39" customHeight="1" thickBot="1" x14ac:dyDescent="0.3">
      <c r="C8" s="202" t="s">
        <v>340</v>
      </c>
      <c r="D8" s="203"/>
      <c r="E8" s="203"/>
      <c r="F8" s="203"/>
      <c r="G8" s="203"/>
      <c r="H8" s="204"/>
      <c r="I8" s="205"/>
      <c r="J8" s="206"/>
      <c r="K8" s="206"/>
      <c r="L8" s="207"/>
    </row>
    <row r="9" spans="1:12" ht="24.75" customHeight="1" thickBot="1" x14ac:dyDescent="0.3">
      <c r="C9" s="208"/>
      <c r="D9" s="209"/>
      <c r="E9" s="209"/>
      <c r="F9" s="209"/>
      <c r="G9" s="209"/>
      <c r="H9" s="209"/>
      <c r="I9" s="209"/>
      <c r="J9" s="209"/>
      <c r="K9" s="209"/>
      <c r="L9" s="210"/>
    </row>
    <row r="10" spans="1:12" ht="23.25" customHeight="1" x14ac:dyDescent="0.25">
      <c r="C10" s="190" t="s">
        <v>341</v>
      </c>
      <c r="D10" s="191"/>
      <c r="E10" s="191"/>
      <c r="F10" s="191"/>
      <c r="G10" s="191"/>
      <c r="H10" s="191"/>
      <c r="I10" s="191"/>
      <c r="J10" s="191"/>
      <c r="K10" s="191"/>
      <c r="L10" s="192"/>
    </row>
    <row r="11" spans="1:12" ht="23.25" customHeight="1" x14ac:dyDescent="0.25">
      <c r="C11" s="199" t="s">
        <v>342</v>
      </c>
      <c r="D11" s="200"/>
      <c r="E11" s="200"/>
      <c r="F11" s="200"/>
      <c r="G11" s="200" t="s">
        <v>343</v>
      </c>
      <c r="H11" s="200"/>
      <c r="I11" s="200"/>
      <c r="J11" s="200" t="s">
        <v>344</v>
      </c>
      <c r="K11" s="200"/>
      <c r="L11" s="201"/>
    </row>
    <row r="12" spans="1:12" ht="23.25" customHeight="1" x14ac:dyDescent="0.25">
      <c r="C12" s="193"/>
      <c r="D12" s="194"/>
      <c r="E12" s="194"/>
      <c r="F12" s="194"/>
      <c r="G12" s="194"/>
      <c r="H12" s="194"/>
      <c r="I12" s="194"/>
      <c r="J12" s="194"/>
      <c r="K12" s="194"/>
      <c r="L12" s="195"/>
    </row>
    <row r="13" spans="1:12" ht="25.5" customHeight="1" x14ac:dyDescent="0.25">
      <c r="C13" s="193"/>
      <c r="D13" s="194"/>
      <c r="E13" s="194"/>
      <c r="F13" s="194"/>
      <c r="G13" s="194"/>
      <c r="H13" s="194"/>
      <c r="I13" s="194"/>
      <c r="J13" s="194"/>
      <c r="K13" s="194"/>
      <c r="L13" s="195"/>
    </row>
    <row r="14" spans="1:12" ht="23.25" customHeight="1" thickBot="1" x14ac:dyDescent="0.3">
      <c r="C14" s="196"/>
      <c r="D14" s="197"/>
      <c r="E14" s="197"/>
      <c r="F14" s="197"/>
      <c r="G14" s="197"/>
      <c r="H14" s="197"/>
      <c r="I14" s="197"/>
      <c r="J14" s="197"/>
      <c r="K14" s="197"/>
      <c r="L14" s="198"/>
    </row>
    <row r="15" spans="1:12" ht="23.25" customHeight="1" x14ac:dyDescent="0.25"/>
    <row r="16" spans="1:12" ht="23.25" customHeight="1" x14ac:dyDescent="0.25"/>
    <row r="17" ht="23.25" customHeight="1" x14ac:dyDescent="0.25"/>
    <row r="18" ht="23.25" customHeight="1" x14ac:dyDescent="0.25"/>
    <row r="19" ht="23.25" customHeight="1" x14ac:dyDescent="0.25"/>
    <row r="20" ht="23.25" customHeight="1" x14ac:dyDescent="0.25"/>
    <row r="21" ht="23.25" customHeight="1" x14ac:dyDescent="0.25"/>
    <row r="22" ht="23.25" customHeight="1" x14ac:dyDescent="0.25"/>
    <row r="23" ht="23.25" customHeight="1" x14ac:dyDescent="0.25"/>
    <row r="24" ht="23.25" customHeight="1" x14ac:dyDescent="0.25"/>
    <row r="25" ht="15.75" customHeight="1" x14ac:dyDescent="0.25"/>
    <row r="26" ht="45.75" customHeight="1" x14ac:dyDescent="0.25"/>
    <row r="27" ht="9.75" customHeight="1" x14ac:dyDescent="0.25"/>
  </sheetData>
  <mergeCells count="27">
    <mergeCell ref="C2:L2"/>
    <mergeCell ref="C13:F13"/>
    <mergeCell ref="G13:I13"/>
    <mergeCell ref="J13:L13"/>
    <mergeCell ref="C14:F14"/>
    <mergeCell ref="G14:I14"/>
    <mergeCell ref="J14:L14"/>
    <mergeCell ref="C11:F11"/>
    <mergeCell ref="G11:I11"/>
    <mergeCell ref="J11:L11"/>
    <mergeCell ref="C12:F12"/>
    <mergeCell ref="G12:I12"/>
    <mergeCell ref="J12:L12"/>
    <mergeCell ref="C8:H8"/>
    <mergeCell ref="I8:L8"/>
    <mergeCell ref="C9:L9"/>
    <mergeCell ref="C10:L10"/>
    <mergeCell ref="C6:H6"/>
    <mergeCell ref="I6:L6"/>
    <mergeCell ref="C7:H7"/>
    <mergeCell ref="I7:L7"/>
    <mergeCell ref="C3:H3"/>
    <mergeCell ref="I3:L3"/>
    <mergeCell ref="C4:H4"/>
    <mergeCell ref="I4:L4"/>
    <mergeCell ref="C5:H5"/>
    <mergeCell ref="I5:L5"/>
  </mergeCells>
  <printOptions horizontalCentered="1"/>
  <pageMargins left="0.25" right="0.25"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F18"/>
  <sheetViews>
    <sheetView view="pageBreakPreview" zoomScaleSheetLayoutView="100" workbookViewId="0">
      <selection activeCell="B6" sqref="B6:F12"/>
    </sheetView>
  </sheetViews>
  <sheetFormatPr baseColWidth="10" defaultColWidth="11.42578125" defaultRowHeight="15" x14ac:dyDescent="0.25"/>
  <cols>
    <col min="1" max="1" width="2.140625" style="2" customWidth="1"/>
    <col min="2" max="2" width="11.42578125" style="2"/>
    <col min="3" max="3" width="34.28515625" style="2" customWidth="1"/>
    <col min="4" max="4" width="36.42578125" style="2" customWidth="1"/>
    <col min="5" max="6" width="13.85546875" style="2" customWidth="1"/>
    <col min="7" max="7" width="1.85546875" style="2" customWidth="1"/>
    <col min="8" max="16384" width="11.42578125" style="2"/>
  </cols>
  <sheetData>
    <row r="1" spans="2:6" ht="8.25" customHeight="1" thickBot="1" x14ac:dyDescent="0.3"/>
    <row r="2" spans="2:6" ht="13.5" customHeight="1" thickBot="1" x14ac:dyDescent="0.3">
      <c r="B2" s="211" t="s">
        <v>271</v>
      </c>
      <c r="C2" s="212"/>
      <c r="D2" s="212"/>
      <c r="E2" s="212"/>
      <c r="F2" s="213"/>
    </row>
    <row r="3" spans="2:6" ht="35.25" customHeight="1" x14ac:dyDescent="0.25">
      <c r="B3" s="214" t="s">
        <v>272</v>
      </c>
      <c r="C3" s="215"/>
      <c r="D3" s="215"/>
      <c r="E3" s="215"/>
      <c r="F3" s="216"/>
    </row>
    <row r="4" spans="2:6" ht="35.25" customHeight="1" x14ac:dyDescent="0.25">
      <c r="B4" s="217"/>
      <c r="C4" s="218"/>
      <c r="D4" s="218"/>
      <c r="E4" s="218"/>
      <c r="F4" s="219"/>
    </row>
    <row r="5" spans="2:6" ht="35.25" customHeight="1" thickBot="1" x14ac:dyDescent="0.3">
      <c r="B5" s="220"/>
      <c r="C5" s="221"/>
      <c r="D5" s="221"/>
      <c r="E5" s="221"/>
      <c r="F5" s="222"/>
    </row>
    <row r="6" spans="2:6" ht="16.5" customHeight="1" x14ac:dyDescent="0.25">
      <c r="B6" s="223" t="s">
        <v>273</v>
      </c>
      <c r="C6" s="224"/>
      <c r="D6" s="224"/>
      <c r="E6" s="224"/>
      <c r="F6" s="225"/>
    </row>
    <row r="7" spans="2:6" ht="16.5" customHeight="1" x14ac:dyDescent="0.25">
      <c r="B7" s="226"/>
      <c r="C7" s="227"/>
      <c r="D7" s="227"/>
      <c r="E7" s="227"/>
      <c r="F7" s="228"/>
    </row>
    <row r="8" spans="2:6" ht="16.5" customHeight="1" x14ac:dyDescent="0.25">
      <c r="B8" s="226"/>
      <c r="C8" s="227"/>
      <c r="D8" s="227"/>
      <c r="E8" s="227"/>
      <c r="F8" s="228"/>
    </row>
    <row r="9" spans="2:6" ht="16.5" customHeight="1" x14ac:dyDescent="0.25">
      <c r="B9" s="226"/>
      <c r="C9" s="227"/>
      <c r="D9" s="227"/>
      <c r="E9" s="227"/>
      <c r="F9" s="228"/>
    </row>
    <row r="10" spans="2:6" ht="16.5" customHeight="1" x14ac:dyDescent="0.25">
      <c r="B10" s="226"/>
      <c r="C10" s="227"/>
      <c r="D10" s="227"/>
      <c r="E10" s="227"/>
      <c r="F10" s="228"/>
    </row>
    <row r="11" spans="2:6" ht="16.5" customHeight="1" x14ac:dyDescent="0.25">
      <c r="B11" s="226"/>
      <c r="C11" s="227"/>
      <c r="D11" s="227"/>
      <c r="E11" s="227"/>
      <c r="F11" s="228"/>
    </row>
    <row r="12" spans="2:6" ht="16.5" customHeight="1" thickBot="1" x14ac:dyDescent="0.3">
      <c r="B12" s="229"/>
      <c r="C12" s="230"/>
      <c r="D12" s="230"/>
      <c r="E12" s="230"/>
      <c r="F12" s="231"/>
    </row>
    <row r="13" spans="2:6" ht="16.5" customHeight="1" x14ac:dyDescent="0.25">
      <c r="B13" s="223" t="s">
        <v>274</v>
      </c>
      <c r="C13" s="224"/>
      <c r="D13" s="224"/>
      <c r="E13" s="224"/>
      <c r="F13" s="225"/>
    </row>
    <row r="14" spans="2:6" ht="16.5" customHeight="1" x14ac:dyDescent="0.25">
      <c r="B14" s="226"/>
      <c r="C14" s="227"/>
      <c r="D14" s="227"/>
      <c r="E14" s="227"/>
      <c r="F14" s="228"/>
    </row>
    <row r="15" spans="2:6" ht="16.5" customHeight="1" x14ac:dyDescent="0.25">
      <c r="B15" s="226"/>
      <c r="C15" s="227"/>
      <c r="D15" s="227"/>
      <c r="E15" s="227"/>
      <c r="F15" s="228"/>
    </row>
    <row r="16" spans="2:6" ht="16.5" customHeight="1" x14ac:dyDescent="0.25">
      <c r="B16" s="226"/>
      <c r="C16" s="227"/>
      <c r="D16" s="227"/>
      <c r="E16" s="227"/>
      <c r="F16" s="228"/>
    </row>
    <row r="17" spans="2:6" ht="16.5" customHeight="1" thickBot="1" x14ac:dyDescent="0.3">
      <c r="B17" s="229"/>
      <c r="C17" s="230"/>
      <c r="D17" s="230"/>
      <c r="E17" s="230"/>
      <c r="F17" s="231"/>
    </row>
    <row r="18" spans="2:6" ht="7.5" customHeight="1" x14ac:dyDescent="0.25"/>
  </sheetData>
  <mergeCells count="4">
    <mergeCell ref="B2:F2"/>
    <mergeCell ref="B3:F5"/>
    <mergeCell ref="B6:F12"/>
    <mergeCell ref="B13:F17"/>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31</vt:i4>
      </vt:variant>
    </vt:vector>
  </HeadingPairs>
  <TitlesOfParts>
    <vt:vector size="42" baseType="lpstr">
      <vt:lpstr>FORMULAS</vt:lpstr>
      <vt:lpstr>MAPA DE RIESGOS PROCESOS</vt:lpstr>
      <vt:lpstr>TIPOLOGÍA DE RIESGOS</vt:lpstr>
      <vt:lpstr>PROBABILIDAD</vt:lpstr>
      <vt:lpstr>IMPACTO GESTIÓN</vt:lpstr>
      <vt:lpstr>IMPACTO SEGURIDAD I</vt:lpstr>
      <vt:lpstr>IMPACTO CORRUPCIÓN</vt:lpstr>
      <vt:lpstr>IMPACTO SOBORNO</vt:lpstr>
      <vt:lpstr>EJEMPLO CONTROLES</vt:lpstr>
      <vt:lpstr>OPCIONES DE MANEJO DEL RIESGO</vt:lpstr>
      <vt:lpstr>MAPA DE CALOR</vt:lpstr>
      <vt:lpstr>Acciones_no_autorizadas</vt:lpstr>
      <vt:lpstr>'EJEMPLO CONTROLES'!Área_de_impresión</vt:lpstr>
      <vt:lpstr>'IMPACTO CORRUPCIÓN'!Área_de_impresión</vt:lpstr>
      <vt:lpstr>'IMPACTO SEGURIDAD I'!Área_de_impresión</vt:lpstr>
      <vt:lpstr>'IMPACTO SOBORNO'!Área_de_impresión</vt:lpstr>
      <vt:lpstr>'MAPA DE CALOR'!Área_de_impresión</vt:lpstr>
      <vt:lpstr>'MAPA DE RIESGOS PROCESOS'!Área_de_impresión</vt:lpstr>
      <vt:lpstr>'OPCIONES DE MANEJO DEL RIESGO'!Área_de_impresión</vt:lpstr>
      <vt:lpstr>PROBABILIDAD!Área_de_impresión</vt:lpstr>
      <vt:lpstr>'TIPOLOGÍA DE RIESGOS'!Área_de_impresión</vt:lpstr>
      <vt:lpstr>Compromiso_de_la_informacion</vt:lpstr>
      <vt:lpstr>Compromiso_de_las_funciones</vt:lpstr>
      <vt:lpstr>Corrupcion</vt:lpstr>
      <vt:lpstr>Daño_fisico</vt:lpstr>
      <vt:lpstr>Eventos_naturales</vt:lpstr>
      <vt:lpstr>Fallas_tecnicas</vt:lpstr>
      <vt:lpstr>Gestion</vt:lpstr>
      <vt:lpstr>impacsoborno</vt:lpstr>
      <vt:lpstr>impacto</vt:lpstr>
      <vt:lpstr>impactocorrupcion</vt:lpstr>
      <vt:lpstr>impactosoborno</vt:lpstr>
      <vt:lpstr>opciondelriesgo</vt:lpstr>
      <vt:lpstr>Perdidas_de_los_servicios_esenciales</vt:lpstr>
      <vt:lpstr>Perturbacion_debida_a_la_radiacion</vt:lpstr>
      <vt:lpstr>probabilidad</vt:lpstr>
      <vt:lpstr>procesos</vt:lpstr>
      <vt:lpstr>Seguridad_de_la_informacion</vt:lpstr>
      <vt:lpstr>Soborno</vt:lpstr>
      <vt:lpstr>sobornoimpacto</vt:lpstr>
      <vt:lpstr>tipo_de_amenaza</vt:lpstr>
      <vt:lpstr>tipo_de_riesgos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Ovalle</dc:creator>
  <cp:lastModifiedBy>Thomas</cp:lastModifiedBy>
  <cp:lastPrinted>2018-12-28T20:22:22Z</cp:lastPrinted>
  <dcterms:created xsi:type="dcterms:W3CDTF">2016-01-18T15:45:02Z</dcterms:created>
  <dcterms:modified xsi:type="dcterms:W3CDTF">2021-03-19T16:49:36Z</dcterms:modified>
</cp:coreProperties>
</file>