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omments1.xml" ContentType="application/vnd.openxmlformats-officedocument.spreadsheetml.comments+xml"/>
  <Override PartName="/xl/externalLinks/externalLink1.xml" ContentType="application/vnd.openxmlformats-officedocument.spreadsheetml.externalLink+xml"/>
  <Override PartName="/xl/calcChain.xml" ContentType="application/vnd.openxmlformats-officedocument.spreadsheetml.calcChain+xml"/>
  <Override PartName="/xl/externalLinks/externalLink2.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MV\OneDrive - uaermv\2021\Enero\Revision mapa de riesgos 2021\"/>
    </mc:Choice>
  </mc:AlternateContent>
  <bookViews>
    <workbookView xWindow="0" yWindow="0" windowWidth="20580" windowHeight="7260" tabRatio="839" firstSheet="2" activeTab="2"/>
  </bookViews>
  <sheets>
    <sheet name="FORMULAS" sheetId="11" state="hidden" r:id="rId1"/>
    <sheet name="MAPA DE RIESGOS PROCESOS" sheetId="1" r:id="rId2"/>
    <sheet name="MAPA DE RIESGOS PROCESOS (2)" sheetId="21" r:id="rId3"/>
    <sheet name="TIPOLOGÍA DE RIESGOS" sheetId="17" r:id="rId4"/>
    <sheet name="PROBABILIDAD" sheetId="12" r:id="rId5"/>
    <sheet name="IMPACTO GESTIÓN" sheetId="13" r:id="rId6"/>
    <sheet name="IMPACTO SEGURIDAD I" sheetId="14" r:id="rId7"/>
    <sheet name="IMPACTO CORRUPCIÓN" sheetId="18" r:id="rId8"/>
    <sheet name="IMPACTO SOBORNO" sheetId="20" r:id="rId9"/>
    <sheet name="EJEMPLO CONTROLES" sheetId="15" r:id="rId10"/>
    <sheet name="OPCIONES DE MANEJO DEL RIESGO" sheetId="19" r:id="rId11"/>
    <sheet name="MAPA DE CALOR" sheetId="16" r:id="rId12"/>
  </sheets>
  <externalReferences>
    <externalReference r:id="rId13"/>
    <externalReference r:id="rId14"/>
  </externalReferences>
  <definedNames>
    <definedName name="Acciones_no_autorizadas">FORMULAS!$F$20:$F$21</definedName>
    <definedName name="_xlnm.Print_Area" localSheetId="9">'EJEMPLO CONTROLES'!$A$1:$G$18</definedName>
    <definedName name="_xlnm.Print_Area" localSheetId="7">'IMPACTO CORRUPCIÓN'!$A$1:$G$26</definedName>
    <definedName name="_xlnm.Print_Area" localSheetId="5">'IMPACTO GESTIÓN'!#REF!</definedName>
    <definedName name="_xlnm.Print_Area" localSheetId="6">'IMPACTO SEGURIDAD I'!$A$1:$F$19</definedName>
    <definedName name="_xlnm.Print_Area" localSheetId="8">'IMPACTO SOBORNO'!$A$1:$M$15</definedName>
    <definedName name="_xlnm.Print_Area" localSheetId="11">'MAPA DE CALOR'!$A$1:$I$19</definedName>
    <definedName name="_xlnm.Print_Area" localSheetId="1">'MAPA DE RIESGOS PROCESOS'!$A$1:$BK$49</definedName>
    <definedName name="_xlnm.Print_Area" localSheetId="2">'MAPA DE RIESGOS PROCESOS (2)'!$A$1:$BK$26</definedName>
    <definedName name="_xlnm.Print_Area" localSheetId="10">'OPCIONES DE MANEJO DEL RIESGO'!$A$1:$D$31</definedName>
    <definedName name="_xlnm.Print_Area" localSheetId="4">PROBABILIDAD!$A$1:$G$9</definedName>
    <definedName name="_xlnm.Print_Area" localSheetId="3">'TIPOLOGÍA DE RIESGOS'!$A$1:$D$11</definedName>
    <definedName name="clasificaciónriesgos" localSheetId="6">#REF!</definedName>
    <definedName name="clasificaciónriesgos" localSheetId="8">#REF!</definedName>
    <definedName name="clasificaciónriesgos" localSheetId="2">#REF!</definedName>
    <definedName name="clasificaciónriesgos">#REF!</definedName>
    <definedName name="códigos" localSheetId="6">#REF!</definedName>
    <definedName name="códigos" localSheetId="8">#REF!</definedName>
    <definedName name="códigos" localSheetId="2">#REF!</definedName>
    <definedName name="códigos">#REF!</definedName>
    <definedName name="Compromiso_de_la_informacion">FORMULAS!$F$13:$F$14</definedName>
    <definedName name="Compromiso_de_las_funciones">FORMULAS!$F$22:$F$23</definedName>
    <definedName name="Corrupcion">FORMULAS!$D$11:$D$12</definedName>
    <definedName name="Daño_fisico">FORMULAS!$F$4:$F$5</definedName>
    <definedName name="Direccionamiento_Estratégico" localSheetId="6">#REF!</definedName>
    <definedName name="Direccionamiento_Estratégico" localSheetId="8">#REF!</definedName>
    <definedName name="Direccionamiento_Estratégico" localSheetId="2">#REF!</definedName>
    <definedName name="Direccionamiento_Estratégico">#REF!</definedName>
    <definedName name="económicos" localSheetId="6">#REF!</definedName>
    <definedName name="económicos" localSheetId="8">#REF!</definedName>
    <definedName name="económicos" localSheetId="2">#REF!</definedName>
    <definedName name="económicos">#REF!</definedName>
    <definedName name="Eventos_naturales">FORMULAS!$F$6:$F$7</definedName>
    <definedName name="externo" localSheetId="6">#REF!</definedName>
    <definedName name="externo" localSheetId="8">#REF!</definedName>
    <definedName name="externo" localSheetId="2">#REF!</definedName>
    <definedName name="externo">#REF!</definedName>
    <definedName name="externos2" localSheetId="6">#REF!</definedName>
    <definedName name="externos2" localSheetId="8">#REF!</definedName>
    <definedName name="externos2" localSheetId="2">#REF!</definedName>
    <definedName name="externos2">#REF!</definedName>
    <definedName name="factores" localSheetId="6">#REF!</definedName>
    <definedName name="factores" localSheetId="8">#REF!</definedName>
    <definedName name="factores" localSheetId="2">#REF!</definedName>
    <definedName name="factores">#REF!</definedName>
    <definedName name="Fallas_tecnicas">FORMULAS!$F$15:$F$19</definedName>
    <definedName name="Gestion">FORMULAS!$D$4:$D$9</definedName>
    <definedName name="impacsoborno">FORMULAS!$I$8:$I$10</definedName>
    <definedName name="impacto" localSheetId="7">#REF!</definedName>
    <definedName name="impacto" localSheetId="5">#REF!</definedName>
    <definedName name="impacto" localSheetId="6">#REF!</definedName>
    <definedName name="impacto" localSheetId="8">#REF!</definedName>
    <definedName name="impacto">FORMULAS!$J$4:$J$8</definedName>
    <definedName name="impactoco" localSheetId="6">#REF!</definedName>
    <definedName name="impactoco" localSheetId="8">#REF!</definedName>
    <definedName name="impactoco" localSheetId="2">#REF!</definedName>
    <definedName name="impactoco">#REF!</definedName>
    <definedName name="impactocorrupcion">FORMULAS!$I$4:$I$6</definedName>
    <definedName name="impactosoborno">FORMULAS!$L$4:$L$8</definedName>
    <definedName name="infraestructura" localSheetId="6">#REF!</definedName>
    <definedName name="infraestructura" localSheetId="8">#REF!</definedName>
    <definedName name="infraestructura" localSheetId="2">#REF!</definedName>
    <definedName name="infraestructura">#REF!</definedName>
    <definedName name="interno" localSheetId="6">#REF!</definedName>
    <definedName name="interno" localSheetId="8">#REF!</definedName>
    <definedName name="interno" localSheetId="2">#REF!</definedName>
    <definedName name="interno">#REF!</definedName>
    <definedName name="macroprocesos" localSheetId="6">#REF!</definedName>
    <definedName name="macroprocesos" localSheetId="8">#REF!</definedName>
    <definedName name="macroprocesos" localSheetId="2">#REF!</definedName>
    <definedName name="macroprocesos">#REF!</definedName>
    <definedName name="medio_ambientales" localSheetId="6">#REF!</definedName>
    <definedName name="medio_ambientales" localSheetId="8">#REF!</definedName>
    <definedName name="medio_ambientales" localSheetId="2">#REF!</definedName>
    <definedName name="medio_ambientales">#REF!</definedName>
    <definedName name="opciondelriesgo" localSheetId="9">[1]FORMULAS!$K$4:$K$7</definedName>
    <definedName name="opciondelriesgo" localSheetId="7">[2]FORMULAS!$K$4:$K$7</definedName>
    <definedName name="opciondelriesgo" localSheetId="5">[1]FORMULAS!$K$4:$K$7</definedName>
    <definedName name="opciondelriesgo" localSheetId="6">[1]FORMULAS!$K$4:$K$7</definedName>
    <definedName name="opciondelriesgo" localSheetId="8">[2]FORMULAS!$K$4:$K$7</definedName>
    <definedName name="opciondelriesgo" localSheetId="11">[1]FORMULAS!$K$4:$K$7</definedName>
    <definedName name="opciondelriesgo" localSheetId="10">[2]FORMULAS!$K$4:$K$7</definedName>
    <definedName name="opciondelriesgo" localSheetId="4">[1]FORMULAS!$K$4:$K$7</definedName>
    <definedName name="opciondelriesgo" localSheetId="3">[2]FORMULAS!$K$4:$K$7</definedName>
    <definedName name="opciondelriesgo">FORMULAS!$K$4:$K$7</definedName>
    <definedName name="Perdidas_de_los_servicios_esenciales">FORMULAS!$F$8:$F$9</definedName>
    <definedName name="personal" localSheetId="6">#REF!</definedName>
    <definedName name="personal" localSheetId="8">#REF!</definedName>
    <definedName name="personal" localSheetId="2">#REF!</definedName>
    <definedName name="personal">#REF!</definedName>
    <definedName name="Perturbacion_debida_a_la_radiacion">FORMULAS!$F$10:$F$11</definedName>
    <definedName name="políticos" localSheetId="6">#REF!</definedName>
    <definedName name="políticos" localSheetId="8">#REF!</definedName>
    <definedName name="políticos" localSheetId="2">#REF!</definedName>
    <definedName name="políticos">#REF!</definedName>
    <definedName name="probabilidad" localSheetId="9">[1]FORMULAS!$G$4:$G$8</definedName>
    <definedName name="probabilidad" localSheetId="7">#REF!</definedName>
    <definedName name="probabilidad" localSheetId="5">#REF!</definedName>
    <definedName name="probabilidad" localSheetId="6">#REF!</definedName>
    <definedName name="probabilidad" localSheetId="8">#REF!</definedName>
    <definedName name="probabilidad" localSheetId="11">[1]FORMULAS!$G$4:$G$8</definedName>
    <definedName name="probabilidad" localSheetId="10">[2]FORMULAS!$G$4:$G$8</definedName>
    <definedName name="probabilidad" localSheetId="4">[1]FORMULAS!$G$4:$G$8</definedName>
    <definedName name="probabilidad" localSheetId="3">[2]FORMULAS!$G$4:$G$8</definedName>
    <definedName name="probabilidad">FORMULAS!$G$4:$G$8</definedName>
    <definedName name="proceso" localSheetId="6">#REF!</definedName>
    <definedName name="proceso" localSheetId="8">#REF!</definedName>
    <definedName name="proceso" localSheetId="2">#REF!</definedName>
    <definedName name="proceso">#REF!</definedName>
    <definedName name="procesos" localSheetId="9">[1]FORMULAS!$B$4:$B$20</definedName>
    <definedName name="procesos" localSheetId="7">#REF!</definedName>
    <definedName name="procesos" localSheetId="5">#REF!</definedName>
    <definedName name="procesos" localSheetId="6">#REF!</definedName>
    <definedName name="procesos" localSheetId="8">#REF!</definedName>
    <definedName name="procesos" localSheetId="11">[1]FORMULAS!$B$4:$B$20</definedName>
    <definedName name="procesos" localSheetId="10">[2]FORMULAS!$B$4:$B$20</definedName>
    <definedName name="procesos" localSheetId="4">[1]FORMULAS!$B$4:$B$20</definedName>
    <definedName name="procesos" localSheetId="3">[2]FORMULAS!$B$4:$B$20</definedName>
    <definedName name="procesos">FORMULAS!$B$4:$B$21</definedName>
    <definedName name="Seguridad_de_la_informacion">FORMULAS!$D$14:$D$16</definedName>
    <definedName name="Soborno">FORMULAS!$D$18</definedName>
    <definedName name="sobornoimpacto">FORMULAS!$H$8</definedName>
    <definedName name="sociales" localSheetId="6">#REF!</definedName>
    <definedName name="sociales" localSheetId="8">#REF!</definedName>
    <definedName name="sociales" localSheetId="2">#REF!</definedName>
    <definedName name="sociales">#REF!</definedName>
    <definedName name="tecnología" localSheetId="6">#REF!</definedName>
    <definedName name="tecnología" localSheetId="8">#REF!</definedName>
    <definedName name="tecnología" localSheetId="2">#REF!</definedName>
    <definedName name="tecnología">#REF!</definedName>
    <definedName name="tecnológicos" localSheetId="6">#REF!</definedName>
    <definedName name="tecnológicos" localSheetId="8">#REF!</definedName>
    <definedName name="tecnológicos" localSheetId="2">#REF!</definedName>
    <definedName name="tecnológicos">#REF!</definedName>
    <definedName name="tipo_de_amenaza" localSheetId="9">[1]FORMULAS!$E$4:$E$11</definedName>
    <definedName name="tipo_de_amenaza" localSheetId="7">[2]FORMULAS!$E$4:$E$11</definedName>
    <definedName name="tipo_de_amenaza" localSheetId="5">[1]FORMULAS!$E$4:$E$11</definedName>
    <definedName name="tipo_de_amenaza" localSheetId="6">[1]FORMULAS!$E$4:$E$11</definedName>
    <definedName name="tipo_de_amenaza" localSheetId="8">[2]FORMULAS!$E$4:$E$11</definedName>
    <definedName name="tipo_de_amenaza" localSheetId="11">[1]FORMULAS!$E$4:$E$11</definedName>
    <definedName name="tipo_de_amenaza" localSheetId="10">[2]FORMULAS!$E$4:$E$11</definedName>
    <definedName name="tipo_de_amenaza" localSheetId="4">[1]FORMULAS!$E$4:$E$11</definedName>
    <definedName name="tipo_de_amenaza" localSheetId="3">[2]FORMULAS!$E$4:$E$11</definedName>
    <definedName name="tipo_de_amenaza">FORMULAS!$E$4:$E$11</definedName>
    <definedName name="tipo_de_riesgos" localSheetId="9">[1]FORMULAS!$C$4:$C$6</definedName>
    <definedName name="tipo_de_riesgos" localSheetId="7">[2]FORMULAS!$C$4:$C$6</definedName>
    <definedName name="tipo_de_riesgos" localSheetId="5">[1]FORMULAS!$C$4:$C$6</definedName>
    <definedName name="tipo_de_riesgos" localSheetId="6">[1]FORMULAS!$C$4:$C$6</definedName>
    <definedName name="tipo_de_riesgos" localSheetId="8">[2]FORMULAS!$C$4:$C$6</definedName>
    <definedName name="tipo_de_riesgos" localSheetId="11">[1]FORMULAS!$C$4:$C$6</definedName>
    <definedName name="tipo_de_riesgos" localSheetId="10">[2]FORMULAS!$C$4:$C$6</definedName>
    <definedName name="tipo_de_riesgos" localSheetId="4">[1]FORMULAS!$C$4:$C$6</definedName>
    <definedName name="tipo_de_riesgos" localSheetId="3">[2]FORMULAS!$C$4:$C$6</definedName>
    <definedName name="tipo_de_riesgos">FORMULAS!$C$4:$C$6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3" i="21" l="1"/>
  <c r="AZ23" i="21" l="1"/>
  <c r="BA23" i="21" s="1"/>
  <c r="AG24" i="21"/>
  <c r="AE24" i="21"/>
  <c r="AC24" i="21"/>
  <c r="AA24" i="21"/>
  <c r="Y24" i="21"/>
  <c r="W24" i="21"/>
  <c r="AG23" i="21"/>
  <c r="AE23" i="21"/>
  <c r="AC23" i="21"/>
  <c r="AA23" i="21"/>
  <c r="Y23" i="21"/>
  <c r="W23" i="21"/>
  <c r="Q23" i="21"/>
  <c r="R23" i="21" s="1"/>
  <c r="M24" i="21"/>
  <c r="M23" i="21"/>
  <c r="AG21" i="21" l="1"/>
  <c r="AE21" i="21"/>
  <c r="AC21" i="21"/>
  <c r="AA21" i="21"/>
  <c r="Y21" i="21"/>
  <c r="W21" i="21"/>
  <c r="M22" i="21"/>
  <c r="M21" i="21"/>
  <c r="AM19" i="21" l="1"/>
  <c r="AI19" i="21"/>
  <c r="AG19" i="21"/>
  <c r="AE19" i="21"/>
  <c r="AC19" i="21"/>
  <c r="AA19" i="21"/>
  <c r="Y19" i="21"/>
  <c r="W19" i="21"/>
  <c r="AJ19" i="21" l="1"/>
  <c r="AK19" i="21" s="1"/>
  <c r="AN19" i="21" s="1"/>
  <c r="AO19" i="21" s="1"/>
  <c r="AP19" i="21" s="1"/>
  <c r="AM18" i="21"/>
  <c r="AM20" i="21"/>
  <c r="AG20" i="21"/>
  <c r="AE20" i="21"/>
  <c r="AC20" i="21"/>
  <c r="AA20" i="21"/>
  <c r="Y20" i="21"/>
  <c r="W20" i="21"/>
  <c r="AG18" i="21"/>
  <c r="AE18" i="21"/>
  <c r="AC18" i="21"/>
  <c r="AA18" i="21"/>
  <c r="Y18" i="21"/>
  <c r="W18" i="21"/>
  <c r="M18" i="21"/>
  <c r="Q18" i="21"/>
  <c r="R18" i="21" s="1"/>
  <c r="AI18" i="21"/>
  <c r="AI20" i="21"/>
  <c r="AJ18" i="21" l="1"/>
  <c r="AK18" i="21" s="1"/>
  <c r="AN18" i="21" s="1"/>
  <c r="AO18" i="21" s="1"/>
  <c r="AP18" i="21" s="1"/>
  <c r="AJ20" i="21"/>
  <c r="AK20" i="21" s="1"/>
  <c r="AN20" i="21" s="1"/>
  <c r="AO20" i="21" s="1"/>
  <c r="AP20" i="21" s="1"/>
  <c r="AQ18" i="21" l="1"/>
  <c r="AR18" i="21" s="1"/>
  <c r="AZ24" i="21" l="1"/>
  <c r="AM24" i="21"/>
  <c r="AI24" i="21"/>
  <c r="AJ24" i="21" s="1"/>
  <c r="AK24" i="21" s="1"/>
  <c r="AM23" i="21"/>
  <c r="AI23" i="21"/>
  <c r="AI22" i="21"/>
  <c r="AG22" i="21"/>
  <c r="AE22" i="21"/>
  <c r="AC22" i="21"/>
  <c r="AA22" i="21"/>
  <c r="Y22" i="21"/>
  <c r="W22" i="21"/>
  <c r="AZ21" i="21"/>
  <c r="BA21" i="21" s="1"/>
  <c r="AM21" i="21"/>
  <c r="AI21" i="21"/>
  <c r="Q21" i="21"/>
  <c r="R21" i="21" s="1"/>
  <c r="AZ18" i="21"/>
  <c r="BA18" i="21" s="1"/>
  <c r="AZ17" i="21"/>
  <c r="AM17" i="21"/>
  <c r="AI17" i="21"/>
  <c r="AG17" i="21"/>
  <c r="AE17" i="21"/>
  <c r="AC17" i="21"/>
  <c r="AA17" i="21"/>
  <c r="Y17" i="21"/>
  <c r="W17" i="21"/>
  <c r="Q17" i="21"/>
  <c r="M17" i="21"/>
  <c r="AM16" i="21"/>
  <c r="AI16" i="21"/>
  <c r="AG16" i="21"/>
  <c r="AE16" i="21"/>
  <c r="AC16" i="21"/>
  <c r="AA16" i="21"/>
  <c r="Y16" i="21"/>
  <c r="W16" i="21"/>
  <c r="AM15" i="21"/>
  <c r="AI15" i="21"/>
  <c r="AG15" i="21"/>
  <c r="AE15" i="21"/>
  <c r="AC15" i="21"/>
  <c r="AA15" i="21"/>
  <c r="Y15" i="21"/>
  <c r="W15" i="21"/>
  <c r="AM14" i="21"/>
  <c r="AI14" i="21"/>
  <c r="AG14" i="21"/>
  <c r="AE14" i="21"/>
  <c r="AC14" i="21"/>
  <c r="AA14" i="21"/>
  <c r="Y14" i="21"/>
  <c r="W14" i="21"/>
  <c r="AM13" i="21"/>
  <c r="AI13" i="21"/>
  <c r="AG13" i="21"/>
  <c r="AE13" i="21"/>
  <c r="AC13" i="21"/>
  <c r="AA13" i="21"/>
  <c r="Y13" i="21"/>
  <c r="W13" i="21"/>
  <c r="AM12" i="21"/>
  <c r="AI12" i="21"/>
  <c r="AG12" i="21"/>
  <c r="AE12" i="21"/>
  <c r="AC12" i="21"/>
  <c r="AA12" i="21"/>
  <c r="Y12" i="21"/>
  <c r="W12" i="21"/>
  <c r="AZ11" i="21"/>
  <c r="BA11" i="21" s="1"/>
  <c r="AM11" i="21"/>
  <c r="AI11" i="21"/>
  <c r="AG11" i="21"/>
  <c r="AE11" i="21"/>
  <c r="AC11" i="21"/>
  <c r="AA11" i="21"/>
  <c r="Y11" i="21"/>
  <c r="W11" i="21"/>
  <c r="Q11" i="21"/>
  <c r="R11" i="21" s="1"/>
  <c r="M11" i="21"/>
  <c r="V3" i="21"/>
  <c r="AS2" i="21"/>
  <c r="V2" i="21"/>
  <c r="AJ23" i="21" l="1"/>
  <c r="AK23" i="21" s="1"/>
  <c r="AN23" i="21" s="1"/>
  <c r="AO23" i="21" s="1"/>
  <c r="AP23" i="21" s="1"/>
  <c r="AQ23" i="21" s="1"/>
  <c r="AR23" i="21" s="1"/>
  <c r="AJ14" i="21"/>
  <c r="AK14" i="21" s="1"/>
  <c r="AN14" i="21" s="1"/>
  <c r="AO14" i="21" s="1"/>
  <c r="AP14" i="21" s="1"/>
  <c r="AJ13" i="21"/>
  <c r="AK13" i="21" s="1"/>
  <c r="AN13" i="21" s="1"/>
  <c r="AO13" i="21" s="1"/>
  <c r="AP13" i="21" s="1"/>
  <c r="AJ15" i="21"/>
  <c r="AK15" i="21" s="1"/>
  <c r="AN15" i="21" s="1"/>
  <c r="AO15" i="21" s="1"/>
  <c r="AP15" i="21" s="1"/>
  <c r="AJ12" i="21"/>
  <c r="AK12" i="21" s="1"/>
  <c r="AN12" i="21" s="1"/>
  <c r="AO12" i="21" s="1"/>
  <c r="AP12" i="21" s="1"/>
  <c r="AJ17" i="21"/>
  <c r="AK17" i="21" s="1"/>
  <c r="AN17" i="21" s="1"/>
  <c r="AO17" i="21" s="1"/>
  <c r="AP17" i="21" s="1"/>
  <c r="AU17" i="21" s="1"/>
  <c r="AN24" i="21"/>
  <c r="AO24" i="21" s="1"/>
  <c r="AP24" i="21" s="1"/>
  <c r="AJ11" i="21"/>
  <c r="AK11" i="21" s="1"/>
  <c r="AN11" i="21" s="1"/>
  <c r="AO11" i="21" s="1"/>
  <c r="AP11" i="21" s="1"/>
  <c r="AJ21" i="21"/>
  <c r="AK21" i="21" s="1"/>
  <c r="AN21" i="21" s="1"/>
  <c r="AO21" i="21" s="1"/>
  <c r="AP21" i="21" s="1"/>
  <c r="AQ21" i="21" s="1"/>
  <c r="AJ16" i="21"/>
  <c r="AK16" i="21" s="1"/>
  <c r="AN16" i="21" s="1"/>
  <c r="AO16" i="21" s="1"/>
  <c r="AP16" i="21" s="1"/>
  <c r="AU18" i="21"/>
  <c r="AN22" i="21"/>
  <c r="AM11" i="1"/>
  <c r="AM12" i="1"/>
  <c r="AM13" i="1"/>
  <c r="AM14" i="1"/>
  <c r="AM15" i="1"/>
  <c r="AM16" i="1"/>
  <c r="AM17" i="1"/>
  <c r="AM18" i="1"/>
  <c r="AM19" i="1"/>
  <c r="AG19" i="1"/>
  <c r="AE19" i="1"/>
  <c r="AC19" i="1"/>
  <c r="AA19" i="1"/>
  <c r="Y19" i="1"/>
  <c r="W19" i="1"/>
  <c r="AG18" i="1"/>
  <c r="AE18" i="1"/>
  <c r="AC18" i="1"/>
  <c r="AA18" i="1"/>
  <c r="Y18" i="1"/>
  <c r="W18" i="1"/>
  <c r="AG17" i="1"/>
  <c r="AE17" i="1"/>
  <c r="AC17" i="1"/>
  <c r="AA17" i="1"/>
  <c r="Y17" i="1"/>
  <c r="W17" i="1"/>
  <c r="AG16" i="1"/>
  <c r="AE16" i="1"/>
  <c r="AC16" i="1"/>
  <c r="AA16" i="1"/>
  <c r="Y16" i="1"/>
  <c r="W16" i="1"/>
  <c r="AG15" i="1"/>
  <c r="AE15" i="1"/>
  <c r="AC15" i="1"/>
  <c r="AA15" i="1"/>
  <c r="Y15" i="1"/>
  <c r="W15" i="1"/>
  <c r="AG14" i="1"/>
  <c r="AE14" i="1"/>
  <c r="AC14" i="1"/>
  <c r="AA14" i="1"/>
  <c r="Y14" i="1"/>
  <c r="W14" i="1"/>
  <c r="AG13" i="1"/>
  <c r="AE13" i="1"/>
  <c r="AC13" i="1"/>
  <c r="AA13" i="1"/>
  <c r="Y13" i="1"/>
  <c r="W13" i="1"/>
  <c r="AG12" i="1"/>
  <c r="AE12" i="1"/>
  <c r="AC12" i="1"/>
  <c r="AA12" i="1"/>
  <c r="Y12" i="1"/>
  <c r="W12" i="1"/>
  <c r="AG11" i="1"/>
  <c r="AE11" i="1"/>
  <c r="AC11" i="1"/>
  <c r="AA11" i="1"/>
  <c r="Y11" i="1"/>
  <c r="W11" i="1"/>
  <c r="AQ11" i="21" l="1"/>
  <c r="AR11" i="21" s="1"/>
  <c r="AU11" i="21" s="1"/>
  <c r="AU24" i="21"/>
  <c r="AR21" i="21"/>
  <c r="AU21" i="21" s="1"/>
  <c r="AV21" i="21" s="1"/>
  <c r="AV18" i="21"/>
  <c r="AW11" i="21"/>
  <c r="AV11" i="21"/>
  <c r="Q44" i="1"/>
  <c r="R44" i="1" s="1"/>
  <c r="M44" i="1"/>
  <c r="Q40" i="1"/>
  <c r="R40" i="1" s="1"/>
  <c r="M40" i="1"/>
  <c r="Q36" i="1"/>
  <c r="R36" i="1" s="1"/>
  <c r="M36" i="1"/>
  <c r="Q32" i="1"/>
  <c r="R32" i="1" s="1"/>
  <c r="M32" i="1"/>
  <c r="Q28" i="1"/>
  <c r="R28" i="1" s="1"/>
  <c r="M28" i="1"/>
  <c r="Q24" i="1"/>
  <c r="R24" i="1" s="1"/>
  <c r="M24" i="1"/>
  <c r="Q20" i="1"/>
  <c r="R20" i="1" s="1"/>
  <c r="M20" i="1"/>
  <c r="Q19" i="1"/>
  <c r="M19" i="1"/>
  <c r="Q15" i="1"/>
  <c r="M15" i="1"/>
  <c r="M11" i="1"/>
  <c r="AW21" i="21" l="1"/>
  <c r="C12" i="12"/>
  <c r="I12" i="12" s="1"/>
  <c r="AS3" i="1"/>
  <c r="AS2" i="1"/>
  <c r="V3" i="1"/>
  <c r="V2" i="1"/>
  <c r="E24" i="18"/>
  <c r="C21" i="12"/>
  <c r="C20" i="12"/>
  <c r="C19" i="12"/>
  <c r="C18" i="12"/>
  <c r="C17" i="12"/>
  <c r="C16" i="12"/>
  <c r="C15" i="12"/>
  <c r="C14" i="12"/>
  <c r="C13" i="12"/>
  <c r="J21" i="12"/>
  <c r="J20" i="12"/>
  <c r="J19" i="12"/>
  <c r="J18" i="12"/>
  <c r="J17" i="12"/>
  <c r="J16" i="12"/>
  <c r="J15" i="12"/>
  <c r="J14" i="12"/>
  <c r="J13" i="12"/>
  <c r="J12" i="12"/>
  <c r="AM47" i="1"/>
  <c r="AI47" i="1"/>
  <c r="AG47" i="1"/>
  <c r="AE47" i="1"/>
  <c r="AC47" i="1"/>
  <c r="AA47" i="1"/>
  <c r="Y47" i="1"/>
  <c r="W47" i="1"/>
  <c r="AM46" i="1"/>
  <c r="AI46" i="1"/>
  <c r="AG46" i="1"/>
  <c r="AE46" i="1"/>
  <c r="AC46" i="1"/>
  <c r="AA46" i="1"/>
  <c r="Y46" i="1"/>
  <c r="W46" i="1"/>
  <c r="AM45" i="1"/>
  <c r="AI45" i="1"/>
  <c r="AG45" i="1"/>
  <c r="AE45" i="1"/>
  <c r="AC45" i="1"/>
  <c r="AA45" i="1"/>
  <c r="Y45" i="1"/>
  <c r="W45" i="1"/>
  <c r="AZ44" i="1"/>
  <c r="AM44" i="1"/>
  <c r="AI44" i="1"/>
  <c r="AG44" i="1"/>
  <c r="AE44" i="1"/>
  <c r="AC44" i="1"/>
  <c r="AA44" i="1"/>
  <c r="Y44" i="1"/>
  <c r="W44" i="1"/>
  <c r="AM43" i="1"/>
  <c r="AI43" i="1"/>
  <c r="AG43" i="1"/>
  <c r="AE43" i="1"/>
  <c r="AC43" i="1"/>
  <c r="AA43" i="1"/>
  <c r="Y43" i="1"/>
  <c r="W43" i="1"/>
  <c r="AM42" i="1"/>
  <c r="AI42" i="1"/>
  <c r="AG42" i="1"/>
  <c r="AE42" i="1"/>
  <c r="AC42" i="1"/>
  <c r="AA42" i="1"/>
  <c r="Y42" i="1"/>
  <c r="W42" i="1"/>
  <c r="AM41" i="1"/>
  <c r="AI41" i="1"/>
  <c r="AG41" i="1"/>
  <c r="AE41" i="1"/>
  <c r="AC41" i="1"/>
  <c r="AA41" i="1"/>
  <c r="Y41" i="1"/>
  <c r="W41" i="1"/>
  <c r="AZ40" i="1"/>
  <c r="BA40" i="1" s="1"/>
  <c r="AM40" i="1"/>
  <c r="AI40" i="1"/>
  <c r="AG40" i="1"/>
  <c r="AE40" i="1"/>
  <c r="AC40" i="1"/>
  <c r="AA40" i="1"/>
  <c r="Y40" i="1"/>
  <c r="W40" i="1"/>
  <c r="AM39" i="1"/>
  <c r="AI39" i="1"/>
  <c r="AG39" i="1"/>
  <c r="AE39" i="1"/>
  <c r="AC39" i="1"/>
  <c r="AJ39" i="1" s="1"/>
  <c r="AK39" i="1" s="1"/>
  <c r="AN39" i="1" s="1"/>
  <c r="AO39" i="1" s="1"/>
  <c r="AP39" i="1" s="1"/>
  <c r="AA39" i="1"/>
  <c r="Y39" i="1"/>
  <c r="W39" i="1"/>
  <c r="AM38" i="1"/>
  <c r="AI38" i="1"/>
  <c r="AG38" i="1"/>
  <c r="AE38" i="1"/>
  <c r="AC38" i="1"/>
  <c r="AA38" i="1"/>
  <c r="Y38" i="1"/>
  <c r="W38" i="1"/>
  <c r="AM37" i="1"/>
  <c r="AI37" i="1"/>
  <c r="AG37" i="1"/>
  <c r="AE37" i="1"/>
  <c r="AC37" i="1"/>
  <c r="AA37" i="1"/>
  <c r="Y37" i="1"/>
  <c r="W37" i="1"/>
  <c r="AZ36" i="1"/>
  <c r="BA36" i="1" s="1"/>
  <c r="AM36" i="1"/>
  <c r="AI36" i="1"/>
  <c r="AG36" i="1"/>
  <c r="AE36" i="1"/>
  <c r="AC36" i="1"/>
  <c r="AA36" i="1"/>
  <c r="Y36" i="1"/>
  <c r="W36" i="1"/>
  <c r="AM35" i="1"/>
  <c r="AI35" i="1"/>
  <c r="AG35" i="1"/>
  <c r="AE35" i="1"/>
  <c r="AC35" i="1"/>
  <c r="AA35" i="1"/>
  <c r="Y35" i="1"/>
  <c r="W35" i="1"/>
  <c r="AM34" i="1"/>
  <c r="AI34" i="1"/>
  <c r="AG34" i="1"/>
  <c r="AE34" i="1"/>
  <c r="AC34" i="1"/>
  <c r="AA34" i="1"/>
  <c r="Y34" i="1"/>
  <c r="W34" i="1"/>
  <c r="AM33" i="1"/>
  <c r="AI33" i="1"/>
  <c r="AG33" i="1"/>
  <c r="AE33" i="1"/>
  <c r="AC33" i="1"/>
  <c r="AA33" i="1"/>
  <c r="Y33" i="1"/>
  <c r="W33" i="1"/>
  <c r="AJ33" i="1" s="1"/>
  <c r="AK33" i="1" s="1"/>
  <c r="AN33" i="1" s="1"/>
  <c r="AO33" i="1" s="1"/>
  <c r="AP33" i="1" s="1"/>
  <c r="AZ32" i="1"/>
  <c r="BA32" i="1" s="1"/>
  <c r="AM32" i="1"/>
  <c r="AI32" i="1"/>
  <c r="AG32" i="1"/>
  <c r="AE32" i="1"/>
  <c r="AC32" i="1"/>
  <c r="AA32" i="1"/>
  <c r="Y32" i="1"/>
  <c r="AJ32" i="1" s="1"/>
  <c r="AK32" i="1" s="1"/>
  <c r="AN32" i="1" s="1"/>
  <c r="AO32" i="1" s="1"/>
  <c r="AP32" i="1" s="1"/>
  <c r="W32" i="1"/>
  <c r="AM31" i="1"/>
  <c r="AI31" i="1"/>
  <c r="AG31" i="1"/>
  <c r="AE31" i="1"/>
  <c r="AC31" i="1"/>
  <c r="AA31" i="1"/>
  <c r="Y31" i="1"/>
  <c r="W31" i="1"/>
  <c r="AM30" i="1"/>
  <c r="AI30" i="1"/>
  <c r="AG30" i="1"/>
  <c r="AE30" i="1"/>
  <c r="AC30" i="1"/>
  <c r="AA30" i="1"/>
  <c r="Y30" i="1"/>
  <c r="W30" i="1"/>
  <c r="AM29" i="1"/>
  <c r="AI29" i="1"/>
  <c r="AG29" i="1"/>
  <c r="AE29" i="1"/>
  <c r="AC29" i="1"/>
  <c r="AA29" i="1"/>
  <c r="Y29" i="1"/>
  <c r="W29" i="1"/>
  <c r="AZ28" i="1"/>
  <c r="BA28" i="1" s="1"/>
  <c r="AM28" i="1"/>
  <c r="AI28" i="1"/>
  <c r="AG28" i="1"/>
  <c r="AE28" i="1"/>
  <c r="AC28" i="1"/>
  <c r="AA28" i="1"/>
  <c r="Y28" i="1"/>
  <c r="W28" i="1"/>
  <c r="AM27" i="1"/>
  <c r="AI27" i="1"/>
  <c r="AG27" i="1"/>
  <c r="AE27" i="1"/>
  <c r="AC27" i="1"/>
  <c r="AA27" i="1"/>
  <c r="Y27" i="1"/>
  <c r="W27" i="1"/>
  <c r="AM26" i="1"/>
  <c r="AI26" i="1"/>
  <c r="AG26" i="1"/>
  <c r="AE26" i="1"/>
  <c r="AC26" i="1"/>
  <c r="AA26" i="1"/>
  <c r="Y26" i="1"/>
  <c r="W26" i="1"/>
  <c r="AM25" i="1"/>
  <c r="AI25" i="1"/>
  <c r="AG25" i="1"/>
  <c r="AE25" i="1"/>
  <c r="AC25" i="1"/>
  <c r="AA25" i="1"/>
  <c r="Y25" i="1"/>
  <c r="W25" i="1"/>
  <c r="AZ24" i="1"/>
  <c r="AM24" i="1"/>
  <c r="AI24" i="1"/>
  <c r="AG24" i="1"/>
  <c r="AE24" i="1"/>
  <c r="AC24" i="1"/>
  <c r="AA24" i="1"/>
  <c r="Y24" i="1"/>
  <c r="W24" i="1"/>
  <c r="AM23" i="1"/>
  <c r="AI23" i="1"/>
  <c r="AG23" i="1"/>
  <c r="AE23" i="1"/>
  <c r="AC23" i="1"/>
  <c r="AA23" i="1"/>
  <c r="Y23" i="1"/>
  <c r="W23" i="1"/>
  <c r="AM22" i="1"/>
  <c r="AI22" i="1"/>
  <c r="AG22" i="1"/>
  <c r="AE22" i="1"/>
  <c r="AC22" i="1"/>
  <c r="AA22" i="1"/>
  <c r="Y22" i="1"/>
  <c r="W22" i="1"/>
  <c r="AM21" i="1"/>
  <c r="AI21" i="1"/>
  <c r="AG21" i="1"/>
  <c r="AE21" i="1"/>
  <c r="AC21" i="1"/>
  <c r="AA21" i="1"/>
  <c r="Y21" i="1"/>
  <c r="W21" i="1"/>
  <c r="AZ20" i="1"/>
  <c r="BA20" i="1" s="1"/>
  <c r="AM20" i="1"/>
  <c r="AI20" i="1"/>
  <c r="AG20" i="1"/>
  <c r="AE20" i="1"/>
  <c r="AC20" i="1"/>
  <c r="AA20" i="1"/>
  <c r="Y20" i="1"/>
  <c r="W20" i="1"/>
  <c r="AZ19" i="1"/>
  <c r="AI19" i="1"/>
  <c r="AJ19" i="1" s="1"/>
  <c r="AK19" i="1" s="1"/>
  <c r="AN19" i="1" s="1"/>
  <c r="AO19" i="1" s="1"/>
  <c r="AP19" i="1" s="1"/>
  <c r="AQ19" i="1" s="1"/>
  <c r="AR19" i="1" s="1"/>
  <c r="AU19" i="1" s="1"/>
  <c r="AI18" i="1"/>
  <c r="AJ18" i="1" s="1"/>
  <c r="AK18" i="1" s="1"/>
  <c r="AN18" i="1" s="1"/>
  <c r="AO18" i="1" s="1"/>
  <c r="AP18" i="1" s="1"/>
  <c r="AI17" i="1"/>
  <c r="AI16" i="1"/>
  <c r="AZ15" i="1"/>
  <c r="BA15" i="1" s="1"/>
  <c r="AI15" i="1"/>
  <c r="AZ11" i="1"/>
  <c r="B96" i="11"/>
  <c r="B97" i="11"/>
  <c r="B98" i="11"/>
  <c r="B99" i="11"/>
  <c r="B100" i="11"/>
  <c r="B101" i="11"/>
  <c r="B102" i="11"/>
  <c r="B95" i="11"/>
  <c r="B77" i="11"/>
  <c r="B78" i="11"/>
  <c r="B76" i="11"/>
  <c r="B74" i="11"/>
  <c r="B75" i="11"/>
  <c r="B73" i="11"/>
  <c r="B71" i="11"/>
  <c r="B72" i="11"/>
  <c r="B70" i="11"/>
  <c r="AI12" i="1"/>
  <c r="AI13" i="1"/>
  <c r="AI14" i="1"/>
  <c r="AJ14" i="1" s="1"/>
  <c r="AK14" i="1" s="1"/>
  <c r="AN14" i="1" s="1"/>
  <c r="AO14" i="1" s="1"/>
  <c r="AP14" i="1" s="1"/>
  <c r="AI11" i="1"/>
  <c r="AJ13" i="1"/>
  <c r="AK13" i="1" s="1"/>
  <c r="AN13" i="1" s="1"/>
  <c r="AO13" i="1" s="1"/>
  <c r="AP13" i="1" s="1"/>
  <c r="B59" i="11"/>
  <c r="B60" i="11"/>
  <c r="B61" i="11"/>
  <c r="B62" i="11"/>
  <c r="B58" i="11"/>
  <c r="B54" i="11"/>
  <c r="B55" i="11"/>
  <c r="B56" i="11"/>
  <c r="B57" i="11"/>
  <c r="B53" i="11"/>
  <c r="B49" i="11"/>
  <c r="B50" i="11"/>
  <c r="B51" i="11"/>
  <c r="B52" i="11"/>
  <c r="B48" i="11"/>
  <c r="B44" i="11"/>
  <c r="B45" i="11"/>
  <c r="B46" i="11"/>
  <c r="B47" i="11"/>
  <c r="B43" i="11"/>
  <c r="B39" i="11"/>
  <c r="B40" i="11"/>
  <c r="B41" i="11"/>
  <c r="B42" i="11"/>
  <c r="B38" i="11"/>
  <c r="Q11" i="1"/>
  <c r="R11" i="1" s="1"/>
  <c r="BA24" i="1"/>
  <c r="BA44" i="1"/>
  <c r="BA19" i="1"/>
  <c r="BA11" i="1"/>
  <c r="AV19" i="1" l="1"/>
  <c r="AW19" i="1"/>
  <c r="AJ37" i="1"/>
  <c r="AK37" i="1" s="1"/>
  <c r="AN37" i="1" s="1"/>
  <c r="AO37" i="1" s="1"/>
  <c r="AP37" i="1" s="1"/>
  <c r="AJ38" i="1"/>
  <c r="AK38" i="1" s="1"/>
  <c r="AN38" i="1" s="1"/>
  <c r="AO38" i="1" s="1"/>
  <c r="AP38" i="1" s="1"/>
  <c r="AJ42" i="1"/>
  <c r="AK42" i="1" s="1"/>
  <c r="AN42" i="1" s="1"/>
  <c r="AO42" i="1" s="1"/>
  <c r="AP42" i="1" s="1"/>
  <c r="AJ47" i="1"/>
  <c r="AK47" i="1" s="1"/>
  <c r="AN47" i="1" s="1"/>
  <c r="AO47" i="1" s="1"/>
  <c r="AP47" i="1" s="1"/>
  <c r="AJ22" i="1"/>
  <c r="AK22" i="1" s="1"/>
  <c r="AN22" i="1" s="1"/>
  <c r="AO22" i="1" s="1"/>
  <c r="AP22" i="1" s="1"/>
  <c r="AJ27" i="1"/>
  <c r="AK27" i="1" s="1"/>
  <c r="AN27" i="1" s="1"/>
  <c r="AO27" i="1" s="1"/>
  <c r="AP27" i="1" s="1"/>
  <c r="AQ24" i="1" s="1"/>
  <c r="AR24" i="1" s="1"/>
  <c r="AU24" i="1" s="1"/>
  <c r="AJ11" i="1"/>
  <c r="AK11" i="1" s="1"/>
  <c r="AN11" i="1" s="1"/>
  <c r="AO11" i="1" s="1"/>
  <c r="AP11" i="1" s="1"/>
  <c r="AQ11" i="1" s="1"/>
  <c r="AR11" i="1" s="1"/>
  <c r="AU11" i="1" s="1"/>
  <c r="AJ12" i="1"/>
  <c r="AK12" i="1" s="1"/>
  <c r="AN12" i="1" s="1"/>
  <c r="AO12" i="1" s="1"/>
  <c r="AP12" i="1" s="1"/>
  <c r="AJ15" i="1"/>
  <c r="AK15" i="1" s="1"/>
  <c r="AN15" i="1" s="1"/>
  <c r="AO15" i="1" s="1"/>
  <c r="AP15" i="1" s="1"/>
  <c r="AJ16" i="1"/>
  <c r="AK16" i="1" s="1"/>
  <c r="AN16" i="1" s="1"/>
  <c r="AO16" i="1" s="1"/>
  <c r="AP16" i="1" s="1"/>
  <c r="AJ17" i="1"/>
  <c r="AK17" i="1" s="1"/>
  <c r="AN17" i="1" s="1"/>
  <c r="AO17" i="1" s="1"/>
  <c r="AP17" i="1" s="1"/>
  <c r="AJ20" i="1"/>
  <c r="AK20" i="1" s="1"/>
  <c r="AN20" i="1" s="1"/>
  <c r="AO20" i="1" s="1"/>
  <c r="AP20" i="1" s="1"/>
  <c r="AJ21" i="1"/>
  <c r="AK21" i="1" s="1"/>
  <c r="AN21" i="1" s="1"/>
  <c r="AO21" i="1" s="1"/>
  <c r="AP21" i="1" s="1"/>
  <c r="AJ23" i="1"/>
  <c r="AK23" i="1" s="1"/>
  <c r="AN23" i="1" s="1"/>
  <c r="AO23" i="1" s="1"/>
  <c r="AP23" i="1" s="1"/>
  <c r="AJ24" i="1"/>
  <c r="AK24" i="1" s="1"/>
  <c r="AN24" i="1" s="1"/>
  <c r="AO24" i="1" s="1"/>
  <c r="AP24" i="1" s="1"/>
  <c r="AJ25" i="1"/>
  <c r="AK25" i="1" s="1"/>
  <c r="AN25" i="1" s="1"/>
  <c r="AO25" i="1" s="1"/>
  <c r="AP25" i="1" s="1"/>
  <c r="AJ26" i="1"/>
  <c r="AK26" i="1" s="1"/>
  <c r="AN26" i="1" s="1"/>
  <c r="AO26" i="1" s="1"/>
  <c r="AP26" i="1" s="1"/>
  <c r="AJ28" i="1"/>
  <c r="AK28" i="1" s="1"/>
  <c r="AN28" i="1" s="1"/>
  <c r="AO28" i="1" s="1"/>
  <c r="AP28" i="1" s="1"/>
  <c r="AQ28" i="1" s="1"/>
  <c r="AR28" i="1" s="1"/>
  <c r="AU28" i="1" s="1"/>
  <c r="AJ29" i="1"/>
  <c r="AK29" i="1" s="1"/>
  <c r="AN29" i="1" s="1"/>
  <c r="AO29" i="1" s="1"/>
  <c r="AP29" i="1" s="1"/>
  <c r="AJ30" i="1"/>
  <c r="AK30" i="1" s="1"/>
  <c r="AN30" i="1" s="1"/>
  <c r="AO30" i="1" s="1"/>
  <c r="AP30" i="1" s="1"/>
  <c r="AJ31" i="1"/>
  <c r="AK31" i="1" s="1"/>
  <c r="AN31" i="1" s="1"/>
  <c r="AO31" i="1" s="1"/>
  <c r="AP31" i="1" s="1"/>
  <c r="AJ34" i="1"/>
  <c r="AK34" i="1" s="1"/>
  <c r="AN34" i="1" s="1"/>
  <c r="AO34" i="1" s="1"/>
  <c r="AP34" i="1" s="1"/>
  <c r="AQ32" i="1" s="1"/>
  <c r="AR32" i="1" s="1"/>
  <c r="AU32" i="1" s="1"/>
  <c r="AJ36" i="1"/>
  <c r="AK36" i="1" s="1"/>
  <c r="AN36" i="1" s="1"/>
  <c r="AO36" i="1" s="1"/>
  <c r="AP36" i="1" s="1"/>
  <c r="AJ35" i="1"/>
  <c r="AK35" i="1" s="1"/>
  <c r="AN35" i="1" s="1"/>
  <c r="AO35" i="1" s="1"/>
  <c r="AP35" i="1" s="1"/>
  <c r="AJ40" i="1"/>
  <c r="AK40" i="1" s="1"/>
  <c r="AN40" i="1" s="1"/>
  <c r="AO40" i="1" s="1"/>
  <c r="AP40" i="1" s="1"/>
  <c r="AJ41" i="1"/>
  <c r="AK41" i="1" s="1"/>
  <c r="AN41" i="1" s="1"/>
  <c r="AO41" i="1" s="1"/>
  <c r="AP41" i="1" s="1"/>
  <c r="AQ40" i="1" s="1"/>
  <c r="AR40" i="1" s="1"/>
  <c r="AU40" i="1" s="1"/>
  <c r="AJ43" i="1"/>
  <c r="AK43" i="1" s="1"/>
  <c r="AN43" i="1" s="1"/>
  <c r="AO43" i="1" s="1"/>
  <c r="AP43" i="1" s="1"/>
  <c r="AJ44" i="1"/>
  <c r="AK44" i="1" s="1"/>
  <c r="AN44" i="1" s="1"/>
  <c r="AO44" i="1" s="1"/>
  <c r="AP44" i="1" s="1"/>
  <c r="AJ45" i="1"/>
  <c r="AK45" i="1" s="1"/>
  <c r="AN45" i="1" s="1"/>
  <c r="AO45" i="1" s="1"/>
  <c r="AP45" i="1" s="1"/>
  <c r="AJ46" i="1"/>
  <c r="AK46" i="1" s="1"/>
  <c r="AN46" i="1" s="1"/>
  <c r="AO46" i="1" s="1"/>
  <c r="AP46" i="1" s="1"/>
  <c r="AQ44" i="1" s="1"/>
  <c r="AR44" i="1" s="1"/>
  <c r="AU44" i="1" s="1"/>
  <c r="AW44" i="1" s="1"/>
  <c r="AQ36" i="1"/>
  <c r="AR36" i="1" s="1"/>
  <c r="AU36" i="1" s="1"/>
  <c r="AQ15" i="1" l="1"/>
  <c r="AR15" i="1" s="1"/>
  <c r="AU15" i="1" s="1"/>
  <c r="AW11" i="1"/>
  <c r="AV11" i="1"/>
  <c r="AV40" i="1"/>
  <c r="AW40" i="1"/>
  <c r="AW28" i="1"/>
  <c r="AV28" i="1"/>
  <c r="AQ20" i="1"/>
  <c r="AR20" i="1" s="1"/>
  <c r="AU20" i="1" s="1"/>
  <c r="AV44" i="1"/>
  <c r="AV36" i="1"/>
  <c r="AW36" i="1"/>
  <c r="AV32" i="1"/>
  <c r="AW32" i="1"/>
  <c r="AW24" i="1"/>
  <c r="AV24" i="1"/>
  <c r="AW15" i="1" l="1"/>
  <c r="AV15" i="1"/>
  <c r="AV20" i="1"/>
  <c r="AW20" i="1"/>
</calcChain>
</file>

<file path=xl/comments1.xml><?xml version="1.0" encoding="utf-8"?>
<comments xmlns="http://schemas.openxmlformats.org/spreadsheetml/2006/main">
  <authors>
    <author>Andrea del Pilar Zambrano Barrios</author>
  </authors>
  <commentList>
    <comment ref="T18" authorId="0" shapeId="0">
      <text>
        <r>
          <rPr>
            <b/>
            <sz val="12"/>
            <color indexed="81"/>
            <rFont val="Arial"/>
            <family val="2"/>
          </rPr>
          <t>Andrea del Pilar Zambrano Barrios:</t>
        </r>
        <r>
          <rPr>
            <sz val="12"/>
            <color indexed="81"/>
            <rFont val="Arial"/>
            <family val="2"/>
          </rPr>
          <t xml:space="preserve">
Cual es el proposito del control. Es importante tener claro los 6 pasos para construir un buen control, de acuerdo con lo estipulado por la guia.</t>
        </r>
        <r>
          <rPr>
            <sz val="9"/>
            <color indexed="81"/>
            <rFont val="Tahoma"/>
            <charset val="1"/>
          </rPr>
          <t xml:space="preserve"> </t>
        </r>
      </text>
    </comment>
    <comment ref="T23" authorId="0" shapeId="0">
      <text>
        <r>
          <rPr>
            <b/>
            <sz val="16"/>
            <color indexed="81"/>
            <rFont val="Tahoma"/>
            <family val="2"/>
          </rPr>
          <t>Andrea del Pilar Zambrano Barrios:</t>
        </r>
        <r>
          <rPr>
            <sz val="16"/>
            <color indexed="81"/>
            <rFont val="Tahoma"/>
            <family val="2"/>
          </rPr>
          <t xml:space="preserve">
Revisar los 7 pasos del control, cual es el proposito del control. </t>
        </r>
      </text>
    </comment>
  </commentList>
</comments>
</file>

<file path=xl/sharedStrings.xml><?xml version="1.0" encoding="utf-8"?>
<sst xmlns="http://schemas.openxmlformats.org/spreadsheetml/2006/main" count="936" uniqueCount="440">
  <si>
    <t xml:space="preserve">CALIFICACIÓN DEL RIESGO </t>
  </si>
  <si>
    <t>VERIFICACIÓN DE CONTROLES ESTABLECIDOS</t>
  </si>
  <si>
    <t>CASILLAS A DISMINUIR</t>
  </si>
  <si>
    <t>PROBABILIDAD</t>
  </si>
  <si>
    <t xml:space="preserve">IMPACTO </t>
  </si>
  <si>
    <t>ZONA DE RIESGO</t>
  </si>
  <si>
    <t>PUNTAJE</t>
  </si>
  <si>
    <t>OPCIÓN DE MANEJO</t>
  </si>
  <si>
    <t>SI</t>
  </si>
  <si>
    <t>OPERATIVO</t>
  </si>
  <si>
    <t>FINANCIERO</t>
  </si>
  <si>
    <t>DE IMAGEN</t>
  </si>
  <si>
    <t>NIVEL</t>
  </si>
  <si>
    <t>DESCRIPTOR</t>
  </si>
  <si>
    <t>DESCRIPCIÓN</t>
  </si>
  <si>
    <t>FRECUENCIA</t>
  </si>
  <si>
    <t>Raro</t>
  </si>
  <si>
    <t>Improbable</t>
  </si>
  <si>
    <t>Posible</t>
  </si>
  <si>
    <t>Probable</t>
  </si>
  <si>
    <t>Casi Cierta</t>
  </si>
  <si>
    <t>Insignificante</t>
  </si>
  <si>
    <t>Menor</t>
  </si>
  <si>
    <t>Moderado</t>
  </si>
  <si>
    <t>Mayor</t>
  </si>
  <si>
    <t>Catastrófico</t>
  </si>
  <si>
    <t>No.</t>
  </si>
  <si>
    <t>SI EL RIESGO DE CORRUPCIÓN SE MATERIALIZA PODRÍA...</t>
  </si>
  <si>
    <t>RESPUESTA</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</si>
  <si>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</si>
  <si>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</si>
  <si>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</si>
  <si>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</si>
  <si>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</si>
  <si>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</si>
  <si>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</si>
  <si>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</si>
  <si>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</si>
  <si>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</si>
  <si>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</si>
  <si>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</si>
  <si>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</si>
  <si>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</si>
  <si>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¿Generar pérdida de credibilidad del sector?</t>
  </si>
  <si>
    <t>¿Ocasionar lesiones físicas o pérdida de vidas humanas?</t>
  </si>
  <si>
    <t>¿Afectar la imagen regional?</t>
  </si>
  <si>
    <t>¿Afectar la imagen nacional?</t>
  </si>
  <si>
    <t>Zona de Riesgo</t>
  </si>
  <si>
    <t>OPCIONES DE MANEJO DEL RIESGO</t>
  </si>
  <si>
    <t>B</t>
  </si>
  <si>
    <t xml:space="preserve">Baja </t>
  </si>
  <si>
    <t>M</t>
  </si>
  <si>
    <t xml:space="preserve">Moderada </t>
  </si>
  <si>
    <t>A</t>
  </si>
  <si>
    <t xml:space="preserve">Alta </t>
  </si>
  <si>
    <t>E</t>
  </si>
  <si>
    <t xml:space="preserve">Extrema </t>
  </si>
  <si>
    <t xml:space="preserve">Insignificante </t>
  </si>
  <si>
    <t xml:space="preserve">Menor </t>
  </si>
  <si>
    <t xml:space="preserve">Moderado </t>
  </si>
  <si>
    <t xml:space="preserve">Mayor </t>
  </si>
  <si>
    <t xml:space="preserve">Catastrófico </t>
  </si>
  <si>
    <t xml:space="preserve">Improbable </t>
  </si>
  <si>
    <t xml:space="preserve">Posible </t>
  </si>
  <si>
    <t xml:space="preserve">Probable </t>
  </si>
  <si>
    <t xml:space="preserve">TOTAL RESPUESTAS AFIRMATIVAS </t>
  </si>
  <si>
    <t>IMPACTO CORRUPCIÓN</t>
  </si>
  <si>
    <t>VALORACIÓN DEL RIESGO DE GESTIÓN</t>
  </si>
  <si>
    <t>ACCIÓN</t>
  </si>
  <si>
    <t>DESCRIPCIÓN DE CONTROLES EXISTENTES</t>
  </si>
  <si>
    <t>TIPO DE RIESGO</t>
  </si>
  <si>
    <t>Direccionamiento estratégico e innovación</t>
  </si>
  <si>
    <t>Atención a partes interesadas y comunicaciones </t>
  </si>
  <si>
    <t>Estrategia y gobierno de TI </t>
  </si>
  <si>
    <t>Planificación de la intervención vial </t>
  </si>
  <si>
    <t>Producción de mezcla y provisión de maquinaria y equipo </t>
  </si>
  <si>
    <t>Intervención de la malla vial </t>
  </si>
  <si>
    <t>Gestión de servicios e infraestructura tecnológica </t>
  </si>
  <si>
    <t>Gestión de recursos físicos </t>
  </si>
  <si>
    <t>Gestión contractual </t>
  </si>
  <si>
    <t>Gestión financiera </t>
  </si>
  <si>
    <t>Gestión de laboratorio </t>
  </si>
  <si>
    <t>Gestión del talento humano </t>
  </si>
  <si>
    <t>Gestión ambiental </t>
  </si>
  <si>
    <t>Gestión documental </t>
  </si>
  <si>
    <t>Gestión jurídica </t>
  </si>
  <si>
    <t>Control Disciplinario Interno </t>
  </si>
  <si>
    <t>Control evaluación y mejora de la gestión </t>
  </si>
  <si>
    <t>PROCESOS</t>
  </si>
  <si>
    <t>Gestion</t>
  </si>
  <si>
    <t>Seguridad_de_la_informacion</t>
  </si>
  <si>
    <t>Riesgos estratégicos</t>
  </si>
  <si>
    <t>Riesgos gerenciales</t>
  </si>
  <si>
    <t>Riesgos operativos</t>
  </si>
  <si>
    <t>Riesgos financieros</t>
  </si>
  <si>
    <t>Riesgos de cumplimiento</t>
  </si>
  <si>
    <t>Riesgo de imagen o reputacional</t>
  </si>
  <si>
    <t>Riesgo de corrupción</t>
  </si>
  <si>
    <t>Pérdida de confidencialidad de los activos</t>
  </si>
  <si>
    <t>Pérdida de la integridad de los activos</t>
  </si>
  <si>
    <t>Pérdida de la disponibilidad de los activos</t>
  </si>
  <si>
    <t>TIPOLOGÍA DE RIESGOS</t>
  </si>
  <si>
    <t>TIPO DE AMENAZA</t>
  </si>
  <si>
    <t>ANMENAZA</t>
  </si>
  <si>
    <t>Fuego</t>
  </si>
  <si>
    <t>Agua</t>
  </si>
  <si>
    <t>Fenómenos climáticos</t>
  </si>
  <si>
    <t>Fenómenos sísmicos</t>
  </si>
  <si>
    <t>Fallas en el sistema de suministro de agua</t>
  </si>
  <si>
    <t>Fallas en el suministro de aire acondicionado</t>
  </si>
  <si>
    <t>Radiación electromagnética</t>
  </si>
  <si>
    <t>Radiación térmica</t>
  </si>
  <si>
    <t>Interceptación de servicios de señales de interferencia comprometida</t>
  </si>
  <si>
    <t>Espionaje remoto</t>
  </si>
  <si>
    <t>Fallas del equipo</t>
  </si>
  <si>
    <t>Mal funcionamiento del equipo</t>
  </si>
  <si>
    <t>Saturación del sistema de información</t>
  </si>
  <si>
    <t>Mal funcionamiento del software</t>
  </si>
  <si>
    <t>Incumplimiento en el mantenimiento del sistema de información</t>
  </si>
  <si>
    <t>Uso no autorizado del equipo</t>
  </si>
  <si>
    <t>Copia fraudulenta del software</t>
  </si>
  <si>
    <t>Error en el uso o abuso de derechos</t>
  </si>
  <si>
    <t>Falsificación de derechos</t>
  </si>
  <si>
    <t>Daño_fisico</t>
  </si>
  <si>
    <t>Eventos_naturales</t>
  </si>
  <si>
    <t>Perdidas_de_los_servicios_esenciales</t>
  </si>
  <si>
    <t>Perturbacion_debida_a_la_radiacion</t>
  </si>
  <si>
    <t>Compromiso_de_la_informacion</t>
  </si>
  <si>
    <t>Fallas_tecnicas</t>
  </si>
  <si>
    <t>Acciones_no_autorizadas</t>
  </si>
  <si>
    <t>Compromiso_de_las_funciones</t>
  </si>
  <si>
    <t>TIPOS DE IMPACTO</t>
  </si>
  <si>
    <t>impactocorrupcion</t>
  </si>
  <si>
    <t>Rara vez</t>
  </si>
  <si>
    <t>Casi seguro</t>
  </si>
  <si>
    <t>OTROS IMPACTOS</t>
  </si>
  <si>
    <t>impacto</t>
  </si>
  <si>
    <t>probabilidad</t>
  </si>
  <si>
    <t>Riesgo bajo</t>
  </si>
  <si>
    <t>Riesgo moderado</t>
  </si>
  <si>
    <t>Riesgo alto</t>
  </si>
  <si>
    <t>Riesgo extremo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</si>
  <si>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</si>
  <si>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</si>
  <si>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</si>
  <si>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</si>
  <si>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</si>
  <si>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</si>
  <si>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</si>
  <si>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Evaluación del diseño del control</t>
  </si>
  <si>
    <t>El control se ejecuta de manera consistente por los responsables</t>
  </si>
  <si>
    <t>Fuerte</t>
  </si>
  <si>
    <t>Débil</t>
  </si>
  <si>
    <t>No</t>
  </si>
  <si>
    <t>Sí</t>
  </si>
  <si>
    <t>Solidez del control</t>
  </si>
  <si>
    <t>Controles ayudan a disminuir la probabilidad</t>
  </si>
  <si>
    <t>Controles ayudan a disminuir impacto</t>
  </si>
  <si>
    <t>Directamente</t>
  </si>
  <si>
    <t>No disminuye</t>
  </si>
  <si>
    <t>Indirectamente</t>
  </si>
  <si>
    <t># Columnas en la matriz de riesgo que se desplaza en el eje de la probabilidad</t>
  </si>
  <si>
    <t># Columnas en la matriz de riesgo que se desplaza en el eje de impacto</t>
  </si>
  <si>
    <t>OPCIONES DE MANEJO</t>
  </si>
  <si>
    <t>Aceptar el riesgo</t>
  </si>
  <si>
    <t>Reducir el riesgo</t>
  </si>
  <si>
    <t>Evitar el riesgo</t>
  </si>
  <si>
    <t>Compartir el riesgo</t>
  </si>
  <si>
    <t>ACTIVIDADES DE CONTROL</t>
  </si>
  <si>
    <t>RESPONSABLE</t>
  </si>
  <si>
    <t>TIEMPO</t>
  </si>
  <si>
    <t>INDICADOR</t>
  </si>
  <si>
    <t>ACTIVIDAD</t>
  </si>
  <si>
    <t>ACCIONES DE CONTINGENCIA</t>
  </si>
  <si>
    <t>Proceso</t>
  </si>
  <si>
    <t>No. Riesgo</t>
  </si>
  <si>
    <t>Riesgo</t>
  </si>
  <si>
    <t>Descripción</t>
  </si>
  <si>
    <t>Activo de información</t>
  </si>
  <si>
    <t>Tipo de riesgo</t>
  </si>
  <si>
    <t>Tipología de riesgos</t>
  </si>
  <si>
    <t>Tipo de amenaza</t>
  </si>
  <si>
    <t>Amenaza</t>
  </si>
  <si>
    <t>Causa / vulnerabilidad</t>
  </si>
  <si>
    <t>Consecuencias</t>
  </si>
  <si>
    <t>Se espera que el evento ocurra en la mayoría de las circunstancias.</t>
  </si>
  <si>
    <t>Más de  vez al año.</t>
  </si>
  <si>
    <t>Es viable que el evento ocurra en la mayoría de las circunstancias.</t>
  </si>
  <si>
    <t>Al menos 1 vez en el último año.</t>
  </si>
  <si>
    <t>El evento podría ocurrir en algún momento.</t>
  </si>
  <si>
    <t>Al menos 1 vez en los últimos 2 años.</t>
  </si>
  <si>
    <t>El evento puede ocurrir en algún momento.</t>
  </si>
  <si>
    <t>Al menos 1 vez en los últimos 4 años.</t>
  </si>
  <si>
    <t>El evento puede ocurrir solo en circunstancias excepcionales.(poco comunes o anormales)</t>
  </si>
  <si>
    <t>No se ha presentado en los últimos 4 años.</t>
  </si>
  <si>
    <t>Nro</t>
  </si>
  <si>
    <t>RIESGO</t>
  </si>
  <si>
    <t>P1</t>
  </si>
  <si>
    <t>P2</t>
  </si>
  <si>
    <t>P3</t>
  </si>
  <si>
    <t>P4</t>
  </si>
  <si>
    <t>P5</t>
  </si>
  <si>
    <t>Promedio</t>
  </si>
  <si>
    <t xml:space="preserve">Impacto (consecuencias) 
Cuantitativo </t>
  </si>
  <si>
    <t xml:space="preserve">Interrupción de las operaciones de la Entidad por más de cinco (5) días. </t>
  </si>
  <si>
    <t xml:space="preserve">- Intervención por parte de un ente de control u otro ente regulador. </t>
  </si>
  <si>
    <t xml:space="preserve">- Pago de indemnizaciones a terceros por acciones legales que pueden afectar el presupuesto total de la entidad en un valor ≥50% </t>
  </si>
  <si>
    <t xml:space="preserve">- Pérdida de Información crítica para la entidad que no se puede recuperar. </t>
  </si>
  <si>
    <t xml:space="preserve">- Pago de sanciones económicas por incumplimiento en la normatividad aplicable ante un ente regulador, las cuales afectan en un valor ≥50% del presupuesto general de la entidad. </t>
  </si>
  <si>
    <t xml:space="preserve">- Incumplimiento en las metas y objetivos institucionales afectando de forma grave la ejecución presupuestal. </t>
  </si>
  <si>
    <t>- Imagen institucional afectada en el orden nacional o regional por actos o hechos de corrupción comprobados.</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</si>
  <si>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</si>
  <si>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</si>
  <si>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</si>
  <si>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</si>
  <si>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</si>
  <si>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Sanción por parte de ente de control u otro ente regulador.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</si>
  <si>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</si>
  <si>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</si>
  <si>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</si>
  <si>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</si>
  <si>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</si>
  <si>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</si>
  <si>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</si>
  <si>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</si>
  <si>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</si>
  <si>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</si>
  <si>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</si>
  <si>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</si>
  <si>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</si>
  <si>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</si>
  <si>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</si>
  <si>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</si>
  <si>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</si>
  <si>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</si>
  <si>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</si>
  <si>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</si>
  <si>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</si>
  <si>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</si>
  <si>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</si>
  <si>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</si>
  <si>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</si>
  <si>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</si>
  <si>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DE GESTIÓN </t>
  </si>
  <si>
    <t>Niveles para calificar el impacto</t>
  </si>
  <si>
    <t>Impacto (consecuencias) 
Cualitativo</t>
  </si>
  <si>
    <t>Afectación ≥X% de la población</t>
  </si>
  <si>
    <t>Sin afectación de la integridad</t>
  </si>
  <si>
    <t xml:space="preserve">Afectación ≥X% del presupuesto anual de la entidad </t>
  </si>
  <si>
    <t xml:space="preserve">Sin afectación de la disponibilidad </t>
  </si>
  <si>
    <t>No hay Afectación medioambiental</t>
  </si>
  <si>
    <t>Sin afectación de la confidencialidad</t>
  </si>
  <si>
    <t xml:space="preserve">Afectación ≥X% de la población </t>
  </si>
  <si>
    <t xml:space="preserve">Afectación leve de la integridad </t>
  </si>
  <si>
    <t>Afectación leve de la disponibilidad</t>
  </si>
  <si>
    <t>Afectación leve del Medio Ambiente requiere de ≥X días de recuperación</t>
  </si>
  <si>
    <t>Afectación leve de la confidencialidad</t>
  </si>
  <si>
    <t xml:space="preserve">Afectación moderada de la integridad de la información debido al interés particular de los empleados y terceros </t>
  </si>
  <si>
    <t xml:space="preserve">Afectación moderada de la disponibilidad de la información debido al interés particular de los empleados y terceros </t>
  </si>
  <si>
    <t>Afectación leve del Medio Ambiente requiere de ≥X semanas de recuperación</t>
  </si>
  <si>
    <t>Afectación moderada de la confidencialidad de la información debido al interés particular de los empleados y terceros</t>
  </si>
  <si>
    <t>4</t>
  </si>
  <si>
    <t xml:space="preserve">Afectación grave de la integridad de la información debido al interés particular de los empleados y terceros </t>
  </si>
  <si>
    <t xml:space="preserve"> Afectación ≥X% del presupuesto anual de la entidad </t>
  </si>
  <si>
    <t>Afectación grave de la disponibilidad de la información debido al interés particular de los empleados y terceros</t>
  </si>
  <si>
    <t>Afectación importante del Medio Ambiente que requiere de ≥X meses de recuperación</t>
  </si>
  <si>
    <t>Afectación grave de la confidencialidad de la información debido al interés particular de los empleados y terceros</t>
  </si>
  <si>
    <t xml:space="preserve">Afectación muy grave de la integridad de la información debido al interés particular de los empleados y terceros </t>
  </si>
  <si>
    <t xml:space="preserve">Afectación muy grave de la disponibilidad de la información debido al interés particular de los empleados y terceros </t>
  </si>
  <si>
    <t>Afectación muy grave del Medio Ambiente que requiere de ≥X años de recuperación</t>
  </si>
  <si>
    <t>Afectación muy grave confidencialidad de la información debido al interés particular de los empleados y terceros</t>
  </si>
  <si>
    <t>EJEMPLOS DE CONTROLES</t>
  </si>
  <si>
    <t>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t>
  </si>
  <si>
    <t>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x cobrar pendientes de pago que fueron canceladas según extracto bancarios. En caso de observar cuentas de cobro que a la fecha no se ha recibido el pago, lista las cuentas pendientes de pago y realiza llamadas a los clientes y solicita que le indiquen la fecha para el pago oportuno de las mismas. Como evidencia queda listado de cuentas por cobrar pendientes de pago en Excel con los compromisos acordados con los clientes y extracto bancario.</t>
  </si>
  <si>
    <t>El sistema SAP cada vez que se va a realizar un pago valida que el proveedor al cual se le va a girar el pago no este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programación interna del aplicativo y reporte de coincidencia con listas restrictivas.</t>
  </si>
  <si>
    <t>Casi Seguro</t>
  </si>
  <si>
    <t>IMPACTO</t>
  </si>
  <si>
    <t>Solidez del conjunto de controles</t>
  </si>
  <si>
    <t>SOPORTE / PRODUCTO</t>
  </si>
  <si>
    <t>TIPOLOGÍA DE RIESGO</t>
  </si>
  <si>
    <t>( Muestra las clases de riesgos que se pueden presentar)</t>
  </si>
  <si>
    <t>ESTRATÉGICOS</t>
  </si>
  <si>
    <t xml:space="preserve">Son aquellos que se asocian con la posibilidad de ocurrencia de eventos que afecten los objetivos estratégicos de la organización pública y por tanto impactan toda la entidad. </t>
  </si>
  <si>
    <t>GERENCIALES</t>
  </si>
  <si>
    <t>Son aquellos que se asocian con la posibilidad de ocurrencia de eventos que afecten los procesos gerenciales y/o la alta dirección.</t>
  </si>
  <si>
    <t xml:space="preserve">Son aquellos relacionados conposibilidad de ocurrencia de eventos que afecten los procesos misionales de la entidad. </t>
  </si>
  <si>
    <t>Son los relacionados con la Gestión Financiera  de la entidad, los cuales pueden estar relacionados con la posibilidad de ocurrencia de eventos que afecten los estados financieros y todas aquellas áreas involucradas con el proceso financiero como presupuesto, tesorería, contabilidad, cartera, central de cuentas, costos, etc</t>
  </si>
  <si>
    <t>CUMPLIMIENTO</t>
  </si>
  <si>
    <t xml:space="preserve">Son aquellos que se asocian con la posibilidad de ocurrencia de eventos que afecten la situación jurídica o contractual de la organización debido a su incumplimiento o desacato a la normatividad legal y las obligaciones contractuales. </t>
  </si>
  <si>
    <t>TECNOLÓGICOS</t>
  </si>
  <si>
    <t xml:space="preserve">Son los relacionados con la posibilidad de ocurrencia de eventos que afecten la totalidad o parte de la infraestructura tecnológica (hardware, software, redes, etc.) de una entidad. </t>
  </si>
  <si>
    <t>Están relacionados con la posibilidad de ocurrencia de un evento que afecte la imagen, buen nombre o reputación de una organización, ante sus clientes y partes interesadas</t>
  </si>
  <si>
    <t>CORRUPCIÓN</t>
  </si>
  <si>
    <t xml:space="preserve">Son todos los relacionados con la posibilidad de que por acción u omisión, se use el poder para desviar la gestión de lo público hacia un beneficio privado. </t>
  </si>
  <si>
    <t>RIESGOS DE SEGURIDAD DIGITAL</t>
  </si>
  <si>
    <t xml:space="preserve">Están relacionados con posibilidad de la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</si>
  <si>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¿Dar lugar a procesos penales?</t>
  </si>
  <si>
    <t>¿Generar daño ambiental?</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</si>
  <si>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</si>
  <si>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r>
      <t xml:space="preserve">ACEPTAR EL RIESGO
</t>
    </r>
    <r>
      <rPr>
        <sz val="11"/>
        <rFont val="Arial"/>
        <family val="2"/>
      </rPr>
      <t xml:space="preserve">La aceptación del riesgo puede ser una opción viable en la entidad, para los </t>
    </r>
    <r>
      <rPr>
        <u/>
        <sz val="11"/>
        <rFont val="Arial"/>
        <family val="2"/>
      </rPr>
      <t>riesgos bajos</t>
    </r>
    <r>
      <rPr>
        <sz val="11"/>
        <rFont val="Arial"/>
        <family val="2"/>
      </rPr>
      <t>, pero tambien pueden existir escenarios de riesgos a los que no se les pueda aplicar controles y por ende, se acepta el riesgo. En ambos escenarios debe existir un seguimiento continuo del riesgo</t>
    </r>
  </si>
  <si>
    <t>No se adopta ninguna medida que afecte la probabilidad o el impacto del riesgo. (Ningún riesgo de corrupción podrá ser aceptado) se realiza monitoreo</t>
  </si>
  <si>
    <r>
      <t xml:space="preserve">REDUCIR EL RIESGO
</t>
    </r>
    <r>
      <rPr>
        <sz val="11"/>
        <rFont val="Arial"/>
        <family val="2"/>
      </rPr>
      <t>Deberían seleccionarse controles apropiados y con una adecuada segregación de funciones, de manera que el tratamiento al riesgo adoptado, logre la reducción prevista sobre el riesgo.
Para mitigar/tratar los riesgos de seguridad digital, se debe emplear como minimo los controles de la ISO/IEC 27001:2013</t>
    </r>
  </si>
  <si>
    <t>Se adoptan medidas para reducir la probabilidad o el impacto del riesgo, o ambos; por lo general conlleva a la implementación de controles.</t>
  </si>
  <si>
    <r>
      <t xml:space="preserve">EVITAR EL RIESGO
</t>
    </r>
    <r>
      <rPr>
        <sz val="11"/>
        <rFont val="Arial"/>
        <family val="2"/>
      </rPr>
      <t xml:space="preserve">Desde el punto de vista de los responsables de la toma de decisiones, este tratamiento es simple, la menos arriesgada y menos costosa, pero es un obstáculo para el desarrollo de las actividades de la entidad y por lo tanto </t>
    </r>
    <r>
      <rPr>
        <u/>
        <sz val="11"/>
        <rFont val="Arial"/>
        <family val="2"/>
      </rPr>
      <t>hay situaciones donde no es una opción.</t>
    </r>
  </si>
  <si>
    <t>Se abandonan las actividades que dan lugar al riesgo, decidiendo no iniciar o no continuar con la actividad que causa el riesgo.</t>
  </si>
  <si>
    <r>
      <t xml:space="preserve">COMPARTIR O TRANSFERIR EL RIESGO
</t>
    </r>
    <r>
      <rPr>
        <sz val="11"/>
        <rFont val="Arial"/>
        <family val="2"/>
      </rPr>
      <t>los dos principales métodos de compartir o transferir parte del riesgos son : seguros y tercerización. Estos mecanismos de transferencia de riesgos deberían estra formalizados a través de un acuerdo contractual.</t>
    </r>
  </si>
  <si>
    <t>Se reduce la probabilidad o el impacto del riesgo, transfiriendo o compartiendo una parte del riesgo. Los riesgos de corrupción, se pueden compartir pero no se puede transferir su responsabilidad.</t>
  </si>
  <si>
    <t>EVALUACIÓN DEL RIESGO INHERENTE</t>
  </si>
  <si>
    <t>EVALUACIÓN DE  RIESGO RESIDUAL</t>
  </si>
  <si>
    <t>OBJETIVO DEL PROCESO</t>
  </si>
  <si>
    <t>Impacto (consecuencias)</t>
  </si>
  <si>
    <t>Cuantitativo</t>
  </si>
  <si>
    <t>Cualitativo</t>
  </si>
  <si>
    <t>Para el proceso de gestión del laboratorio se deben tener en cuenta adicionalmente los siguientes criterios:</t>
  </si>
  <si>
    <t xml:space="preserve">- No hay interrupción de las operaciones del laboratorio. </t>
  </si>
  <si>
    <t xml:space="preserve"> - No se afecta la imagen del laboratorio a nivel institucional o distrital de forma significativa.</t>
  </si>
  <si>
    <t xml:space="preserve">- Interrupción de las operaciones del laboratorio por algunas horas. </t>
  </si>
  <si>
    <t xml:space="preserve">- Reclamaciones o quejas de los usuarios o clientes internos que implican investigaciones internas disciplinarias. </t>
  </si>
  <si>
    <t>- Imagen del laboratorio afectada institucionalmente por retrasos en la prestación del servicio a los usuarios o clientes internos.</t>
  </si>
  <si>
    <t xml:space="preserve">- Interrupción de las operaciones del laboratorio por un (1) día. </t>
  </si>
  <si>
    <t xml:space="preserve">- Inoportunidad en la información ocasionando retrasos en la atención a los usuarios o clientes internos. </t>
  </si>
  <si>
    <t>- Imagen del laboratorio afectada en el orden institucional o distrital por retrasos en la prestación del servicio a los usuarios o clientes internos.</t>
  </si>
  <si>
    <t>- Imagen institucional afectada en el orden nacional o regional por incumplimientos en la prestación del servicio a los usuarios o ciudadanos.</t>
  </si>
  <si>
    <t xml:space="preserve">- Interrupción de las operaciones del laboratorio por más de dos (2) días. </t>
  </si>
  <si>
    <t xml:space="preserve">- Incumplimiento en las metas y objetivos del laboratorio afectando el cumplimiento en las metas del proceso. </t>
  </si>
  <si>
    <t>- Imagen del laboratorio afectada en el orden institucional o distrital por incumplimientos en la prestación del servicio a los usuarios o clientes internos.</t>
  </si>
  <si>
    <t xml:space="preserve">-Impacto que afecte la ejecución presupuestal en un valor ≥50% - Pérdida de cobertura en la prestación de los servicios de la entidad ≥50%. </t>
  </si>
  <si>
    <t xml:space="preserve">-Interrupción de las operaciones del laboratorio por más de cinco (5) días. </t>
  </si>
  <si>
    <t xml:space="preserve">- Pérdida de Información crítica para el laboratorio que no se puede recuperar. </t>
  </si>
  <si>
    <t xml:space="preserve">- Incumplimiento en las metas y objetivos del laboratorio.                                                                                 </t>
  </si>
  <si>
    <t xml:space="preserve">Total </t>
  </si>
  <si>
    <t>Soborno</t>
  </si>
  <si>
    <r>
      <t xml:space="preserve">OPCIÓN DE MANEJO </t>
    </r>
    <r>
      <rPr>
        <b/>
        <sz val="9"/>
        <color theme="9" tint="-0.249977111117893"/>
        <rFont val="Arial"/>
        <family val="2"/>
      </rPr>
      <t xml:space="preserve">-
</t>
    </r>
  </si>
  <si>
    <t>Corrupción</t>
  </si>
  <si>
    <t xml:space="preserve">PREGUNTAS ORIENTADORAS </t>
  </si>
  <si>
    <t>RESPUESTAS</t>
  </si>
  <si>
    <t>¿Existen cargos que, por su naturaleza y funciones orgánicas, están expuestos a un riesgo de soborno?</t>
  </si>
  <si>
    <t>¿Existen cargos que, dado el proceso en el que se desempeñan, están expuestos a un riesgo de soborno?</t>
  </si>
  <si>
    <t>¿El proceso está directamente dirigido a clientes externos/terceros?</t>
  </si>
  <si>
    <t xml:space="preserve">¿Las acciones y resultados dispuestos se traducen en una transacción por parte de la entidad? </t>
  </si>
  <si>
    <t>De las actividades mencionadas en el proceso, ¿se establece la realización de transacciones con clientes externos/terceros de la entidad?</t>
  </si>
  <si>
    <t xml:space="preserve">Identificación de puntos criticos </t>
  </si>
  <si>
    <t xml:space="preserve">Punto Critico </t>
  </si>
  <si>
    <t>Descripción del punto critico</t>
  </si>
  <si>
    <t>Señales de alerta</t>
  </si>
  <si>
    <t>IMPACTO SOBORNO</t>
  </si>
  <si>
    <t>Corrupcion</t>
  </si>
  <si>
    <t>Que los resultados de los ensayos realizados en el laboratorio sean errados</t>
  </si>
  <si>
    <t>Que los resultados de los ensayos realizados en el laboratorio sean errados producto de desviaciones en el procedimiento de la norma de ensayo aplicable,  uso de equipamiento que no cumpla las especificaciones técnicas, errores en el registro de datos primarios y/o en la digitación del informe,o cálculos errados en la emisión del informe, podría acarrear las siguientes consecuencias: reproceso de actividades y aumento de carga operativa, quejas de los clientes, perdida de credibilidad de los resultados ante los clientes y afectación de la imagen del laboratorio ante sus clientes.</t>
  </si>
  <si>
    <t>N/A</t>
  </si>
  <si>
    <t>Cálculos errados en la emisión del informe</t>
  </si>
  <si>
    <t>Desviaciones en el procedimiento de la norma de ensayo aplicable</t>
  </si>
  <si>
    <r>
      <t xml:space="preserve">El coordinador técnico, cada vez que se crea, modifica o actualiza alguna celda en los formatos de informe que influya en los cálculos del resultado de ensayo, realiza la validación de estos, por medio de la verificación manual de los cálculos registrada en el formato de verificación manual hojas de cálculo </t>
    </r>
    <r>
      <rPr>
        <b/>
        <sz val="9"/>
        <rFont val="Arial"/>
        <family val="2"/>
      </rPr>
      <t>GLAB-FM-104</t>
    </r>
    <r>
      <rPr>
        <sz val="9"/>
        <rFont val="Arial"/>
        <family val="2"/>
      </rPr>
      <t>, con el fin de evitar errores de calculo en la entrega de resultados. En caso de encontrar alguna desviación, el coordinador procederá a corregir el formato y vuelve a realizar la validación del mismo.</t>
    </r>
  </si>
  <si>
    <t>El auxiliar de equipos, mensualmente hace seguimiento al cronograma de aseguramiento de equipos del laboratorio UAERMV GLAB-FM-146, realizando el registro y análisis comparativo entre lo ejecutado y lo programado en el cronograma de aseguramiento de equipos, con el fin de confirmar el cumplimiento del cronograma y tener un resumen de las novedades presentadas del equipamiento. Si se encuentra que alguna actividad programada no se realizo, se hace una inspección sobre el funcionamiento del equipo y se realiza la reprogramación de dicha actividad para el mes siguiente, esto si el equipo no presenta ninguna novedad. Si el equipo presenta alguna novedad se pone fuera de servicio hasta que se encuentre apto para su uso.</t>
  </si>
  <si>
    <t>El auxiliar de acreditación, cada vez que  va a ser instalado o reinstalado  para su servicio el equipamiento, verifica que  cumple con los requisitos especificados en la norma de ensayo, a través de la revisión de los resultados de verificaciones, comprobaciones intermedias  y/o calibración  según aplique, con el fin de validar que los ensayos se realicen con el equipamiento adecuado, si el equipamiento no cumple con las  especificaciones técnicas queda  fuera de servicio, y se solicita su mantenimiento (correctivo o ajuste según aplique), luego de su verificación y/o calibración, se vuelve a verificar, si cumple las especificaciones técnica, se pone en servicio, si no se reintegra al almacén general para su disposición final.</t>
  </si>
  <si>
    <t>El técnico operativo, hace seguimiento mensualmente a las actividades programadas en el formato de cronograma de aseguramiento metrológico, con el fin de garantizar el cumplimiento al cronograma, si se encuentra un incumplimiento se solicita la realización de la actividad y se realiza una inspección del equipamiento para verificar su funcionamiento si presenta alguna novedad que pueda influir en los resultados se pone fuera de servicio.</t>
  </si>
  <si>
    <t>El técnico operativo, cada vez que se le realiza una  actividad de mantenimiento al equipamiento (mantenimiento correctivo, preventivo, inspecciones, verificación, comprobación intermedia y calibración), verifica el correcto funcionamiento del mismo y firma la aprobación, con el fin de validar que se halla realizado el mantenimiento correctamente. Si al realizar dicha verificación el equipamiento presenta fallas se pone fuera de servicio hasta que este se encuentre en buen estado.</t>
  </si>
  <si>
    <t>El auxiliar de equipos, cada vez que se solicita el equipamiento para su uso, verifica el correcto funcionamiento del equipamiento menor (tamices, diales, termómetros, pie de rey entre otros) tanto cuando lo entrega como cuando lo recibe, en el formato control y seguimiento de equipos, con el fin de hacer seguimiento al uso del equipamiento, si se encuentra que el equipo esta en mal estado se pone fuera de servicio hasta  que se verifique el correcto funcionamiento de este.</t>
  </si>
  <si>
    <t>Errores en el registro de datos primarios y/o en la digitación del informe</t>
  </si>
  <si>
    <t>Uso de equipamiento que no cumple las especificaciones requeridas en el método de ensayo.</t>
  </si>
  <si>
    <t>Inadecuada ejecución de las actividades de mantenimiento y seguimiento al equipamiento</t>
  </si>
  <si>
    <t>Falta de claridad de las fechas de entrega de los informes</t>
  </si>
  <si>
    <t>*Afectación de la imagen del laboratorio ante sus clientes.
* Perdida de credibilidad de los resultados ante los clientes.
* Quejas de los clientes.
*Reproceso de actividades y aumento de carga operativa
*Reproceso de actividades y aumento de carga operativa.
* Retraso en la prestación de los servicios del laboratorio.
*Afectación de la imagen del laboratorio ante sus clientes.</t>
  </si>
  <si>
    <t>Asignado</t>
  </si>
  <si>
    <t>Adecuado</t>
  </si>
  <si>
    <t>Oportuna</t>
  </si>
  <si>
    <t>Prevenir</t>
  </si>
  <si>
    <t>Confiable</t>
  </si>
  <si>
    <t>Se investigan y resuelven oportunamente</t>
  </si>
  <si>
    <t>Completa</t>
  </si>
  <si>
    <t>Siempre se ejecuta</t>
  </si>
  <si>
    <t>* Verificar la precisión entre laboratoristas semestralmente para mínimo 2 métodos de ensayos.</t>
  </si>
  <si>
    <t>Verificación del método</t>
  </si>
  <si>
    <t>Líder de acreditación
(contratista)</t>
  </si>
  <si>
    <t>semestral</t>
  </si>
  <si>
    <t>Establecer stock mínimo del inventario de insumos del laboratorio</t>
  </si>
  <si>
    <t xml:space="preserve">Inventario </t>
  </si>
  <si>
    <t>técnico operativo</t>
  </si>
  <si>
    <t>seis meses de (2020/06/01 a 2020/11/30)</t>
  </si>
  <si>
    <r>
      <rPr>
        <b/>
        <sz val="9"/>
        <rFont val="Arial"/>
        <family val="2"/>
      </rPr>
      <t xml:space="preserve">EFICACIA </t>
    </r>
    <r>
      <rPr>
        <sz val="9"/>
        <rFont val="Arial"/>
        <family val="2"/>
      </rPr>
      <t xml:space="preserve">
Índice de cumplimiento de actividades= (# de actividades cumplidas/ # de actividades programadas)*100
</t>
    </r>
    <r>
      <rPr>
        <b/>
        <sz val="9"/>
        <rFont val="Arial"/>
        <family val="2"/>
      </rPr>
      <t>EFECTIVIDAD</t>
    </r>
    <r>
      <rPr>
        <sz val="9"/>
        <rFont val="Arial"/>
        <family val="2"/>
      </rPr>
      <t xml:space="preserve">
Efectividad del plan de manejo de riesgos= ((# de ensayos con resultados errados en el año actual- # de ensayos con resultados errados en el año anterior)/ # de ensayos con resultados errados en el año anterior)*100</t>
    </r>
  </si>
  <si>
    <t>EFICACIA 
Índice de cumplimiento de actividades= (# de actividades cumplidas/ # de actividades programadas)*100
EFECTIVIDAD
Efectividad del plan de manejo de riesgos= ((# de ensayos con resultados errados en el año actual- # de ensayos con resultados errados en el año anterior)/ # de ensayos con resultados errados en el año anterior)*100</t>
  </si>
  <si>
    <r>
      <t xml:space="preserve">De acuerdo con el procedimiento de trabajo no conforme </t>
    </r>
    <r>
      <rPr>
        <b/>
        <sz val="9"/>
        <rFont val="Arial"/>
        <family val="2"/>
      </rPr>
      <t>GLAB-PR-002</t>
    </r>
  </si>
  <si>
    <t>Los trabajos no conformes generados en el laboratorio relacionados con resultados errados ( informe de ensayo)</t>
  </si>
  <si>
    <t>Líder operativo del proceso</t>
  </si>
  <si>
    <t>De acuerdo al método de ensayo</t>
  </si>
  <si>
    <t>De acuerdo con el procedimiento de trabajo no conforme GLAB-PR-002</t>
  </si>
  <si>
    <r>
      <t xml:space="preserve">El coordinador técnico, mensualmente verifica el cumplimiento de la precisión de los  metodos de ensayo ,  con el  fin de asegurar su validez , realizando una comparacion  entre la diferencia de los resultados de una misma muestra y  la precision del metodo. Dicha verificación se registra en el formato </t>
    </r>
    <r>
      <rPr>
        <b/>
        <sz val="9"/>
        <color theme="1"/>
        <rFont val="Arial"/>
        <family val="2"/>
      </rPr>
      <t>GLAB-FM-148</t>
    </r>
    <r>
      <rPr>
        <sz val="9"/>
        <color theme="1"/>
        <rFont val="Arial"/>
        <family val="2"/>
      </rPr>
      <t xml:space="preserve"> Analisis para el aseguramiento de la validez de los resultados. Si los ensayos realizados no cumplen con la presión del método se realiza una retro alimentación a la (o) las personas que realizaron los ensayos y  se les solicita repetirlos con la contramuestra. Si al realizar nuevamente los ensayos  con la contramuestra aun no cumple con la precisión este laboratorista queda desautorizado para realizar dicho ensayo.</t>
    </r>
  </si>
  <si>
    <t xml:space="preserve">El técnico operativo,  semestralmente supervisa las competencias de los laboratoristas en la ejecución de los ensayo a traves de una lista de chequeo que se  registra en el  formatode de supervisión GLAB-FM-126 que indica los criterios para la correcta  ejecucion del ensayo  establecido en la norma aplicable. en caso de encontar desviaciones en el  metodo se programa una nueva fecha para repetir la supervisión hasta que el laboratorista demuestre la competencia para ejecutar el ensayo de acuerdo a la norma.
</t>
  </si>
  <si>
    <t>Cada  vez que se va a emitir un informe de ensayo el coordinador técnico, verifica que  la informacion  de los registros de toma de datos sean coherentes y que correspona a la informacion  digitada, dejando como evidencia de la revisión  su  firma en el registro de toma datos y el  informe de ensayo. si encuentra alguna diferencia en la información se solicita la corrección en el registro de toma de datos al laboratorista y/o la corrección del informe según corresponda.</t>
  </si>
  <si>
    <t>Incumplimiento en la fecha de entrega de los informes</t>
  </si>
  <si>
    <t>Incumplimiento en la fecha de entrega de los informes, debido a Insuficiente personal por a el ausentismo laboral enfermedad, licencias, renuncias, falta de presupuesto y/o demoras en la contratación del personal, Falta de claridad de las fechas de entrega de los informes, pueden causar: afectación de la imagen del laboratorio, Quejas de los clientes, aumento de carga operativa y retraso en la prestación de los servicios del laboratorio.</t>
  </si>
  <si>
    <t>Gestión</t>
  </si>
  <si>
    <t>Insuficiente personal por ausentismo laboral por enfermedad, licencias, renuncias, falta de presupuesto y/o demoras en la contratación del personal.</t>
  </si>
  <si>
    <t>* Afectación de la imagen del laboratorio ante sus clientes.
* Quejas de los clientes.
* Aumento de carga operativa.
* Retraso en la prestación de los servicios del laboratorio.</t>
  </si>
  <si>
    <t>Errores en el registro de datos primarios, en la digitación del informe y/o en la emisión del informe</t>
  </si>
  <si>
    <t>Fallas en equipamiento</t>
  </si>
  <si>
    <t>Permitir presiones indebidas por falta de propiedad, gobernanza  o indebida gestión de personal, recursos compartidos, contratos o intereses particulares por parte de los clientes internos.</t>
  </si>
  <si>
    <t>* Afectación de la imagen del laboratorio por retrasos en la prestación de servicio a los clientes internos.
* Incumplimiento del objetivo del laboratorio (que el ensayo se realice con desviaciones al método).
* Afectación de la imagen del laboratorio ante sus clientes.
*Investigaciones disciplinarias</t>
  </si>
  <si>
    <t>Dar apertura a las investigaciones para determinar el nivel de responsabilidad del personal involucrado frente a la materialización del riesgo</t>
  </si>
  <si>
    <t>Registros de la investigación</t>
  </si>
  <si>
    <t>Secretaria general</t>
  </si>
  <si>
    <t>Cada vez que se materialice el riesgo</t>
  </si>
  <si>
    <t>Que los resultados de los ensayos y/o los tiempos de entrega de los informes de ensayo sean modificados a causa de Presiones indebidas por falta de propiedad, gobernanza  o indebida gestión de personal, recursos compartidos, contratos o intereses particulares por parte de los clientes internos. Esto podría ocasionar, afectación de la imagen del laboratorio por retrasos en la prestación de servicio a los clientes internos, e incumplimiento del objetivo del laboratorio (que el ensayo se realice con desviaciones al método).</t>
  </si>
  <si>
    <t>Datos primarios</t>
  </si>
  <si>
    <t xml:space="preserve"> Ausencia de controles para la prevención y protección de incendios de manera automática.</t>
  </si>
  <si>
    <t>Informes de ensayo</t>
  </si>
  <si>
    <t>fallas de equipos</t>
  </si>
  <si>
    <t xml:space="preserve">Perdida de los registros de los informes  ensayo generados por el laboratorio </t>
  </si>
  <si>
    <t xml:space="preserve">
Que se pierda o modifique informacion de los registros de datos primarios y/o  los informes de ensayo
</t>
  </si>
  <si>
    <t xml:space="preserve">Que los datos primarios  y/o  los informes de los ensayos sean modificados o estén incompletos, puede ocurrir debido a que estos no estén protegidos adecuadamente o a que sufran algún deterioro. Esto llevaría a que los informes de ensayo no tengan registro o estén incompletos los datos con los cuales fueron generados </t>
  </si>
  <si>
    <t>El líder de acreditación, trimestralmente verifica que los permisos asignados en el repositorio para modificar, crear y visualizar los documentos del laboratorio estén de acuerdo al rol desempeñado por cada persona, deja como evidencia un acta de reunión. Si se encuentra alguna diferencia en los permisos se pone una mesa de ayuda para solicitar  la modificación.</t>
  </si>
  <si>
    <t>Afectación leve de la disponibilidad  de los informes de ensayo.</t>
  </si>
  <si>
    <t>ONA DE RIESGO</t>
  </si>
  <si>
    <t>Firma del compromiso de imparcialidad  de todo el personal que realiza actividades para el laboratorio</t>
  </si>
  <si>
    <t>Compromisos de confidencialidad e imparcialidad firmados</t>
  </si>
  <si>
    <t>3 meses</t>
  </si>
  <si>
    <t>De acuerdo al método de ensayo y el erro cometido</t>
  </si>
  <si>
    <t>plantillas de informes de ensayo</t>
  </si>
  <si>
    <t>6 meses</t>
  </si>
  <si>
    <t>no</t>
  </si>
  <si>
    <t>si</t>
  </si>
  <si>
    <t>X</t>
  </si>
  <si>
    <t>fallas técnicas</t>
  </si>
  <si>
    <t>Que los resultados de los ensayos realizados en el laboratorio sean errados producto de desviaciones en el procedimiento de la norma de ensayo aplicable,  uso de equipamiento que no cumpla las especificaciones técnicas, errores en el registro de datos primarios y/o en la digitación del informe, o cálculos errados en la emisión del informe, podría acarrear las siguientes consecuencias: reproceso de actividades y aumento de carga operativa, quejas de los clientes, perdida de credibilidad de los resultados ante los clientes y afectación de la imagen del laboratorio ante sus clientes.</t>
  </si>
  <si>
    <r>
      <t xml:space="preserve">El coordinador técnico, mensualmente verifica el cumplimiento de la precisión de los  métodos de ensayo, realizando una comparación  entre la diferencia de los resultados de una misma muestra y  la precisión del método. Dicha verificación se registra en el formato </t>
    </r>
    <r>
      <rPr>
        <b/>
        <sz val="9"/>
        <color theme="1"/>
        <rFont val="Arial"/>
        <family val="2"/>
      </rPr>
      <t>GLAB-FM-148</t>
    </r>
    <r>
      <rPr>
        <sz val="9"/>
        <color theme="1"/>
        <rFont val="Arial"/>
        <family val="2"/>
      </rPr>
      <t xml:space="preserve"> Análisis para el aseguramiento de la validez de los resultados. Si los ensayos realizados no cumplen con la presión del método se realiza una retro alimentación a la (o) las personas que realizaron los ensayos y  se les solicita repetirlos con la contra muestra. Si al realizar nuevamente los ensayos  con la contra muestra aun no cumple con la precisión este laboratorista queda desautorizado para realizar dicho ensayo.</t>
    </r>
  </si>
  <si>
    <t>Poner condicionales para el cumplimiento de la precisión de los ensayos a los cuales se les realiza Repetibilidad en cada vez que se ejecuta el ensayo, en las plantillas de informes de ensayo.</t>
  </si>
  <si>
    <t>El técnico operativo,  semestralmente supervisa las competencias de los laboratoristas en la ejecución de los ensayo a través de una lista de chequeo que se  registra en el  formato de de supervisión GLAB-FM-126 que indica los criterios para la correcta  ejecución del ensayo  establecido en la norma aplicable. en caso de encontrar desviaciones en el  método se programa una nueva fecha para repetir la supervisión hasta que el laboratorista demuestre la competencia para ejecutar el ensayo de acuerdo a la norma.</t>
  </si>
  <si>
    <t>Cada  vez que se va a emitir un informe de ensayo el coordinador técnico, verifica que  la información  de los registros de toma de datos sean coherentes y que corresponda a la información  digitada, dejando como evidencia de la revisión  su  firma en el registro de toma datos y el  informe de ensayo. si encuentra alguna diferencia en la información se solicita la corrección en el registro de toma de datos al laboratorista y/o la corrección del informe según corresponda.</t>
  </si>
  <si>
    <t>Cada vez que se crea o se hace alguna modificación en los  formatos de informe de ensayo que  influya en  el  calculo de resultados , el  coordinador técnico,  realiza una validación de las formulas por medio de una verificación manual que se  registra en el formato GLAB-FM-104 "verificación manual hojas de cálculo" con el fin de evitar errores en los resultados. En caso de encontrar alguna desviación, el coordinador  técnico realizara las correcciones necesarias en el formato de informe de ensayo y  realizara la validación de las formulas nuevamente.</t>
  </si>
  <si>
    <r>
      <t xml:space="preserve">Cada vez que va a ser instalado o reinstalado un equipamiento en el laboratorio, el auxiliar de acreditación verifica que  cumpla con los requisitos especificados en la norma de ensayo revisando los resultados de verificaciones, comprobaciones intermedias  y/o calibración  según aplique, por medio de la plantilla </t>
    </r>
    <r>
      <rPr>
        <b/>
        <sz val="9"/>
        <rFont val="Arial"/>
        <family val="2"/>
      </rPr>
      <t>GLAB-FM-111</t>
    </r>
    <r>
      <rPr>
        <sz val="9"/>
        <rFont val="Arial"/>
        <family val="2"/>
      </rPr>
      <t xml:space="preserve"> "Liberación de los informes de verificaciones, comprobaciones intermedias y certificados de calibración", si el equipamiento no cumple con los requisitos especificado queda en estado fuera de servicio y se solicita su mantenimiento (correctivo o ajuste según aplique) y se vuelve a verificar, si cumple las especificaciones técnica se pone en servicio de lo contario se reintegra al almacén general para su disposición final.</t>
    </r>
  </si>
  <si>
    <t>Cada vez que se realiza un  actividad (mantenimiento correctivo, preventivo, inspecciones, verificación, comprobación intermedia y calibración) al equipamiento, el técnico operativo verifica su correcto funcionamiento y lo registra en el formato GLAB-FM-112  inspección equipos del laboratorio UAERMV. Si al realizar la verificación el equipamiento presenta fallas se pone fuera de servicio hasta que este se encuentre en buen estado.</t>
  </si>
  <si>
    <t>Cada vez que se solicita un equipamiento menor (tamices, diales, termómetros, pie de rey entre otros) para su uso, el auxiliar de equipos, revisa que este en buen estado cuando lo entrega y cuando lo recibe, lo registra en el formato GLAB-FM-115 control y seguimiento de equipos, . en caso de encontrar que un equipo esta en mal estado se pone fuera de servicio hasta  que se verifique el correcto funcionamiento de este.</t>
  </si>
  <si>
    <r>
      <t xml:space="preserve">El líder operativo, mensualmente en la programación del personal </t>
    </r>
    <r>
      <rPr>
        <sz val="9"/>
        <color theme="1"/>
        <rFont val="Arial"/>
        <family val="2"/>
      </rPr>
      <t>GLAB-FM- 134</t>
    </r>
    <r>
      <rPr>
        <sz val="9"/>
        <color rgb="FFFF0000"/>
        <rFont val="Arial"/>
        <family val="2"/>
      </rPr>
      <t xml:space="preserve"> </t>
    </r>
    <r>
      <rPr>
        <sz val="9"/>
        <rFont val="Arial"/>
        <family val="2"/>
      </rPr>
      <t>verifica que cada rol tenga un responsable principal y un relevo, de no ser así se solicita al coordinador técnico que realice la programación del relevo.</t>
    </r>
  </si>
  <si>
    <t>El auxiliar de equipos, mensualmente hace seguimiento al cronograma de aseguramiento de equipos del laboratorio UAERMV formato GLAB-FM-146, verificando que  las actividades ejecutadas corresponda con las programadas. En caso de encontrar que alguna actividad programada no fue ejecutadas se hace una inspección al funcionamiento del equipo si no presenta ninguna desviación se reprograma la actividad para el siguiente mes, de lo contrario se pone el equipo en estado fuera de uso, hasta garantizar su correcto funcionamiento.</t>
  </si>
  <si>
    <t>Falta de claridad de las fechas de entrega de los informes
falta de la solicitud del servicio de manera explicita ( acta de reunión, correo electrónico, orden de trabajo y /o el acuerdo de servicio)</t>
  </si>
  <si>
    <t>Cada vez que se genera una solicitud de servicio, el auxiliar administrativo verifica que exista un documento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t>
  </si>
  <si>
    <t>Modificar  los resultados y/o los tiempos de entrega de informes de ensayos a cambio de beneficio a nombre propio o de terceros, con el fin agilizar, retrasar la entrega de informes o hacer que los materiales cumplan especificaciones técnicas.</t>
  </si>
  <si>
    <t>Auxiliara de acreditación</t>
  </si>
  <si>
    <t>Cada vez que se emite un informe de ensayo, el auxiliar administrativo,  valida por  medio  del formato  de control y  seguimiento de solicitudes  que  los tiempos  establecidos en la  solicitud de servicio se cumpla, de encontrarse desviaciones en los  tiempos se le comunica al cliente justificando las razones de dicho cambio.</t>
  </si>
  <si>
    <t>El líder de acreditación, mensualmente revisa que se halla generado una copia digital de los registros de toma de datos en el repositorio.  En el  caso de no encontrar el archivo digitalizado, se solicita la digitalización de inmediato.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</si>
</sst>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38" x14ac:knownFonts="1">
    <font>
      <sz val="11"/>
      <color theme="1"/>
      <name val="Calibri"/>
      <family val="2"/>
      <scheme val="minor"/>
    </font>
    <font>
      <sz val="11"/>
      <color theme="1"/>
      <name val="Calibri"/>
      <family val="2"/>
      <scheme val="minor"/>
    </font>
    <font>
      <u/>
      <sz val="10"/>
      <color indexed="12"/>
      <name val="Arial"/>
      <family val="2"/>
    </font>
    <font>
      <b/>
      <sz val="12"/>
      <name val="Arial"/>
      <family val="2"/>
    </font>
    <font>
      <sz val="10"/>
      <name val="Arial"/>
      <family val="2"/>
    </font>
    <font>
      <sz val="10"/>
      <color indexed="8"/>
      <name val="Arial"/>
      <family val="2"/>
    </font>
    <font>
      <b/>
      <sz val="10"/>
      <name val="Arial"/>
      <family val="2"/>
    </font>
    <font>
      <sz val="11"/>
      <name val="Arial"/>
      <family val="2"/>
    </font>
    <font>
      <u/>
      <sz val="11"/>
      <name val="Arial"/>
      <family val="2"/>
    </font>
    <font>
      <b/>
      <sz val="11"/>
      <name val="Arial"/>
      <family val="2"/>
    </font>
    <font>
      <b/>
      <sz val="14"/>
      <color theme="1"/>
      <name val="Arial"/>
      <family val="2"/>
    </font>
    <font>
      <sz val="11"/>
      <color theme="1"/>
      <name val="Arial"/>
      <family val="2"/>
    </font>
    <font>
      <sz val="12"/>
      <color rgb="FF000000"/>
      <name val="Calibri"/>
      <family val="2"/>
      <scheme val="minor"/>
    </font>
    <font>
      <b/>
      <sz val="8"/>
      <name val="Arial"/>
      <family val="2"/>
    </font>
    <font>
      <sz val="8"/>
      <name val="Arial"/>
      <family val="2"/>
    </font>
    <font>
      <sz val="8"/>
      <name val="Calibri"/>
      <family val="2"/>
      <scheme val="minor"/>
    </font>
    <font>
      <b/>
      <sz val="11"/>
      <color theme="1"/>
      <name val="Calibri"/>
      <family val="2"/>
      <scheme val="minor"/>
    </font>
    <font>
      <b/>
      <sz val="12"/>
      <color theme="1"/>
      <name val="Arial"/>
      <family val="2"/>
    </font>
    <font>
      <b/>
      <sz val="10"/>
      <color theme="1"/>
      <name val="Arial"/>
      <family val="2"/>
    </font>
    <font>
      <b/>
      <sz val="11"/>
      <color theme="1"/>
      <name val="Arial"/>
      <family val="2"/>
    </font>
    <font>
      <sz val="10"/>
      <color theme="1"/>
      <name val="Arial"/>
      <family val="2"/>
    </font>
    <font>
      <sz val="10"/>
      <color theme="9" tint="-0.499984740745262"/>
      <name val="Arial"/>
      <family val="2"/>
    </font>
    <font>
      <b/>
      <sz val="9"/>
      <name val="Arial"/>
      <family val="2"/>
    </font>
    <font>
      <b/>
      <u/>
      <sz val="11"/>
      <color theme="0"/>
      <name val="Arial"/>
      <family val="2"/>
    </font>
    <font>
      <b/>
      <sz val="14"/>
      <name val="Arial"/>
      <family val="2"/>
    </font>
    <font>
      <sz val="9"/>
      <name val="Arial"/>
      <family val="2"/>
    </font>
    <font>
      <sz val="9"/>
      <color theme="1" tint="0.249977111117893"/>
      <name val="Arial"/>
      <family val="2"/>
    </font>
    <font>
      <sz val="12"/>
      <name val="Arial"/>
      <family val="2"/>
    </font>
    <font>
      <b/>
      <sz val="9"/>
      <color theme="9" tint="-0.249977111117893"/>
      <name val="Arial"/>
      <family val="2"/>
    </font>
    <font>
      <sz val="11"/>
      <color rgb="FFFF0000"/>
      <name val="Arial"/>
      <family val="2"/>
    </font>
    <font>
      <sz val="9"/>
      <color theme="1"/>
      <name val="Arial"/>
      <family val="2"/>
    </font>
    <font>
      <b/>
      <sz val="9"/>
      <color theme="1"/>
      <name val="Arial"/>
      <family val="2"/>
    </font>
    <font>
      <sz val="9"/>
      <color rgb="FFFF0000"/>
      <name val="Arial"/>
      <family val="2"/>
    </font>
    <font>
      <sz val="9"/>
      <color indexed="81"/>
      <name val="Tahoma"/>
      <charset val="1"/>
    </font>
    <font>
      <b/>
      <sz val="12"/>
      <color indexed="81"/>
      <name val="Arial"/>
      <family val="2"/>
    </font>
    <font>
      <sz val="12"/>
      <color indexed="81"/>
      <name val="Arial"/>
      <family val="2"/>
    </font>
    <font>
      <b/>
      <sz val="16"/>
      <color indexed="81"/>
      <name val="Tahoma"/>
      <family val="2"/>
    </font>
    <font>
      <sz val="16"/>
      <color indexed="81"/>
      <name val="Tahoma"/>
      <family val="2"/>
    </font>
  </fonts>
  <fills count="18">
    <fill>
      <patternFill patternType="none"/>
    </fill>
    <fill>
      <patternFill patternType="gray125"/>
    </fill>
    <fill>
      <patternFill patternType="solid">
        <fgColor theme="0" tint="-0.14999847407452621"/>
        <bgColor indexed="64"/>
      </patternFill>
    </fill>
    <fill>
      <patternFill patternType="solid">
        <fgColor rgb="FF33CC3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2F2F2"/>
        <bgColor indexed="64"/>
      </patternFill>
    </fill>
    <fill>
      <patternFill patternType="solid">
        <fgColor theme="1" tint="0.249977111117893"/>
        <bgColor indexed="64"/>
      </patternFill>
    </fill>
    <fill>
      <patternFill patternType="solid">
        <fgColor rgb="FFD8D8D8"/>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9D9D9"/>
        <bgColor indexed="64"/>
      </patternFill>
    </fill>
    <fill>
      <patternFill patternType="solid">
        <fgColor rgb="FF002060"/>
        <bgColor indexed="64"/>
      </patternFill>
    </fill>
    <fill>
      <patternFill patternType="solid">
        <fgColor rgb="FFFFFFFF"/>
        <bgColor indexed="64"/>
      </patternFill>
    </fill>
    <fill>
      <patternFill patternType="solid">
        <fgColor theme="0"/>
        <bgColor indexed="64"/>
      </patternFill>
    </fill>
    <fill>
      <patternFill patternType="solid">
        <fgColor theme="6"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rgb="FF000000"/>
      </right>
      <top style="medium">
        <color indexed="64"/>
      </top>
      <bottom style="thin">
        <color indexed="64"/>
      </bottom>
      <diagonal/>
    </border>
    <border>
      <left style="medium">
        <color indexed="64"/>
      </left>
      <right style="medium">
        <color indexed="64"/>
      </right>
      <top style="medium">
        <color indexed="64"/>
      </top>
      <bottom/>
      <diagonal/>
    </border>
    <border>
      <left/>
      <right style="medium">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rgb="FF000000"/>
      </right>
      <top/>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auto="1"/>
      </bottom>
      <diagonal/>
    </border>
    <border>
      <left/>
      <right style="medium">
        <color indexed="64"/>
      </right>
      <top style="thin">
        <color auto="1"/>
      </top>
      <bottom style="medium">
        <color indexed="64"/>
      </bottom>
      <diagonal/>
    </border>
    <border>
      <left/>
      <right style="medium">
        <color auto="1"/>
      </right>
      <top style="medium">
        <color auto="1"/>
      </top>
      <bottom style="thin">
        <color auto="1"/>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4" fillId="0" borderId="0"/>
  </cellStyleXfs>
  <cellXfs count="351">
    <xf numFmtId="0" fontId="0" fillId="0" borderId="0" xfId="0"/>
    <xf numFmtId="0" fontId="0" fillId="0" borderId="0" xfId="0" applyFont="1" applyAlignment="1">
      <alignment wrapText="1"/>
    </xf>
    <xf numFmtId="0" fontId="0" fillId="0" borderId="0" xfId="0" applyFont="1" applyAlignment="1" applyProtection="1">
      <alignment vertical="center" wrapText="1"/>
    </xf>
    <xf numFmtId="0" fontId="6" fillId="2" borderId="19" xfId="0" applyFont="1" applyFill="1" applyBorder="1" applyAlignment="1" applyProtection="1">
      <alignment horizontal="center" vertical="center" wrapText="1"/>
    </xf>
    <xf numFmtId="0" fontId="0" fillId="0" borderId="0" xfId="0" applyFont="1" applyAlignment="1">
      <alignment horizontal="center" vertical="center" wrapText="1"/>
    </xf>
    <xf numFmtId="0" fontId="3" fillId="5"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0" borderId="0" xfId="0" applyFill="1" applyAlignment="1" applyProtection="1">
      <alignment horizontal="center" vertical="center" wrapText="1"/>
    </xf>
    <xf numFmtId="0" fontId="5" fillId="0" borderId="0" xfId="0" applyFont="1" applyFill="1" applyAlignment="1" applyProtection="1">
      <alignment horizontal="center" vertical="center" wrapText="1"/>
    </xf>
    <xf numFmtId="0" fontId="12" fillId="0" borderId="0" xfId="0" applyFont="1" applyAlignment="1">
      <alignment vertical="center" wrapText="1"/>
    </xf>
    <xf numFmtId="0" fontId="0" fillId="0" borderId="0" xfId="0" applyFill="1" applyAlignment="1">
      <alignment wrapText="1"/>
    </xf>
    <xf numFmtId="0" fontId="14" fillId="0" borderId="0" xfId="0" applyFont="1" applyFill="1" applyAlignment="1" applyProtection="1">
      <alignment horizontal="center" vertical="center" wrapText="1"/>
    </xf>
    <xf numFmtId="0" fontId="13" fillId="0" borderId="0" xfId="3"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2" fontId="13" fillId="0" borderId="0" xfId="1"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8" xfId="0" applyFont="1" applyFill="1" applyBorder="1" applyAlignment="1" applyProtection="1">
      <alignment vertical="center" wrapText="1"/>
    </xf>
    <xf numFmtId="0" fontId="15" fillId="0" borderId="0" xfId="0" applyFont="1" applyFill="1" applyAlignment="1" applyProtection="1">
      <alignment horizontal="center" vertical="center" wrapText="1"/>
    </xf>
    <xf numFmtId="165" fontId="15" fillId="0" borderId="0" xfId="1" applyNumberFormat="1" applyFont="1" applyFill="1" applyAlignment="1" applyProtection="1">
      <alignment horizontal="center" vertical="center" wrapText="1"/>
    </xf>
    <xf numFmtId="0" fontId="13" fillId="0" borderId="0" xfId="0"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3" borderId="8"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14" fillId="0" borderId="0" xfId="3" applyFont="1" applyFill="1" applyBorder="1" applyAlignment="1" applyProtection="1">
      <alignment horizontal="center" vertical="center" wrapText="1"/>
    </xf>
    <xf numFmtId="0" fontId="11" fillId="0" borderId="0" xfId="0" applyFont="1" applyAlignment="1" applyProtection="1">
      <alignment vertical="center" wrapText="1"/>
    </xf>
    <xf numFmtId="0" fontId="18" fillId="9"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9" fillId="0" borderId="1" xfId="0" applyFont="1" applyBorder="1" applyAlignment="1" applyProtection="1">
      <alignment horizontal="center" vertical="center" wrapText="1"/>
    </xf>
    <xf numFmtId="0" fontId="7" fillId="0" borderId="1" xfId="0" applyFont="1" applyBorder="1" applyAlignment="1" applyProtection="1">
      <alignment vertical="center" wrapText="1"/>
    </xf>
    <xf numFmtId="1" fontId="7" fillId="0" borderId="1" xfId="0" applyNumberFormat="1" applyFont="1" applyBorder="1" applyAlignment="1" applyProtection="1">
      <alignment horizontal="center" vertical="center" wrapText="1"/>
    </xf>
    <xf numFmtId="0" fontId="4" fillId="0" borderId="22" xfId="0" applyFont="1" applyFill="1" applyBorder="1" applyAlignment="1">
      <alignment horizontal="justify" vertical="center" wrapText="1"/>
    </xf>
    <xf numFmtId="0" fontId="17" fillId="9" borderId="29"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21" fillId="0" borderId="30" xfId="0" applyFont="1" applyFill="1" applyBorder="1" applyAlignment="1">
      <alignment horizontal="justify" vertical="center" wrapText="1"/>
    </xf>
    <xf numFmtId="0" fontId="20" fillId="0" borderId="31"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20" fillId="0" borderId="28" xfId="0" applyFont="1" applyFill="1" applyBorder="1" applyAlignment="1">
      <alignment horizontal="justify" vertical="center" wrapText="1"/>
    </xf>
    <xf numFmtId="0" fontId="21" fillId="0" borderId="25" xfId="0" applyFont="1" applyFill="1" applyBorder="1" applyAlignment="1">
      <alignment horizontal="justify" vertical="center" wrapText="1"/>
    </xf>
    <xf numFmtId="0" fontId="20" fillId="0" borderId="32"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28"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16" fillId="0" borderId="0" xfId="0" applyFont="1" applyAlignment="1">
      <alignment horizontal="center" vertical="center" wrapText="1"/>
    </xf>
    <xf numFmtId="0" fontId="3" fillId="7" borderId="26" xfId="0" applyFont="1" applyFill="1" applyBorder="1" applyAlignment="1">
      <alignment vertical="center" wrapText="1"/>
    </xf>
    <xf numFmtId="0" fontId="3" fillId="6" borderId="14" xfId="0" applyFont="1" applyFill="1" applyBorder="1" applyAlignment="1">
      <alignment horizontal="center" vertical="center" wrapText="1"/>
    </xf>
    <xf numFmtId="0" fontId="3" fillId="7" borderId="38" xfId="0" applyFont="1" applyFill="1" applyBorder="1" applyAlignment="1">
      <alignment vertical="center" wrapText="1"/>
    </xf>
    <xf numFmtId="0" fontId="3" fillId="7" borderId="39" xfId="0" applyFont="1" applyFill="1" applyBorder="1" applyAlignment="1">
      <alignment vertical="center" wrapText="1"/>
    </xf>
    <xf numFmtId="0" fontId="16" fillId="11" borderId="37" xfId="0" applyFont="1" applyFill="1" applyBorder="1" applyAlignment="1">
      <alignment horizontal="center" vertical="center" wrapText="1"/>
    </xf>
    <xf numFmtId="0" fontId="6" fillId="2" borderId="12"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1" xfId="0" applyFont="1" applyFill="1" applyBorder="1" applyAlignment="1" applyProtection="1">
      <alignment vertical="center" wrapText="1"/>
    </xf>
    <xf numFmtId="0" fontId="22" fillId="12" borderId="1" xfId="0" applyFont="1" applyFill="1" applyBorder="1" applyAlignment="1" applyProtection="1">
      <alignment vertical="center" wrapText="1"/>
    </xf>
    <xf numFmtId="0" fontId="22" fillId="12" borderId="1" xfId="0" applyFont="1" applyFill="1" applyBorder="1" applyAlignment="1" applyProtection="1">
      <alignment horizontal="center" vertical="center" wrapText="1"/>
    </xf>
    <xf numFmtId="0" fontId="23" fillId="14" borderId="1" xfId="0" applyFont="1" applyFill="1" applyBorder="1" applyAlignment="1" applyProtection="1">
      <alignment horizontal="center" vertical="center" wrapText="1"/>
    </xf>
    <xf numFmtId="0" fontId="20" fillId="15" borderId="1" xfId="0" applyFont="1" applyFill="1" applyBorder="1" applyAlignment="1">
      <alignment horizontal="justify" vertical="center" wrapText="1"/>
    </xf>
    <xf numFmtId="0" fontId="11" fillId="0" borderId="0" xfId="0" applyFont="1" applyBorder="1" applyAlignment="1" applyProtection="1">
      <alignment vertical="center" wrapText="1"/>
    </xf>
    <xf numFmtId="0" fontId="11" fillId="0" borderId="2"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22" fillId="0" borderId="1" xfId="3" applyFont="1" applyFill="1" applyBorder="1" applyAlignment="1" applyProtection="1">
      <alignment vertical="center" wrapText="1"/>
      <protection locked="0"/>
    </xf>
    <xf numFmtId="0" fontId="22"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vertical="center" wrapText="1"/>
      <protection locked="0"/>
    </xf>
    <xf numFmtId="14" fontId="25" fillId="0" borderId="1"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vertical="center" wrapText="1"/>
      <protection locked="0"/>
    </xf>
    <xf numFmtId="14" fontId="25" fillId="0" borderId="1" xfId="0" applyNumberFormat="1" applyFont="1" applyFill="1" applyBorder="1" applyAlignment="1" applyProtection="1">
      <alignment vertical="center" wrapText="1"/>
      <protection locked="0"/>
    </xf>
    <xf numFmtId="0" fontId="25" fillId="0" borderId="0" xfId="0" applyFont="1" applyFill="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18" fillId="9" borderId="22"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4" fillId="0" borderId="22" xfId="0" applyFont="1" applyBorder="1" applyAlignment="1">
      <alignment horizontal="justify" vertical="center" wrapText="1"/>
    </xf>
    <xf numFmtId="0" fontId="0" fillId="0" borderId="22" xfId="0" applyBorder="1" applyAlignment="1">
      <alignment vertical="center" wrapText="1"/>
    </xf>
    <xf numFmtId="0" fontId="0" fillId="0" borderId="25" xfId="0" applyBorder="1" applyAlignment="1">
      <alignment vertical="center" wrapText="1"/>
    </xf>
    <xf numFmtId="0" fontId="20" fillId="0" borderId="22" xfId="0" applyFont="1" applyBorder="1" applyAlignment="1">
      <alignment horizontal="justify" vertical="center" wrapText="1"/>
    </xf>
    <xf numFmtId="0" fontId="22" fillId="0" borderId="22" xfId="0" applyFont="1" applyBorder="1" applyAlignment="1">
      <alignment horizontal="justify" vertical="center" wrapText="1"/>
    </xf>
    <xf numFmtId="0" fontId="20" fillId="0" borderId="25" xfId="0" applyFont="1" applyBorder="1" applyAlignment="1">
      <alignment horizontal="justify" vertical="center" wrapText="1"/>
    </xf>
    <xf numFmtId="0" fontId="27" fillId="0" borderId="22" xfId="0" applyFont="1" applyBorder="1" applyAlignment="1">
      <alignment horizontal="justify" vertical="center" wrapText="1"/>
    </xf>
    <xf numFmtId="0" fontId="4" fillId="0" borderId="25" xfId="0" applyFont="1" applyBorder="1" applyAlignment="1">
      <alignment horizontal="justify" vertical="center" wrapText="1"/>
    </xf>
    <xf numFmtId="0" fontId="22" fillId="0" borderId="1" xfId="0"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14" fontId="25" fillId="0" borderId="9" xfId="0" applyNumberFormat="1" applyFont="1" applyFill="1" applyBorder="1" applyAlignment="1" applyProtection="1">
      <alignment horizontal="center" vertical="center" wrapText="1"/>
      <protection locked="0"/>
    </xf>
    <xf numFmtId="0" fontId="22" fillId="12" borderId="1" xfId="0"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0" fontId="22" fillId="0" borderId="9" xfId="3" applyFont="1" applyFill="1" applyBorder="1" applyAlignment="1" applyProtection="1">
      <alignment horizontal="center" vertical="center" wrapText="1"/>
      <protection locked="0"/>
    </xf>
    <xf numFmtId="0" fontId="22" fillId="0" borderId="18" xfId="3" applyFont="1" applyFill="1" applyBorder="1" applyAlignment="1" applyProtection="1">
      <alignment vertical="center" wrapText="1"/>
      <protection locked="0"/>
    </xf>
    <xf numFmtId="0" fontId="22" fillId="0" borderId="9" xfId="3" applyFont="1" applyFill="1" applyBorder="1" applyAlignment="1" applyProtection="1">
      <alignment vertical="center" wrapText="1"/>
      <protection locked="0"/>
    </xf>
    <xf numFmtId="0" fontId="22" fillId="0" borderId="1" xfId="3" applyFont="1" applyFill="1" applyBorder="1" applyAlignment="1" applyProtection="1">
      <alignment horizontal="center" vertical="center" textRotation="90" wrapText="1"/>
      <protection locked="0"/>
    </xf>
    <xf numFmtId="0" fontId="22" fillId="0" borderId="1" xfId="3" applyFont="1" applyFill="1" applyBorder="1" applyAlignment="1" applyProtection="1">
      <alignment horizontal="center" vertical="center" textRotation="90" wrapText="1"/>
    </xf>
    <xf numFmtId="2" fontId="22" fillId="0" borderId="1" xfId="1" applyNumberFormat="1" applyFont="1" applyFill="1" applyBorder="1" applyAlignment="1" applyProtection="1">
      <alignment horizontal="center" vertical="center" textRotation="90" wrapText="1"/>
      <protection locked="0"/>
    </xf>
    <xf numFmtId="2" fontId="22" fillId="0" borderId="9" xfId="1" applyNumberFormat="1" applyFont="1" applyFill="1" applyBorder="1" applyAlignment="1" applyProtection="1">
      <alignment horizontal="center" vertical="center" wrapText="1"/>
      <protection locked="0"/>
    </xf>
    <xf numFmtId="14" fontId="25" fillId="0" borderId="18" xfId="0" applyNumberFormat="1" applyFont="1" applyFill="1" applyBorder="1" applyAlignment="1" applyProtection="1">
      <alignment vertical="center" wrapText="1"/>
      <protection locked="0"/>
    </xf>
    <xf numFmtId="14" fontId="25" fillId="0" borderId="9" xfId="0" applyNumberFormat="1" applyFont="1" applyFill="1" applyBorder="1" applyAlignment="1" applyProtection="1">
      <alignment vertical="center" wrapText="1"/>
      <protection locked="0"/>
    </xf>
    <xf numFmtId="0" fontId="22" fillId="0" borderId="9" xfId="3" applyFont="1" applyFill="1" applyBorder="1" applyAlignment="1" applyProtection="1">
      <alignment horizontal="center" vertical="center" wrapText="1"/>
    </xf>
    <xf numFmtId="2" fontId="22" fillId="0" borderId="9" xfId="1" applyNumberFormat="1"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wrapText="1"/>
      <protection locked="0"/>
    </xf>
    <xf numFmtId="0" fontId="22" fillId="0" borderId="9" xfId="0" applyFont="1" applyFill="1" applyBorder="1" applyAlignment="1" applyProtection="1">
      <alignment vertical="center" wrapText="1"/>
      <protection locked="0"/>
    </xf>
    <xf numFmtId="0" fontId="25" fillId="0" borderId="9" xfId="0" applyFont="1" applyFill="1" applyBorder="1" applyAlignment="1" applyProtection="1">
      <alignment vertical="center" wrapText="1"/>
      <protection locked="0"/>
    </xf>
    <xf numFmtId="0" fontId="29" fillId="0" borderId="1" xfId="0" applyFont="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xf>
    <xf numFmtId="0" fontId="22" fillId="0" borderId="1" xfId="3" applyFont="1" applyFill="1" applyBorder="1" applyAlignment="1" applyProtection="1">
      <alignment vertical="center" wrapText="1"/>
    </xf>
    <xf numFmtId="2" fontId="22" fillId="0" borderId="9" xfId="1" applyNumberFormat="1" applyFont="1" applyFill="1" applyBorder="1" applyAlignment="1" applyProtection="1">
      <alignment vertical="center" wrapText="1"/>
    </xf>
    <xf numFmtId="2" fontId="22" fillId="0" borderId="1" xfId="1" applyNumberFormat="1" applyFont="1" applyFill="1" applyBorder="1" applyAlignment="1" applyProtection="1">
      <alignment vertical="center" wrapText="1"/>
    </xf>
    <xf numFmtId="0" fontId="25"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0" fontId="26" fillId="8" borderId="1" xfId="3" applyFont="1" applyFill="1" applyBorder="1" applyAlignment="1" applyProtection="1">
      <alignment horizontal="center" vertical="center" wrapText="1"/>
      <protection locked="0"/>
    </xf>
    <xf numFmtId="0" fontId="25" fillId="0" borderId="17" xfId="3" applyFont="1" applyFill="1" applyBorder="1" applyAlignment="1" applyProtection="1">
      <alignment horizontal="center" vertical="center" wrapText="1"/>
      <protection locked="0"/>
    </xf>
    <xf numFmtId="0" fontId="26" fillId="8" borderId="17"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2" fontId="22" fillId="0" borderId="9" xfId="1" applyNumberFormat="1" applyFont="1" applyFill="1" applyBorder="1" applyAlignment="1" applyProtection="1">
      <alignment horizontal="center" vertical="center" wrapText="1"/>
    </xf>
    <xf numFmtId="0" fontId="22" fillId="0" borderId="9" xfId="3" applyFont="1" applyFill="1" applyBorder="1" applyAlignment="1" applyProtection="1">
      <alignment horizontal="center" vertical="center" wrapText="1"/>
    </xf>
    <xf numFmtId="2" fontId="22" fillId="0" borderId="9" xfId="1" applyNumberFormat="1" applyFont="1" applyFill="1" applyBorder="1" applyAlignment="1" applyProtection="1">
      <alignment horizontal="center" vertical="center" wrapText="1"/>
      <protection locked="0"/>
    </xf>
    <xf numFmtId="0" fontId="25" fillId="0" borderId="1" xfId="3" applyFont="1" applyFill="1" applyBorder="1" applyAlignment="1" applyProtection="1">
      <alignment horizontal="justify" vertical="center" wrapText="1"/>
      <protection locked="0"/>
    </xf>
    <xf numFmtId="0" fontId="25" fillId="0" borderId="1" xfId="3"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14" fontId="25" fillId="0" borderId="17" xfId="0" applyNumberFormat="1" applyFont="1" applyFill="1" applyBorder="1" applyAlignment="1" applyProtection="1">
      <alignment horizontal="center" vertical="center" wrapText="1"/>
      <protection locked="0"/>
    </xf>
    <xf numFmtId="14" fontId="25" fillId="0" borderId="18" xfId="0" applyNumberFormat="1" applyFont="1" applyFill="1" applyBorder="1" applyAlignment="1" applyProtection="1">
      <alignment horizontal="center" vertical="center" wrapText="1"/>
      <protection locked="0"/>
    </xf>
    <xf numFmtId="14" fontId="25" fillId="0" borderId="9" xfId="0" applyNumberFormat="1"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protection locked="0"/>
    </xf>
    <xf numFmtId="0" fontId="22" fillId="0" borderId="18" xfId="0" applyFont="1" applyFill="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protection locked="0"/>
    </xf>
    <xf numFmtId="0" fontId="22" fillId="0" borderId="17" xfId="3" applyFont="1" applyFill="1" applyBorder="1" applyAlignment="1" applyProtection="1">
      <alignment horizontal="center" vertical="center" wrapText="1"/>
      <protection locked="0"/>
    </xf>
    <xf numFmtId="0" fontId="22" fillId="0" borderId="18" xfId="3" applyFont="1" applyFill="1" applyBorder="1" applyAlignment="1" applyProtection="1">
      <alignment horizontal="center" vertical="center" wrapText="1"/>
      <protection locked="0"/>
    </xf>
    <xf numFmtId="0" fontId="22" fillId="0" borderId="9" xfId="3" applyFont="1" applyFill="1" applyBorder="1" applyAlignment="1" applyProtection="1">
      <alignment horizontal="center" vertical="center" wrapText="1"/>
      <protection locked="0"/>
    </xf>
    <xf numFmtId="2" fontId="22" fillId="0" borderId="17" xfId="1" applyNumberFormat="1" applyFont="1" applyFill="1" applyBorder="1" applyAlignment="1" applyProtection="1">
      <alignment horizontal="center" vertical="center" textRotation="88" wrapText="1"/>
      <protection locked="0"/>
    </xf>
    <xf numFmtId="2" fontId="22" fillId="0" borderId="18" xfId="1" applyNumberFormat="1" applyFont="1" applyFill="1" applyBorder="1" applyAlignment="1" applyProtection="1">
      <alignment horizontal="center" vertical="center" textRotation="88" wrapText="1"/>
      <protection locked="0"/>
    </xf>
    <xf numFmtId="2" fontId="22" fillId="0" borderId="9" xfId="1" applyNumberFormat="1" applyFont="1" applyFill="1" applyBorder="1" applyAlignment="1" applyProtection="1">
      <alignment horizontal="center" vertical="center" textRotation="88" wrapText="1"/>
      <protection locked="0"/>
    </xf>
    <xf numFmtId="0" fontId="22" fillId="0" borderId="17" xfId="3" applyFont="1" applyFill="1" applyBorder="1" applyAlignment="1" applyProtection="1">
      <alignment horizontal="center" vertical="center" textRotation="90" wrapText="1"/>
      <protection locked="0"/>
    </xf>
    <xf numFmtId="0" fontId="22" fillId="0" borderId="18" xfId="3" applyFont="1" applyFill="1" applyBorder="1" applyAlignment="1" applyProtection="1">
      <alignment horizontal="center" vertical="center" textRotation="90" wrapText="1"/>
      <protection locked="0"/>
    </xf>
    <xf numFmtId="0" fontId="22" fillId="0" borderId="9" xfId="3" applyFont="1" applyFill="1" applyBorder="1" applyAlignment="1" applyProtection="1">
      <alignment horizontal="center" vertical="center" textRotation="90" wrapText="1"/>
      <protection locked="0"/>
    </xf>
    <xf numFmtId="0" fontId="25" fillId="0" borderId="17" xfId="0" applyFont="1" applyFill="1" applyBorder="1" applyAlignment="1" applyProtection="1">
      <alignment horizontal="center" vertical="center" wrapText="1"/>
      <protection locked="0"/>
    </xf>
    <xf numFmtId="0" fontId="25" fillId="0" borderId="9" xfId="0" applyFont="1" applyFill="1" applyBorder="1" applyAlignment="1" applyProtection="1">
      <alignment horizontal="center" vertical="center" wrapText="1"/>
      <protection locked="0"/>
    </xf>
    <xf numFmtId="0" fontId="25" fillId="16" borderId="1" xfId="3" applyFont="1" applyFill="1" applyBorder="1" applyAlignment="1" applyProtection="1">
      <alignment horizontal="justify" vertical="center" wrapText="1"/>
      <protection locked="0"/>
    </xf>
    <xf numFmtId="2" fontId="22" fillId="0" borderId="17" xfId="1" applyNumberFormat="1" applyFont="1" applyFill="1" applyBorder="1" applyAlignment="1" applyProtection="1">
      <alignment horizontal="center" vertical="center" wrapText="1"/>
    </xf>
    <xf numFmtId="2" fontId="22" fillId="0" borderId="18" xfId="1" applyNumberFormat="1" applyFont="1" applyFill="1" applyBorder="1" applyAlignment="1" applyProtection="1">
      <alignment horizontal="center" vertical="center" wrapText="1"/>
    </xf>
    <xf numFmtId="2" fontId="22" fillId="0" borderId="9" xfId="1" applyNumberFormat="1"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2"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0" fontId="25" fillId="0" borderId="1" xfId="3" applyFont="1" applyFill="1" applyBorder="1" applyAlignment="1" applyProtection="1">
      <alignment horizontal="justify" vertical="center" wrapText="1"/>
      <protection locked="0"/>
    </xf>
    <xf numFmtId="0" fontId="25" fillId="0" borderId="18" xfId="0" applyFont="1" applyFill="1" applyBorder="1" applyAlignment="1" applyProtection="1">
      <alignment horizontal="center" vertical="center" wrapText="1"/>
      <protection locked="0"/>
    </xf>
    <xf numFmtId="0" fontId="22" fillId="12" borderId="1" xfId="0" applyFont="1" applyFill="1" applyBorder="1" applyAlignment="1" applyProtection="1">
      <alignment horizontal="center" vertical="center" wrapText="1"/>
    </xf>
    <xf numFmtId="0" fontId="25" fillId="17" borderId="1" xfId="3" applyFont="1" applyFill="1" applyBorder="1" applyAlignment="1" applyProtection="1">
      <alignment horizontal="justify" vertical="center" wrapText="1"/>
      <protection locked="0"/>
    </xf>
    <xf numFmtId="0" fontId="30" fillId="17" borderId="1" xfId="3" applyFont="1" applyFill="1" applyBorder="1" applyAlignment="1" applyProtection="1">
      <alignment horizontal="justify" vertical="center" wrapText="1"/>
      <protection locked="0"/>
    </xf>
    <xf numFmtId="0" fontId="25" fillId="0" borderId="1" xfId="3" applyFont="1" applyFill="1" applyBorder="1" applyAlignment="1" applyProtection="1">
      <alignment horizontal="center" vertical="center" wrapText="1"/>
      <protection locked="0"/>
    </xf>
    <xf numFmtId="0" fontId="22" fillId="0" borderId="9" xfId="3" applyFont="1" applyFill="1" applyBorder="1" applyAlignment="1" applyProtection="1">
      <alignment horizontal="center" vertical="center" wrapText="1"/>
    </xf>
    <xf numFmtId="0" fontId="25" fillId="0" borderId="9" xfId="3" applyFont="1" applyFill="1" applyBorder="1" applyAlignment="1" applyProtection="1">
      <alignment horizontal="center" vertical="center" wrapText="1"/>
      <protection locked="0"/>
    </xf>
    <xf numFmtId="0" fontId="26" fillId="8" borderId="9" xfId="3" applyFont="1" applyFill="1" applyBorder="1" applyAlignment="1" applyProtection="1">
      <alignment horizontal="center" vertical="center" wrapText="1"/>
      <protection locked="0"/>
    </xf>
    <xf numFmtId="0" fontId="26" fillId="8" borderId="1" xfId="3" applyFont="1" applyFill="1" applyBorder="1" applyAlignment="1" applyProtection="1">
      <alignment horizontal="center" vertical="center" wrapText="1"/>
      <protection locked="0"/>
    </xf>
    <xf numFmtId="0" fontId="25" fillId="0" borderId="17" xfId="3" applyFont="1" applyFill="1" applyBorder="1" applyAlignment="1" applyProtection="1">
      <alignment horizontal="center" vertical="center" wrapText="1"/>
      <protection locked="0"/>
    </xf>
    <xf numFmtId="0" fontId="25" fillId="0" borderId="18" xfId="3" applyFont="1" applyFill="1" applyBorder="1" applyAlignment="1" applyProtection="1">
      <alignment horizontal="center" vertical="center" wrapText="1"/>
      <protection locked="0"/>
    </xf>
    <xf numFmtId="0" fontId="26" fillId="8" borderId="17" xfId="3" applyFont="1" applyFill="1" applyBorder="1" applyAlignment="1" applyProtection="1">
      <alignment horizontal="center" vertical="center" wrapText="1"/>
      <protection locked="0"/>
    </xf>
    <xf numFmtId="0" fontId="26" fillId="8" borderId="18" xfId="3" applyFont="1" applyFill="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2" fontId="22" fillId="0" borderId="9" xfId="1" applyNumberFormat="1" applyFont="1" applyFill="1" applyBorder="1" applyAlignment="1" applyProtection="1">
      <alignment horizontal="center" vertical="center" wrapText="1"/>
      <protection locked="0"/>
    </xf>
    <xf numFmtId="2" fontId="22" fillId="0" borderId="1" xfId="1" applyNumberFormat="1"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xf>
    <xf numFmtId="0" fontId="9" fillId="2" borderId="34"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7" fillId="0" borderId="27"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28" xfId="2" applyFont="1" applyFill="1" applyBorder="1" applyAlignment="1" applyProtection="1">
      <alignment horizontal="center" vertical="center" wrapText="1"/>
    </xf>
    <xf numFmtId="0" fontId="7" fillId="0" borderId="35" xfId="2" applyFont="1" applyFill="1" applyBorder="1" applyAlignment="1" applyProtection="1">
      <alignment horizontal="center" vertical="center" wrapText="1"/>
    </xf>
    <xf numFmtId="0" fontId="7" fillId="0" borderId="36" xfId="2" applyFont="1" applyFill="1" applyBorder="1" applyAlignment="1" applyProtection="1">
      <alignment horizontal="center" vertical="center" wrapText="1"/>
    </xf>
    <xf numFmtId="0" fontId="7" fillId="0" borderId="32" xfId="2" applyFont="1" applyFill="1" applyBorder="1" applyAlignment="1" applyProtection="1">
      <alignment horizontal="center" vertical="center" wrapText="1"/>
    </xf>
    <xf numFmtId="0" fontId="6" fillId="2" borderId="33" xfId="2" applyFont="1" applyFill="1" applyBorder="1" applyAlignment="1" applyProtection="1">
      <alignment horizontal="center" vertical="center" wrapText="1"/>
    </xf>
    <xf numFmtId="0" fontId="6" fillId="2" borderId="34" xfId="2" applyFont="1" applyFill="1" applyBorder="1" applyAlignment="1" applyProtection="1">
      <alignment horizontal="center" vertical="center" wrapText="1"/>
    </xf>
    <xf numFmtId="0" fontId="6" fillId="2" borderId="31" xfId="2" applyFont="1" applyFill="1" applyBorder="1" applyAlignment="1" applyProtection="1">
      <alignment horizontal="center" vertical="center" wrapText="1"/>
    </xf>
    <xf numFmtId="0" fontId="6" fillId="0" borderId="27" xfId="2" applyFont="1" applyFill="1" applyBorder="1" applyAlignment="1" applyProtection="1">
      <alignment horizontal="center" vertical="center" wrapText="1"/>
    </xf>
    <xf numFmtId="0" fontId="6" fillId="0" borderId="0" xfId="2" applyFont="1" applyFill="1" applyBorder="1" applyAlignment="1" applyProtection="1">
      <alignment horizontal="center" vertical="center" wrapText="1"/>
    </xf>
    <xf numFmtId="0" fontId="6" fillId="0" borderId="28" xfId="2" applyFont="1" applyFill="1" applyBorder="1" applyAlignment="1" applyProtection="1">
      <alignment horizontal="center" vertical="center" wrapText="1"/>
    </xf>
    <xf numFmtId="0" fontId="6" fillId="0" borderId="35" xfId="2" applyFont="1" applyFill="1" applyBorder="1" applyAlignment="1" applyProtection="1">
      <alignment horizontal="center" vertical="center" wrapText="1"/>
    </xf>
    <xf numFmtId="0" fontId="6" fillId="0" borderId="36" xfId="2" applyFont="1" applyFill="1" applyBorder="1" applyAlignment="1" applyProtection="1">
      <alignment horizontal="center" vertical="center" wrapText="1"/>
    </xf>
    <xf numFmtId="0" fontId="6" fillId="0" borderId="32" xfId="2" applyFont="1" applyFill="1" applyBorder="1" applyAlignment="1" applyProtection="1">
      <alignment horizontal="center" vertical="center" wrapText="1"/>
    </xf>
    <xf numFmtId="0" fontId="22" fillId="16" borderId="17" xfId="0" applyFont="1" applyFill="1" applyBorder="1" applyAlignment="1" applyProtection="1">
      <alignment horizontal="center" vertical="center" wrapText="1"/>
      <protection locked="0"/>
    </xf>
    <xf numFmtId="0" fontId="22" fillId="16" borderId="9" xfId="0" applyFont="1" applyFill="1" applyBorder="1" applyAlignment="1" applyProtection="1">
      <alignment horizontal="center" vertical="center" wrapText="1"/>
      <protection locked="0"/>
    </xf>
    <xf numFmtId="0" fontId="25" fillId="16" borderId="17" xfId="0" applyFont="1" applyFill="1" applyBorder="1" applyAlignment="1" applyProtection="1">
      <alignment horizontal="center" vertical="center" wrapText="1"/>
      <protection locked="0"/>
    </xf>
    <xf numFmtId="0" fontId="25" fillId="16" borderId="9" xfId="0" applyFont="1" applyFill="1" applyBorder="1" applyAlignment="1" applyProtection="1">
      <alignment horizontal="center" vertical="center" wrapText="1"/>
      <protection locked="0"/>
    </xf>
    <xf numFmtId="14" fontId="25" fillId="16" borderId="17" xfId="0" applyNumberFormat="1" applyFont="1" applyFill="1" applyBorder="1" applyAlignment="1" applyProtection="1">
      <alignment horizontal="center" vertical="center" wrapText="1"/>
      <protection locked="0"/>
    </xf>
    <xf numFmtId="14" fontId="25" fillId="16" borderId="9" xfId="0" applyNumberFormat="1" applyFont="1" applyFill="1" applyBorder="1" applyAlignment="1" applyProtection="1">
      <alignment horizontal="center" vertical="center" wrapText="1"/>
      <protection locked="0"/>
    </xf>
    <xf numFmtId="0" fontId="25" fillId="16" borderId="18" xfId="0" applyFont="1" applyFill="1" applyBorder="1" applyAlignment="1" applyProtection="1">
      <alignment horizontal="center" vertical="center" wrapText="1"/>
      <protection locked="0"/>
    </xf>
    <xf numFmtId="0" fontId="22" fillId="16" borderId="18" xfId="0" applyFont="1" applyFill="1" applyBorder="1" applyAlignment="1" applyProtection="1">
      <alignment horizontal="center" vertical="center" wrapText="1"/>
      <protection locked="0"/>
    </xf>
    <xf numFmtId="14" fontId="25" fillId="16" borderId="18" xfId="0" applyNumberFormat="1" applyFont="1" applyFill="1" applyBorder="1" applyAlignment="1" applyProtection="1">
      <alignment horizontal="center" vertical="center" wrapText="1"/>
      <protection locked="0"/>
    </xf>
    <xf numFmtId="0" fontId="25" fillId="0" borderId="17" xfId="3" applyFont="1" applyFill="1" applyBorder="1" applyAlignment="1" applyProtection="1">
      <alignment horizontal="justify" vertical="center" wrapText="1"/>
      <protection locked="0"/>
    </xf>
    <xf numFmtId="0" fontId="25" fillId="0" borderId="9" xfId="3" applyFont="1" applyFill="1" applyBorder="1" applyAlignment="1" applyProtection="1">
      <alignment horizontal="justify" vertical="center" wrapText="1"/>
      <protection locked="0"/>
    </xf>
    <xf numFmtId="0" fontId="22" fillId="16" borderId="1" xfId="0" applyFont="1" applyFill="1" applyBorder="1" applyAlignment="1" applyProtection="1">
      <alignment horizontal="center" vertical="center" wrapText="1"/>
      <protection locked="0"/>
    </xf>
    <xf numFmtId="2" fontId="22" fillId="16" borderId="1" xfId="1" applyNumberFormat="1" applyFont="1" applyFill="1" applyBorder="1" applyAlignment="1" applyProtection="1">
      <alignment horizontal="center" vertical="center" wrapText="1"/>
    </xf>
    <xf numFmtId="0" fontId="25" fillId="0" borderId="18" xfId="3" applyFont="1" applyFill="1" applyBorder="1" applyAlignment="1" applyProtection="1">
      <alignment horizontal="justify" vertical="center" wrapText="1"/>
      <protection locked="0"/>
    </xf>
    <xf numFmtId="2" fontId="22" fillId="0" borderId="17" xfId="1" applyNumberFormat="1" applyFont="1" applyFill="1" applyBorder="1" applyAlignment="1" applyProtection="1">
      <alignment horizontal="center" vertical="center" wrapText="1"/>
      <protection locked="0"/>
    </xf>
    <xf numFmtId="2" fontId="22" fillId="0" borderId="18" xfId="1" applyNumberFormat="1" applyFont="1" applyFill="1" applyBorder="1" applyAlignment="1" applyProtection="1">
      <alignment horizontal="center" vertical="center" wrapText="1"/>
      <protection locked="0"/>
    </xf>
    <xf numFmtId="0" fontId="30" fillId="16" borderId="1" xfId="3" applyFont="1" applyFill="1" applyBorder="1" applyAlignment="1" applyProtection="1">
      <alignment horizontal="justify" vertical="center" wrapText="1"/>
      <protection locked="0"/>
    </xf>
    <xf numFmtId="0" fontId="22" fillId="0" borderId="17"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xf>
    <xf numFmtId="2" fontId="22" fillId="16" borderId="17" xfId="1" applyNumberFormat="1" applyFont="1" applyFill="1" applyBorder="1" applyAlignment="1" applyProtection="1">
      <alignment horizontal="center" vertical="center" wrapText="1"/>
    </xf>
    <xf numFmtId="2" fontId="22" fillId="16" borderId="9" xfId="1" applyNumberFormat="1" applyFont="1" applyFill="1" applyBorder="1" applyAlignment="1" applyProtection="1">
      <alignment horizontal="center" vertical="center" wrapText="1"/>
    </xf>
    <xf numFmtId="2" fontId="22" fillId="16" borderId="18" xfId="1" applyNumberFormat="1" applyFont="1" applyFill="1" applyBorder="1" applyAlignment="1" applyProtection="1">
      <alignment horizontal="center" vertical="center" wrapText="1"/>
    </xf>
    <xf numFmtId="0" fontId="22" fillId="0" borderId="17" xfId="3" applyFont="1" applyFill="1" applyBorder="1" applyAlignment="1" applyProtection="1">
      <alignment horizontal="center" vertical="center" wrapText="1"/>
    </xf>
    <xf numFmtId="0" fontId="10"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7" fillId="9"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9" borderId="13"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18" fillId="9" borderId="31" xfId="0" applyFont="1" applyFill="1" applyBorder="1" applyAlignment="1">
      <alignment horizontal="center" vertical="center" wrapText="1"/>
    </xf>
    <xf numFmtId="0" fontId="18" fillId="9" borderId="35" xfId="0"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0" fillId="9" borderId="26"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1" fillId="0" borderId="0" xfId="0" applyFont="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5" xfId="0" applyFont="1" applyFill="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1" xfId="0" applyFont="1" applyBorder="1" applyAlignment="1" applyProtection="1">
      <alignment horizontal="left" vertical="center" wrapText="1"/>
    </xf>
    <xf numFmtId="0" fontId="11" fillId="0" borderId="17" xfId="0" applyFont="1" applyBorder="1" applyAlignment="1" applyProtection="1">
      <alignment horizontal="left" vertical="center" wrapText="1"/>
    </xf>
    <xf numFmtId="0" fontId="19" fillId="2" borderId="5"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1" fillId="0" borderId="3" xfId="0" applyFont="1" applyBorder="1" applyAlignment="1" applyProtection="1">
      <alignment horizontal="left"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0" fillId="16" borderId="38" xfId="0" applyFont="1" applyFill="1" applyBorder="1" applyAlignment="1">
      <alignment horizontal="left" vertical="center" wrapText="1"/>
    </xf>
    <xf numFmtId="0" fontId="20" fillId="16" borderId="41" xfId="0" applyFont="1" applyFill="1" applyBorder="1" applyAlignment="1">
      <alignment horizontal="left" vertical="center" wrapText="1"/>
    </xf>
    <xf numFmtId="0" fontId="20" fillId="16" borderId="42" xfId="0" applyFont="1" applyFill="1" applyBorder="1" applyAlignment="1">
      <alignment horizontal="left" vertical="center" wrapText="1"/>
    </xf>
    <xf numFmtId="0" fontId="6" fillId="16" borderId="40" xfId="0" applyFont="1" applyFill="1" applyBorder="1" applyAlignment="1">
      <alignment horizontal="center" vertical="center" wrapText="1"/>
    </xf>
    <xf numFmtId="0" fontId="6" fillId="16" borderId="41" xfId="0" applyFont="1" applyFill="1" applyBorder="1" applyAlignment="1">
      <alignment horizontal="center" vertical="center" wrapText="1"/>
    </xf>
    <xf numFmtId="0" fontId="6" fillId="16" borderId="4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20" fillId="16" borderId="8" xfId="0" applyFont="1" applyFill="1" applyBorder="1" applyAlignment="1">
      <alignment horizontal="center" vertical="center"/>
    </xf>
    <xf numFmtId="0" fontId="20" fillId="16" borderId="1" xfId="0" applyFont="1" applyFill="1" applyBorder="1" applyAlignment="1">
      <alignment horizontal="center" vertical="center"/>
    </xf>
    <xf numFmtId="0" fontId="20" fillId="16" borderId="10" xfId="0" applyFont="1" applyFill="1" applyBorder="1" applyAlignment="1">
      <alignment horizontal="center" vertical="center"/>
    </xf>
    <xf numFmtId="0" fontId="20" fillId="16" borderId="11" xfId="0" applyFont="1" applyFill="1" applyBorder="1" applyAlignment="1">
      <alignment horizontal="center" vertical="center"/>
    </xf>
    <xf numFmtId="0" fontId="20" fillId="16" borderId="12" xfId="0" applyFont="1" applyFill="1" applyBorder="1" applyAlignment="1">
      <alignment horizontal="center" vertical="center"/>
    </xf>
    <xf numFmtId="0" fontId="20" fillId="16" borderId="19"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0" xfId="0" applyFont="1" applyFill="1" applyBorder="1" applyAlignment="1">
      <alignment horizontal="center" vertical="center"/>
    </xf>
    <xf numFmtId="0" fontId="20" fillId="16" borderId="45" xfId="0" applyFont="1" applyFill="1" applyBorder="1" applyAlignment="1">
      <alignment horizontal="left" vertical="center" wrapText="1"/>
    </xf>
    <xf numFmtId="0" fontId="20" fillId="16" borderId="46" xfId="0" applyFont="1" applyFill="1" applyBorder="1" applyAlignment="1">
      <alignment horizontal="left" vertical="center" wrapText="1"/>
    </xf>
    <xf numFmtId="0" fontId="20" fillId="16" borderId="47" xfId="0" applyFont="1" applyFill="1" applyBorder="1" applyAlignment="1">
      <alignment horizontal="left" vertical="center" wrapText="1"/>
    </xf>
    <xf numFmtId="0" fontId="6" fillId="16" borderId="48" xfId="0" applyFont="1" applyFill="1" applyBorder="1" applyAlignment="1">
      <alignment horizontal="center" vertical="center" wrapText="1"/>
    </xf>
    <xf numFmtId="0" fontId="6" fillId="16" borderId="46" xfId="0" applyFont="1" applyFill="1" applyBorder="1" applyAlignment="1">
      <alignment horizontal="center" vertical="center" wrapText="1"/>
    </xf>
    <xf numFmtId="0" fontId="6" fillId="16" borderId="49" xfId="0" applyFont="1" applyFill="1" applyBorder="1" applyAlignment="1">
      <alignment horizontal="center" vertical="center" wrapText="1"/>
    </xf>
    <xf numFmtId="0" fontId="18" fillId="16" borderId="27" xfId="0" applyFont="1" applyFill="1" applyBorder="1" applyAlignment="1">
      <alignment horizontal="center" vertical="center" wrapText="1"/>
    </xf>
    <xf numFmtId="0" fontId="18" fillId="16" borderId="0" xfId="0" applyFont="1" applyFill="1" applyBorder="1" applyAlignment="1">
      <alignment horizontal="center" vertical="center" wrapText="1"/>
    </xf>
    <xf numFmtId="0" fontId="18" fillId="16" borderId="28"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0" fillId="0" borderId="33" xfId="0" applyFont="1" applyBorder="1" applyAlignment="1" applyProtection="1">
      <alignment horizontal="center" vertical="top" wrapText="1"/>
    </xf>
    <xf numFmtId="0" fontId="0" fillId="0" borderId="34" xfId="0" applyFont="1" applyBorder="1" applyAlignment="1" applyProtection="1">
      <alignment horizontal="center" vertical="top" wrapText="1"/>
    </xf>
    <xf numFmtId="0" fontId="0" fillId="0" borderId="31" xfId="0" applyFont="1" applyBorder="1" applyAlignment="1" applyProtection="1">
      <alignment horizontal="center" vertical="top" wrapText="1"/>
    </xf>
    <xf numFmtId="0" fontId="0" fillId="0" borderId="27"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0" fillId="0" borderId="28" xfId="0" applyFont="1" applyBorder="1" applyAlignment="1" applyProtection="1">
      <alignment horizontal="center" vertical="top" wrapText="1"/>
    </xf>
    <xf numFmtId="0" fontId="0" fillId="0" borderId="35" xfId="0" applyFont="1" applyBorder="1" applyAlignment="1" applyProtection="1">
      <alignment horizontal="center" vertical="top" wrapText="1"/>
    </xf>
    <xf numFmtId="0" fontId="0" fillId="0" borderId="36" xfId="0" applyFont="1" applyBorder="1" applyAlignment="1" applyProtection="1">
      <alignment horizontal="center" vertical="top" wrapText="1"/>
    </xf>
    <xf numFmtId="0" fontId="0" fillId="0" borderId="32" xfId="0" applyFont="1" applyBorder="1" applyAlignment="1" applyProtection="1">
      <alignment horizontal="center" vertical="top" wrapText="1"/>
    </xf>
    <xf numFmtId="0" fontId="0" fillId="0" borderId="33" xfId="0" applyFont="1" applyBorder="1" applyAlignment="1" applyProtection="1">
      <alignment horizontal="center" vertical="center" wrapText="1"/>
    </xf>
    <xf numFmtId="0" fontId="0" fillId="0" borderId="34" xfId="0" applyFont="1" applyBorder="1" applyAlignment="1" applyProtection="1">
      <alignment horizontal="center" vertical="center" wrapText="1"/>
    </xf>
    <xf numFmtId="0" fontId="0" fillId="0" borderId="31"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35"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9" xfId="0" applyFont="1" applyBorder="1" applyAlignment="1">
      <alignment horizontal="justify"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19" fillId="10" borderId="33" xfId="0" applyFont="1" applyFill="1" applyBorder="1" applyAlignment="1">
      <alignment horizontal="center" vertical="center" textRotation="90" wrapText="1"/>
    </xf>
    <xf numFmtId="0" fontId="19" fillId="10" borderId="27" xfId="0" applyFont="1" applyFill="1" applyBorder="1" applyAlignment="1">
      <alignment horizontal="center" vertical="center" textRotation="90" wrapText="1"/>
    </xf>
    <xf numFmtId="0" fontId="19" fillId="10" borderId="35" xfId="0" applyFont="1" applyFill="1" applyBorder="1" applyAlignment="1">
      <alignment horizontal="center" vertical="center" textRotation="90" wrapText="1"/>
    </xf>
    <xf numFmtId="0" fontId="16" fillId="10" borderId="36" xfId="0" applyFont="1" applyFill="1" applyBorder="1" applyAlignment="1">
      <alignment horizontal="center" vertical="center" wrapText="1"/>
    </xf>
    <xf numFmtId="0" fontId="16" fillId="10" borderId="3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cellXfs>
  <cellStyles count="5">
    <cellStyle name="Hipervínculo" xfId="2" builtinId="8"/>
    <cellStyle name="Millares" xfId="1" builtinId="3"/>
    <cellStyle name="Normal" xfId="0" builtinId="0"/>
    <cellStyle name="Normal 2" xfId="3"/>
    <cellStyle name="Normal 2 3" xfId="4"/>
  </cellStyles>
  <dxfs count="267">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9" defaultPivotStyle="PivotStyleLight16"/>
  <colors>
    <mruColors>
      <color rgb="FFFFFF99"/>
      <color rgb="FFFF9900"/>
      <color rgb="FFFFFF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5"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289152" y="1977118"/>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elson.ovalle/Downloads/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2"/>
  <sheetViews>
    <sheetView topLeftCell="C4" zoomScale="120" zoomScaleNormal="120" workbookViewId="0">
      <selection activeCell="D4" sqref="D4:D9"/>
    </sheetView>
  </sheetViews>
  <sheetFormatPr baseColWidth="10" defaultColWidth="11.42578125" defaultRowHeight="15" x14ac:dyDescent="0.25"/>
  <cols>
    <col min="1" max="1" width="11.42578125" style="15"/>
    <col min="2" max="3" width="37.42578125" style="15" customWidth="1"/>
    <col min="4" max="4" width="17.7109375" style="15" customWidth="1"/>
    <col min="5" max="7" width="26.85546875" style="15" customWidth="1"/>
    <col min="8" max="8" width="20.7109375" style="15" customWidth="1"/>
    <col min="9" max="9" width="22.42578125" style="15" customWidth="1"/>
    <col min="10" max="10" width="16.7109375" style="15" customWidth="1"/>
    <col min="11" max="11" width="26.5703125" style="15" customWidth="1"/>
    <col min="12" max="12" width="23.85546875" style="15" customWidth="1"/>
    <col min="13" max="16384" width="11.42578125" style="15"/>
  </cols>
  <sheetData>
    <row r="2" spans="2:12" ht="30" x14ac:dyDescent="0.25">
      <c r="B2" s="15" t="s">
        <v>88</v>
      </c>
      <c r="C2" s="15" t="s">
        <v>70</v>
      </c>
      <c r="D2" s="15" t="s">
        <v>101</v>
      </c>
      <c r="E2" s="15" t="s">
        <v>102</v>
      </c>
      <c r="F2" s="15" t="s">
        <v>103</v>
      </c>
      <c r="G2" s="15" t="s">
        <v>3</v>
      </c>
      <c r="H2" s="15" t="s">
        <v>131</v>
      </c>
      <c r="I2" s="15" t="s">
        <v>66</v>
      </c>
      <c r="J2" s="15" t="s">
        <v>135</v>
      </c>
      <c r="K2" s="15" t="s">
        <v>163</v>
      </c>
      <c r="L2" s="15" t="s">
        <v>135</v>
      </c>
    </row>
    <row r="4" spans="2:12" ht="31.5" x14ac:dyDescent="0.25">
      <c r="B4" s="14" t="s">
        <v>71</v>
      </c>
      <c r="C4" s="14" t="s">
        <v>89</v>
      </c>
      <c r="D4" s="12" t="s">
        <v>91</v>
      </c>
      <c r="E4" s="15" t="s">
        <v>123</v>
      </c>
      <c r="F4" s="15" t="s">
        <v>104</v>
      </c>
      <c r="G4" s="15" t="s">
        <v>133</v>
      </c>
      <c r="H4" s="15" t="s">
        <v>136</v>
      </c>
      <c r="I4" s="12" t="s">
        <v>23</v>
      </c>
      <c r="J4" s="12" t="s">
        <v>21</v>
      </c>
      <c r="K4" s="15" t="s">
        <v>164</v>
      </c>
      <c r="L4" s="12" t="s">
        <v>21</v>
      </c>
    </row>
    <row r="5" spans="2:12" ht="31.5" x14ac:dyDescent="0.25">
      <c r="B5" s="14" t="s">
        <v>72</v>
      </c>
      <c r="C5" s="14" t="s">
        <v>346</v>
      </c>
      <c r="D5" s="13" t="s">
        <v>92</v>
      </c>
      <c r="E5" s="15" t="s">
        <v>124</v>
      </c>
      <c r="F5" s="15" t="s">
        <v>105</v>
      </c>
      <c r="G5" s="15" t="s">
        <v>17</v>
      </c>
      <c r="H5" s="15" t="s">
        <v>132</v>
      </c>
      <c r="I5" s="12" t="s">
        <v>24</v>
      </c>
      <c r="J5" s="12" t="s">
        <v>22</v>
      </c>
      <c r="K5" s="15" t="s">
        <v>165</v>
      </c>
      <c r="L5" s="12" t="s">
        <v>22</v>
      </c>
    </row>
    <row r="6" spans="2:12" ht="30" x14ac:dyDescent="0.25">
      <c r="B6" s="14" t="s">
        <v>73</v>
      </c>
      <c r="C6" s="14" t="s">
        <v>90</v>
      </c>
      <c r="D6" s="12" t="s">
        <v>93</v>
      </c>
      <c r="E6" s="15" t="s">
        <v>125</v>
      </c>
      <c r="F6" s="15" t="s">
        <v>106</v>
      </c>
      <c r="G6" s="15" t="s">
        <v>18</v>
      </c>
      <c r="H6" s="15" t="s">
        <v>136</v>
      </c>
      <c r="I6" s="12" t="s">
        <v>25</v>
      </c>
      <c r="J6" s="12" t="s">
        <v>23</v>
      </c>
      <c r="K6" s="15" t="s">
        <v>166</v>
      </c>
      <c r="L6" s="12" t="s">
        <v>23</v>
      </c>
    </row>
    <row r="7" spans="2:12" ht="30" x14ac:dyDescent="0.25">
      <c r="B7" s="14" t="s">
        <v>74</v>
      </c>
      <c r="C7" s="14"/>
      <c r="D7" s="12" t="s">
        <v>94</v>
      </c>
      <c r="E7" s="15" t="s">
        <v>126</v>
      </c>
      <c r="F7" s="15" t="s">
        <v>107</v>
      </c>
      <c r="G7" s="15" t="s">
        <v>19</v>
      </c>
      <c r="J7" s="12" t="s">
        <v>24</v>
      </c>
      <c r="K7" s="15" t="s">
        <v>167</v>
      </c>
      <c r="L7" s="12" t="s">
        <v>24</v>
      </c>
    </row>
    <row r="8" spans="2:12" ht="31.5" x14ac:dyDescent="0.25">
      <c r="B8" s="14" t="s">
        <v>75</v>
      </c>
      <c r="C8" s="14"/>
      <c r="D8" s="12" t="s">
        <v>95</v>
      </c>
      <c r="E8" s="15" t="s">
        <v>127</v>
      </c>
      <c r="F8" s="15" t="s">
        <v>108</v>
      </c>
      <c r="G8" s="15" t="s">
        <v>134</v>
      </c>
      <c r="I8" s="12" t="s">
        <v>23</v>
      </c>
      <c r="J8" s="12" t="s">
        <v>25</v>
      </c>
      <c r="L8" s="12" t="s">
        <v>25</v>
      </c>
    </row>
    <row r="9" spans="2:12" ht="30" x14ac:dyDescent="0.25">
      <c r="B9" s="14" t="s">
        <v>76</v>
      </c>
      <c r="C9" s="14"/>
      <c r="D9" s="12" t="s">
        <v>96</v>
      </c>
      <c r="E9" s="15" t="s">
        <v>128</v>
      </c>
      <c r="F9" s="15" t="s">
        <v>109</v>
      </c>
      <c r="I9" s="12" t="s">
        <v>24</v>
      </c>
      <c r="L9" s="12"/>
    </row>
    <row r="10" spans="2:12" ht="31.5" x14ac:dyDescent="0.25">
      <c r="B10" s="14" t="s">
        <v>77</v>
      </c>
      <c r="C10" s="14"/>
      <c r="D10" s="12"/>
      <c r="E10" s="15" t="s">
        <v>129</v>
      </c>
      <c r="F10" s="15" t="s">
        <v>110</v>
      </c>
      <c r="I10" s="12" t="s">
        <v>25</v>
      </c>
    </row>
    <row r="11" spans="2:12" ht="30" x14ac:dyDescent="0.25">
      <c r="B11" s="14" t="s">
        <v>78</v>
      </c>
      <c r="C11" s="14"/>
      <c r="D11" s="15" t="s">
        <v>97</v>
      </c>
      <c r="E11" s="15" t="s">
        <v>130</v>
      </c>
      <c r="F11" s="15" t="s">
        <v>111</v>
      </c>
    </row>
    <row r="12" spans="2:12" ht="15.75" x14ac:dyDescent="0.25">
      <c r="B12" s="14"/>
      <c r="C12" s="14"/>
      <c r="D12" s="15" t="s">
        <v>331</v>
      </c>
    </row>
    <row r="13" spans="2:12" ht="45" x14ac:dyDescent="0.25">
      <c r="B13" s="14" t="s">
        <v>79</v>
      </c>
      <c r="C13" s="14"/>
      <c r="F13" s="15" t="s">
        <v>112</v>
      </c>
    </row>
    <row r="14" spans="2:12" ht="45" x14ac:dyDescent="0.25">
      <c r="B14" s="14" t="s">
        <v>80</v>
      </c>
      <c r="C14" s="14"/>
      <c r="D14" s="15" t="s">
        <v>98</v>
      </c>
      <c r="F14" s="15" t="s">
        <v>113</v>
      </c>
    </row>
    <row r="15" spans="2:12" ht="45" x14ac:dyDescent="0.25">
      <c r="B15" s="14" t="s">
        <v>81</v>
      </c>
      <c r="D15" s="15" t="s">
        <v>99</v>
      </c>
      <c r="F15" s="15" t="s">
        <v>114</v>
      </c>
    </row>
    <row r="16" spans="2:12" ht="45" x14ac:dyDescent="0.25">
      <c r="B16" s="14" t="s">
        <v>82</v>
      </c>
      <c r="C16" s="14"/>
      <c r="D16" s="15" t="s">
        <v>100</v>
      </c>
      <c r="F16" s="15" t="s">
        <v>115</v>
      </c>
    </row>
    <row r="17" spans="2:6" ht="30" x14ac:dyDescent="0.25">
      <c r="B17" s="14" t="s">
        <v>83</v>
      </c>
      <c r="C17" s="14"/>
      <c r="F17" s="15" t="s">
        <v>116</v>
      </c>
    </row>
    <row r="18" spans="2:6" ht="30" x14ac:dyDescent="0.25">
      <c r="B18" s="14" t="s">
        <v>84</v>
      </c>
      <c r="C18" s="14"/>
      <c r="F18" s="15" t="s">
        <v>117</v>
      </c>
    </row>
    <row r="19" spans="2:6" ht="45" x14ac:dyDescent="0.25">
      <c r="B19" s="14" t="s">
        <v>85</v>
      </c>
      <c r="C19" s="14"/>
      <c r="F19" s="15" t="s">
        <v>118</v>
      </c>
    </row>
    <row r="20" spans="2:6" ht="30" x14ac:dyDescent="0.25">
      <c r="B20" s="14" t="s">
        <v>86</v>
      </c>
      <c r="C20" s="14"/>
      <c r="D20" s="15" t="s">
        <v>333</v>
      </c>
      <c r="F20" s="15" t="s">
        <v>119</v>
      </c>
    </row>
    <row r="21" spans="2:6" ht="31.5" x14ac:dyDescent="0.25">
      <c r="B21" s="14" t="s">
        <v>87</v>
      </c>
      <c r="C21" s="14"/>
      <c r="D21" s="15" t="s">
        <v>331</v>
      </c>
      <c r="F21" s="15" t="s">
        <v>120</v>
      </c>
    </row>
    <row r="22" spans="2:6" ht="30" x14ac:dyDescent="0.25">
      <c r="F22" s="15" t="s">
        <v>121</v>
      </c>
    </row>
    <row r="23" spans="2:6" x14ac:dyDescent="0.25">
      <c r="F23" s="15" t="s">
        <v>122</v>
      </c>
    </row>
    <row r="30" spans="2:6" x14ac:dyDescent="0.25">
      <c r="B30" s="15" t="s">
        <v>137</v>
      </c>
      <c r="C30" s="15" t="s">
        <v>136</v>
      </c>
    </row>
    <row r="31" spans="2:6" x14ac:dyDescent="0.25">
      <c r="B31" s="15" t="s">
        <v>133</v>
      </c>
      <c r="C31" s="12" t="s">
        <v>21</v>
      </c>
    </row>
    <row r="32" spans="2:6" x14ac:dyDescent="0.25">
      <c r="B32" s="15" t="s">
        <v>17</v>
      </c>
      <c r="C32" s="12" t="s">
        <v>22</v>
      </c>
    </row>
    <row r="33" spans="2:3" x14ac:dyDescent="0.25">
      <c r="B33" s="15" t="s">
        <v>18</v>
      </c>
      <c r="C33" s="12" t="s">
        <v>23</v>
      </c>
    </row>
    <row r="34" spans="2:3" x14ac:dyDescent="0.25">
      <c r="B34" s="15" t="s">
        <v>19</v>
      </c>
      <c r="C34" s="12" t="s">
        <v>24</v>
      </c>
    </row>
    <row r="35" spans="2:3" x14ac:dyDescent="0.25">
      <c r="B35" s="15" t="s">
        <v>134</v>
      </c>
      <c r="C35" s="12" t="s">
        <v>25</v>
      </c>
    </row>
    <row r="38" spans="2:3" x14ac:dyDescent="0.25">
      <c r="B38" s="15" t="str">
        <f>$B$31&amp;C31</f>
        <v>Rara vezInsignificante</v>
      </c>
      <c r="C38" s="15" t="s">
        <v>138</v>
      </c>
    </row>
    <row r="39" spans="2:3" x14ac:dyDescent="0.25">
      <c r="B39" s="15" t="str">
        <f t="shared" ref="B39:B42" si="0">$B$31&amp;C32</f>
        <v>Rara vezMenor</v>
      </c>
      <c r="C39" s="15" t="s">
        <v>138</v>
      </c>
    </row>
    <row r="40" spans="2:3" x14ac:dyDescent="0.25">
      <c r="B40" s="15" t="str">
        <f t="shared" si="0"/>
        <v>Rara vezModerado</v>
      </c>
      <c r="C40" s="15" t="s">
        <v>139</v>
      </c>
    </row>
    <row r="41" spans="2:3" x14ac:dyDescent="0.25">
      <c r="B41" s="15" t="str">
        <f t="shared" si="0"/>
        <v>Rara vezMayor</v>
      </c>
      <c r="C41" s="15" t="s">
        <v>140</v>
      </c>
    </row>
    <row r="42" spans="2:3" x14ac:dyDescent="0.25">
      <c r="B42" s="15" t="str">
        <f t="shared" si="0"/>
        <v>Rara vezCatastrófico</v>
      </c>
      <c r="C42" s="15" t="s">
        <v>141</v>
      </c>
    </row>
    <row r="43" spans="2:3" x14ac:dyDescent="0.25">
      <c r="B43" s="15" t="str">
        <f>$B$32&amp;C31</f>
        <v>ImprobableInsignificante</v>
      </c>
      <c r="C43" s="15" t="s">
        <v>138</v>
      </c>
    </row>
    <row r="44" spans="2:3" x14ac:dyDescent="0.25">
      <c r="B44" s="15" t="str">
        <f t="shared" ref="B44:B47" si="1">$B$32&amp;C32</f>
        <v>ImprobableMenor</v>
      </c>
      <c r="C44" s="15" t="s">
        <v>138</v>
      </c>
    </row>
    <row r="45" spans="2:3" x14ac:dyDescent="0.25">
      <c r="B45" s="15" t="str">
        <f t="shared" si="1"/>
        <v>ImprobableModerado</v>
      </c>
      <c r="C45" s="15" t="s">
        <v>139</v>
      </c>
    </row>
    <row r="46" spans="2:3" x14ac:dyDescent="0.25">
      <c r="B46" s="15" t="str">
        <f t="shared" si="1"/>
        <v>ImprobableMayor</v>
      </c>
      <c r="C46" s="15" t="s">
        <v>140</v>
      </c>
    </row>
    <row r="47" spans="2:3" x14ac:dyDescent="0.25">
      <c r="B47" s="15" t="str">
        <f t="shared" si="1"/>
        <v>ImprobableCatastrófico</v>
      </c>
      <c r="C47" s="15" t="s">
        <v>141</v>
      </c>
    </row>
    <row r="48" spans="2:3" x14ac:dyDescent="0.25">
      <c r="B48" s="15" t="str">
        <f>$B$33&amp;C31</f>
        <v>PosibleInsignificante</v>
      </c>
      <c r="C48" s="15" t="s">
        <v>138</v>
      </c>
    </row>
    <row r="49" spans="2:3" x14ac:dyDescent="0.25">
      <c r="B49" s="15" t="str">
        <f t="shared" ref="B49:B52" si="2">$B$33&amp;C32</f>
        <v>PosibleMenor</v>
      </c>
      <c r="C49" s="15" t="s">
        <v>139</v>
      </c>
    </row>
    <row r="50" spans="2:3" x14ac:dyDescent="0.25">
      <c r="B50" s="15" t="str">
        <f t="shared" si="2"/>
        <v>PosibleModerado</v>
      </c>
      <c r="C50" s="15" t="s">
        <v>140</v>
      </c>
    </row>
    <row r="51" spans="2:3" x14ac:dyDescent="0.25">
      <c r="B51" s="15" t="str">
        <f t="shared" si="2"/>
        <v>PosibleMayor</v>
      </c>
      <c r="C51" s="15" t="s">
        <v>141</v>
      </c>
    </row>
    <row r="52" spans="2:3" x14ac:dyDescent="0.25">
      <c r="B52" s="15" t="str">
        <f t="shared" si="2"/>
        <v>PosibleCatastrófico</v>
      </c>
      <c r="C52" s="15" t="s">
        <v>141</v>
      </c>
    </row>
    <row r="53" spans="2:3" x14ac:dyDescent="0.25">
      <c r="B53" s="15" t="str">
        <f>$B$34&amp;C31</f>
        <v>ProbableInsignificante</v>
      </c>
      <c r="C53" s="15" t="s">
        <v>139</v>
      </c>
    </row>
    <row r="54" spans="2:3" x14ac:dyDescent="0.25">
      <c r="B54" s="15" t="str">
        <f t="shared" ref="B54:B57" si="3">$B$34&amp;C32</f>
        <v>ProbableMenor</v>
      </c>
      <c r="C54" s="15" t="s">
        <v>140</v>
      </c>
    </row>
    <row r="55" spans="2:3" x14ac:dyDescent="0.25">
      <c r="B55" s="15" t="str">
        <f t="shared" si="3"/>
        <v>ProbableModerado</v>
      </c>
      <c r="C55" s="15" t="s">
        <v>140</v>
      </c>
    </row>
    <row r="56" spans="2:3" x14ac:dyDescent="0.25">
      <c r="B56" s="15" t="str">
        <f t="shared" si="3"/>
        <v>ProbableMayor</v>
      </c>
      <c r="C56" s="15" t="s">
        <v>141</v>
      </c>
    </row>
    <row r="57" spans="2:3" x14ac:dyDescent="0.25">
      <c r="B57" s="15" t="str">
        <f t="shared" si="3"/>
        <v>ProbableCatastrófico</v>
      </c>
      <c r="C57" s="15" t="s">
        <v>141</v>
      </c>
    </row>
    <row r="58" spans="2:3" x14ac:dyDescent="0.25">
      <c r="B58" s="15" t="str">
        <f>$B$35&amp;C31</f>
        <v>Casi seguroInsignificante</v>
      </c>
      <c r="C58" s="15" t="s">
        <v>140</v>
      </c>
    </row>
    <row r="59" spans="2:3" x14ac:dyDescent="0.25">
      <c r="B59" s="15" t="str">
        <f t="shared" ref="B59:B62" si="4">$B$35&amp;C32</f>
        <v>Casi seguroMenor</v>
      </c>
      <c r="C59" s="15" t="s">
        <v>140</v>
      </c>
    </row>
    <row r="60" spans="2:3" x14ac:dyDescent="0.25">
      <c r="B60" s="15" t="str">
        <f t="shared" si="4"/>
        <v>Casi seguroModerado</v>
      </c>
      <c r="C60" s="15" t="s">
        <v>141</v>
      </c>
    </row>
    <row r="61" spans="2:3" x14ac:dyDescent="0.25">
      <c r="B61" s="15" t="str">
        <f t="shared" si="4"/>
        <v>Casi seguroMayor</v>
      </c>
      <c r="C61" s="15" t="s">
        <v>141</v>
      </c>
    </row>
    <row r="62" spans="2:3" x14ac:dyDescent="0.25">
      <c r="B62" s="15" t="str">
        <f t="shared" si="4"/>
        <v>Casi seguroCatastrófico</v>
      </c>
      <c r="C62" s="15" t="s">
        <v>141</v>
      </c>
    </row>
    <row r="65" spans="2:4" x14ac:dyDescent="0.25">
      <c r="B65" s="15" t="s">
        <v>151</v>
      </c>
      <c r="C65" s="15" t="s">
        <v>151</v>
      </c>
    </row>
    <row r="66" spans="2:4" x14ac:dyDescent="0.25">
      <c r="B66" s="15" t="s">
        <v>23</v>
      </c>
      <c r="C66" s="15" t="s">
        <v>23</v>
      </c>
    </row>
    <row r="67" spans="2:4" x14ac:dyDescent="0.25">
      <c r="B67" s="15" t="s">
        <v>152</v>
      </c>
      <c r="C67" s="15" t="s">
        <v>152</v>
      </c>
    </row>
    <row r="70" spans="2:4" x14ac:dyDescent="0.25">
      <c r="B70" s="15" t="str">
        <f>$B$65&amp;C65</f>
        <v>FuerteFuerte</v>
      </c>
      <c r="C70" s="15" t="s">
        <v>153</v>
      </c>
      <c r="D70" s="15" t="s">
        <v>151</v>
      </c>
    </row>
    <row r="71" spans="2:4" x14ac:dyDescent="0.25">
      <c r="B71" s="15" t="str">
        <f t="shared" ref="B71:B72" si="5">$B$65&amp;C66</f>
        <v>FuerteModerado</v>
      </c>
      <c r="C71" s="15" t="s">
        <v>154</v>
      </c>
      <c r="D71" s="15" t="s">
        <v>23</v>
      </c>
    </row>
    <row r="72" spans="2:4" x14ac:dyDescent="0.25">
      <c r="B72" s="15" t="str">
        <f t="shared" si="5"/>
        <v>FuerteDébil</v>
      </c>
      <c r="C72" s="15" t="s">
        <v>154</v>
      </c>
      <c r="D72" s="15" t="s">
        <v>152</v>
      </c>
    </row>
    <row r="73" spans="2:4" x14ac:dyDescent="0.25">
      <c r="B73" s="15" t="str">
        <f>$B$66&amp;C65</f>
        <v>ModeradoFuerte</v>
      </c>
      <c r="C73" s="15" t="s">
        <v>154</v>
      </c>
      <c r="D73" s="15" t="s">
        <v>23</v>
      </c>
    </row>
    <row r="74" spans="2:4" x14ac:dyDescent="0.25">
      <c r="B74" s="15" t="str">
        <f t="shared" ref="B74:B75" si="6">$B$66&amp;C66</f>
        <v>ModeradoModerado</v>
      </c>
      <c r="C74" s="15" t="s">
        <v>154</v>
      </c>
      <c r="D74" s="15" t="s">
        <v>23</v>
      </c>
    </row>
    <row r="75" spans="2:4" x14ac:dyDescent="0.25">
      <c r="B75" s="15" t="str">
        <f t="shared" si="6"/>
        <v>ModeradoDébil</v>
      </c>
      <c r="C75" s="15" t="s">
        <v>154</v>
      </c>
      <c r="D75" s="15" t="s">
        <v>152</v>
      </c>
    </row>
    <row r="76" spans="2:4" x14ac:dyDescent="0.25">
      <c r="B76" s="15" t="str">
        <f>$B$67&amp;C65</f>
        <v>DébilFuerte</v>
      </c>
      <c r="C76" s="15" t="s">
        <v>154</v>
      </c>
      <c r="D76" s="15" t="s">
        <v>152</v>
      </c>
    </row>
    <row r="77" spans="2:4" x14ac:dyDescent="0.25">
      <c r="B77" s="15" t="str">
        <f t="shared" ref="B77:B78" si="7">$B$67&amp;C66</f>
        <v>DébilModerado</v>
      </c>
      <c r="C77" s="15" t="s">
        <v>154</v>
      </c>
      <c r="D77" s="15" t="s">
        <v>152</v>
      </c>
    </row>
    <row r="78" spans="2:4" x14ac:dyDescent="0.25">
      <c r="B78" s="15" t="str">
        <f t="shared" si="7"/>
        <v>DébilDébil</v>
      </c>
      <c r="C78" s="15" t="s">
        <v>154</v>
      </c>
      <c r="D78" s="15" t="s">
        <v>152</v>
      </c>
    </row>
    <row r="81" spans="2:4" x14ac:dyDescent="0.25">
      <c r="B81" s="15" t="s">
        <v>151</v>
      </c>
      <c r="C81" s="15" t="s">
        <v>158</v>
      </c>
      <c r="D81" s="15" t="s">
        <v>158</v>
      </c>
    </row>
    <row r="82" spans="2:4" x14ac:dyDescent="0.25">
      <c r="B82" s="15" t="s">
        <v>23</v>
      </c>
      <c r="C82" s="15" t="s">
        <v>159</v>
      </c>
      <c r="D82" s="15" t="s">
        <v>160</v>
      </c>
    </row>
    <row r="83" spans="2:4" x14ac:dyDescent="0.25">
      <c r="D83" s="15" t="s">
        <v>159</v>
      </c>
    </row>
    <row r="86" spans="2:4" x14ac:dyDescent="0.25">
      <c r="B86" s="15" t="s">
        <v>151</v>
      </c>
      <c r="C86" s="15" t="s">
        <v>158</v>
      </c>
      <c r="D86" s="15" t="s">
        <v>158</v>
      </c>
    </row>
    <row r="87" spans="2:4" x14ac:dyDescent="0.25">
      <c r="B87" s="15" t="s">
        <v>151</v>
      </c>
      <c r="C87" s="15" t="s">
        <v>158</v>
      </c>
      <c r="D87" s="15" t="s">
        <v>160</v>
      </c>
    </row>
    <row r="88" spans="2:4" x14ac:dyDescent="0.25">
      <c r="B88" s="15" t="s">
        <v>151</v>
      </c>
      <c r="C88" s="15" t="s">
        <v>158</v>
      </c>
      <c r="D88" s="15" t="s">
        <v>159</v>
      </c>
    </row>
    <row r="89" spans="2:4" x14ac:dyDescent="0.25">
      <c r="B89" s="15" t="s">
        <v>151</v>
      </c>
      <c r="C89" s="15" t="s">
        <v>159</v>
      </c>
      <c r="D89" s="15" t="s">
        <v>158</v>
      </c>
    </row>
    <row r="90" spans="2:4" x14ac:dyDescent="0.25">
      <c r="B90" s="15" t="s">
        <v>23</v>
      </c>
      <c r="C90" s="15" t="s">
        <v>158</v>
      </c>
      <c r="D90" s="15" t="s">
        <v>158</v>
      </c>
    </row>
    <row r="91" spans="2:4" x14ac:dyDescent="0.25">
      <c r="B91" s="15" t="s">
        <v>23</v>
      </c>
      <c r="C91" s="15" t="s">
        <v>158</v>
      </c>
      <c r="D91" s="15" t="s">
        <v>160</v>
      </c>
    </row>
    <row r="92" spans="2:4" x14ac:dyDescent="0.25">
      <c r="B92" s="15" t="s">
        <v>23</v>
      </c>
      <c r="C92" s="15" t="s">
        <v>158</v>
      </c>
      <c r="D92" s="15" t="s">
        <v>159</v>
      </c>
    </row>
    <row r="93" spans="2:4" x14ac:dyDescent="0.25">
      <c r="B93" s="15" t="s">
        <v>23</v>
      </c>
      <c r="C93" s="15" t="s">
        <v>159</v>
      </c>
      <c r="D93" s="15" t="s">
        <v>158</v>
      </c>
    </row>
    <row r="95" spans="2:4" x14ac:dyDescent="0.25">
      <c r="B95" s="15" t="str">
        <f>+B86&amp;C86&amp;D86</f>
        <v>FuerteDirectamenteDirectamente</v>
      </c>
      <c r="C95" s="15">
        <v>2</v>
      </c>
      <c r="D95" s="15">
        <v>2</v>
      </c>
    </row>
    <row r="96" spans="2:4" x14ac:dyDescent="0.25">
      <c r="B96" s="15" t="str">
        <f t="shared" ref="B96:B102" si="8">+B87&amp;C87&amp;D87</f>
        <v>FuerteDirectamenteIndirectamente</v>
      </c>
      <c r="C96" s="15">
        <v>2</v>
      </c>
      <c r="D96" s="15">
        <v>1</v>
      </c>
    </row>
    <row r="97" spans="2:4" x14ac:dyDescent="0.25">
      <c r="B97" s="15" t="str">
        <f t="shared" si="8"/>
        <v>FuerteDirectamenteNo disminuye</v>
      </c>
      <c r="C97" s="15">
        <v>2</v>
      </c>
      <c r="D97" s="15">
        <v>0</v>
      </c>
    </row>
    <row r="98" spans="2:4" x14ac:dyDescent="0.25">
      <c r="B98" s="15" t="str">
        <f t="shared" si="8"/>
        <v>FuerteNo disminuyeDirectamente</v>
      </c>
      <c r="C98" s="15">
        <v>0</v>
      </c>
      <c r="D98" s="15">
        <v>2</v>
      </c>
    </row>
    <row r="99" spans="2:4" x14ac:dyDescent="0.25">
      <c r="B99" s="15" t="str">
        <f t="shared" si="8"/>
        <v>ModeradoDirectamenteDirectamente</v>
      </c>
      <c r="C99" s="15">
        <v>1</v>
      </c>
      <c r="D99" s="15">
        <v>1</v>
      </c>
    </row>
    <row r="100" spans="2:4" x14ac:dyDescent="0.25">
      <c r="B100" s="15" t="str">
        <f t="shared" si="8"/>
        <v>ModeradoDirectamenteIndirectamente</v>
      </c>
      <c r="C100" s="15">
        <v>1</v>
      </c>
      <c r="D100" s="15">
        <v>0</v>
      </c>
    </row>
    <row r="101" spans="2:4" x14ac:dyDescent="0.25">
      <c r="B101" s="15" t="str">
        <f t="shared" si="8"/>
        <v>ModeradoDirectamenteNo disminuye</v>
      </c>
      <c r="C101" s="15">
        <v>1</v>
      </c>
      <c r="D101" s="15">
        <v>0</v>
      </c>
    </row>
    <row r="102" spans="2:4" x14ac:dyDescent="0.25">
      <c r="B102" s="15" t="str">
        <f t="shared" si="8"/>
        <v>ModeradoNo disminuyeDirectamente</v>
      </c>
      <c r="C102" s="15">
        <v>0</v>
      </c>
      <c r="D102" s="15">
        <v>1</v>
      </c>
    </row>
  </sheetData>
  <dataConsolid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8"/>
  <sheetViews>
    <sheetView view="pageBreakPreview" zoomScaleSheetLayoutView="100" workbookViewId="0">
      <selection activeCell="B6" sqref="B6:F12"/>
    </sheetView>
  </sheetViews>
  <sheetFormatPr baseColWidth="10" defaultColWidth="11.42578125" defaultRowHeight="15" x14ac:dyDescent="0.25"/>
  <cols>
    <col min="1" max="1" width="2.140625" style="2" customWidth="1"/>
    <col min="2" max="2" width="11.42578125" style="2"/>
    <col min="3" max="3" width="34.28515625" style="2" customWidth="1"/>
    <col min="4" max="4" width="36.42578125" style="2" customWidth="1"/>
    <col min="5" max="6" width="13.85546875" style="2" customWidth="1"/>
    <col min="7" max="7" width="1.85546875" style="2" customWidth="1"/>
    <col min="8" max="16384" width="11.42578125" style="2"/>
  </cols>
  <sheetData>
    <row r="1" spans="2:6" ht="8.25" customHeight="1" thickBot="1" x14ac:dyDescent="0.3"/>
    <row r="2" spans="2:6" ht="13.5" customHeight="1" thickBot="1" x14ac:dyDescent="0.3">
      <c r="B2" s="300" t="s">
        <v>271</v>
      </c>
      <c r="C2" s="301"/>
      <c r="D2" s="301"/>
      <c r="E2" s="301"/>
      <c r="F2" s="302"/>
    </row>
    <row r="3" spans="2:6" ht="35.25" customHeight="1" x14ac:dyDescent="0.25">
      <c r="B3" s="303" t="s">
        <v>272</v>
      </c>
      <c r="C3" s="304"/>
      <c r="D3" s="304"/>
      <c r="E3" s="304"/>
      <c r="F3" s="305"/>
    </row>
    <row r="4" spans="2:6" ht="35.25" customHeight="1" x14ac:dyDescent="0.25">
      <c r="B4" s="306"/>
      <c r="C4" s="307"/>
      <c r="D4" s="307"/>
      <c r="E4" s="307"/>
      <c r="F4" s="308"/>
    </row>
    <row r="5" spans="2:6" ht="35.25" customHeight="1" thickBot="1" x14ac:dyDescent="0.3">
      <c r="B5" s="309"/>
      <c r="C5" s="310"/>
      <c r="D5" s="310"/>
      <c r="E5" s="310"/>
      <c r="F5" s="311"/>
    </row>
    <row r="6" spans="2:6" ht="16.5" customHeight="1" x14ac:dyDescent="0.25">
      <c r="B6" s="312" t="s">
        <v>273</v>
      </c>
      <c r="C6" s="313"/>
      <c r="D6" s="313"/>
      <c r="E6" s="313"/>
      <c r="F6" s="314"/>
    </row>
    <row r="7" spans="2:6" ht="16.5" customHeight="1" x14ac:dyDescent="0.25">
      <c r="B7" s="315"/>
      <c r="C7" s="316"/>
      <c r="D7" s="316"/>
      <c r="E7" s="316"/>
      <c r="F7" s="317"/>
    </row>
    <row r="8" spans="2:6" ht="16.5" customHeight="1" x14ac:dyDescent="0.25">
      <c r="B8" s="315"/>
      <c r="C8" s="316"/>
      <c r="D8" s="316"/>
      <c r="E8" s="316"/>
      <c r="F8" s="317"/>
    </row>
    <row r="9" spans="2:6" ht="16.5" customHeight="1" x14ac:dyDescent="0.25">
      <c r="B9" s="315"/>
      <c r="C9" s="316"/>
      <c r="D9" s="316"/>
      <c r="E9" s="316"/>
      <c r="F9" s="317"/>
    </row>
    <row r="10" spans="2:6" ht="16.5" customHeight="1" x14ac:dyDescent="0.25">
      <c r="B10" s="315"/>
      <c r="C10" s="316"/>
      <c r="D10" s="316"/>
      <c r="E10" s="316"/>
      <c r="F10" s="317"/>
    </row>
    <row r="11" spans="2:6" ht="16.5" customHeight="1" x14ac:dyDescent="0.25">
      <c r="B11" s="315"/>
      <c r="C11" s="316"/>
      <c r="D11" s="316"/>
      <c r="E11" s="316"/>
      <c r="F11" s="317"/>
    </row>
    <row r="12" spans="2:6" ht="16.5" customHeight="1" thickBot="1" x14ac:dyDescent="0.3">
      <c r="B12" s="318"/>
      <c r="C12" s="319"/>
      <c r="D12" s="319"/>
      <c r="E12" s="319"/>
      <c r="F12" s="320"/>
    </row>
    <row r="13" spans="2:6" ht="16.5" customHeight="1" x14ac:dyDescent="0.25">
      <c r="B13" s="312" t="s">
        <v>274</v>
      </c>
      <c r="C13" s="313"/>
      <c r="D13" s="313"/>
      <c r="E13" s="313"/>
      <c r="F13" s="314"/>
    </row>
    <row r="14" spans="2:6" ht="16.5" customHeight="1" x14ac:dyDescent="0.25">
      <c r="B14" s="315"/>
      <c r="C14" s="316"/>
      <c r="D14" s="316"/>
      <c r="E14" s="316"/>
      <c r="F14" s="317"/>
    </row>
    <row r="15" spans="2:6" ht="16.5" customHeight="1" x14ac:dyDescent="0.25">
      <c r="B15" s="315"/>
      <c r="C15" s="316"/>
      <c r="D15" s="316"/>
      <c r="E15" s="316"/>
      <c r="F15" s="317"/>
    </row>
    <row r="16" spans="2:6" ht="16.5" customHeight="1" x14ac:dyDescent="0.25">
      <c r="B16" s="315"/>
      <c r="C16" s="316"/>
      <c r="D16" s="316"/>
      <c r="E16" s="316"/>
      <c r="F16" s="317"/>
    </row>
    <row r="17" spans="2:6" ht="16.5" customHeight="1" thickBot="1" x14ac:dyDescent="0.3">
      <c r="B17" s="318"/>
      <c r="C17" s="319"/>
      <c r="D17" s="319"/>
      <c r="E17" s="319"/>
      <c r="F17" s="320"/>
    </row>
    <row r="18" spans="2:6" ht="7.5" customHeight="1" x14ac:dyDescent="0.25"/>
  </sheetData>
  <mergeCells count="4">
    <mergeCell ref="B2:F2"/>
    <mergeCell ref="B3:F5"/>
    <mergeCell ref="B6:F12"/>
    <mergeCell ref="B13:F17"/>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80" zoomScaleSheetLayoutView="80" workbookViewId="0">
      <selection activeCell="B14" sqref="B14:B21"/>
    </sheetView>
  </sheetViews>
  <sheetFormatPr baseColWidth="10" defaultColWidth="11.42578125" defaultRowHeight="15" x14ac:dyDescent="0.25"/>
  <cols>
    <col min="1" max="1" width="1.140625" style="4" customWidth="1"/>
    <col min="2" max="2" width="65.28515625" style="4" customWidth="1"/>
    <col min="3" max="3" width="64.42578125" style="4" customWidth="1"/>
    <col min="4" max="4" width="1.85546875" style="4" customWidth="1"/>
    <col min="5" max="16384" width="11.42578125" style="4"/>
  </cols>
  <sheetData>
    <row r="1" spans="2:3" ht="9.75" customHeight="1" thickBot="1" x14ac:dyDescent="0.3"/>
    <row r="2" spans="2:3" ht="32.25" customHeight="1" thickBot="1" x14ac:dyDescent="0.3">
      <c r="B2" s="327" t="s">
        <v>48</v>
      </c>
      <c r="C2" s="328"/>
    </row>
    <row r="3" spans="2:3" ht="27" customHeight="1" x14ac:dyDescent="0.25">
      <c r="B3" s="321" t="s">
        <v>299</v>
      </c>
      <c r="C3" s="324" t="s">
        <v>300</v>
      </c>
    </row>
    <row r="4" spans="2:3" ht="27" customHeight="1" x14ac:dyDescent="0.25">
      <c r="B4" s="322"/>
      <c r="C4" s="325"/>
    </row>
    <row r="5" spans="2:3" ht="27" customHeight="1" x14ac:dyDescent="0.25">
      <c r="B5" s="322"/>
      <c r="C5" s="325"/>
    </row>
    <row r="6" spans="2:3" ht="27" customHeight="1" thickBot="1" x14ac:dyDescent="0.3">
      <c r="B6" s="323"/>
      <c r="C6" s="326"/>
    </row>
    <row r="7" spans="2:3" ht="15.75" thickBot="1" x14ac:dyDescent="0.3"/>
    <row r="8" spans="2:3" ht="49.5" customHeight="1" x14ac:dyDescent="0.25">
      <c r="B8" s="321" t="s">
        <v>301</v>
      </c>
      <c r="C8" s="324" t="s">
        <v>302</v>
      </c>
    </row>
    <row r="9" spans="2:3" ht="15.75" customHeight="1" x14ac:dyDescent="0.25">
      <c r="B9" s="322"/>
      <c r="C9" s="325"/>
    </row>
    <row r="10" spans="2:3" ht="15.75" customHeight="1" x14ac:dyDescent="0.25">
      <c r="B10" s="322"/>
      <c r="C10" s="325"/>
    </row>
    <row r="11" spans="2:3" ht="15.75" customHeight="1" x14ac:dyDescent="0.25">
      <c r="B11" s="322"/>
      <c r="C11" s="325"/>
    </row>
    <row r="12" spans="2:3" ht="16.5" customHeight="1" thickBot="1" x14ac:dyDescent="0.3">
      <c r="B12" s="323"/>
      <c r="C12" s="326"/>
    </row>
    <row r="13" spans="2:3" ht="15.75" thickBot="1" x14ac:dyDescent="0.3"/>
    <row r="14" spans="2:3" ht="16.5" customHeight="1" x14ac:dyDescent="0.25">
      <c r="B14" s="321" t="s">
        <v>303</v>
      </c>
      <c r="C14" s="324" t="s">
        <v>304</v>
      </c>
    </row>
    <row r="15" spans="2:3" x14ac:dyDescent="0.25">
      <c r="B15" s="322"/>
      <c r="C15" s="325"/>
    </row>
    <row r="16" spans="2:3" x14ac:dyDescent="0.25">
      <c r="B16" s="322"/>
      <c r="C16" s="325"/>
    </row>
    <row r="17" spans="2:3" x14ac:dyDescent="0.25">
      <c r="B17" s="322"/>
      <c r="C17" s="325"/>
    </row>
    <row r="18" spans="2:3" x14ac:dyDescent="0.25">
      <c r="B18" s="322"/>
      <c r="C18" s="325"/>
    </row>
    <row r="19" spans="2:3" x14ac:dyDescent="0.25">
      <c r="B19" s="322"/>
      <c r="C19" s="325"/>
    </row>
    <row r="20" spans="2:3" x14ac:dyDescent="0.25">
      <c r="B20" s="322"/>
      <c r="C20" s="325"/>
    </row>
    <row r="21" spans="2:3" ht="23.25" customHeight="1" thickBot="1" x14ac:dyDescent="0.3">
      <c r="B21" s="323"/>
      <c r="C21" s="326"/>
    </row>
    <row r="22" spans="2:3" ht="15.75" thickBot="1" x14ac:dyDescent="0.3"/>
    <row r="23" spans="2:3" ht="18.75" customHeight="1" x14ac:dyDescent="0.25">
      <c r="B23" s="321" t="s">
        <v>305</v>
      </c>
      <c r="C23" s="324" t="s">
        <v>306</v>
      </c>
    </row>
    <row r="24" spans="2:3" ht="18.75" customHeight="1" x14ac:dyDescent="0.25">
      <c r="B24" s="322"/>
      <c r="C24" s="325"/>
    </row>
    <row r="25" spans="2:3" ht="18.75" customHeight="1" x14ac:dyDescent="0.25">
      <c r="B25" s="322"/>
      <c r="C25" s="325"/>
    </row>
    <row r="26" spans="2:3" ht="18.75" customHeight="1" x14ac:dyDescent="0.25">
      <c r="B26" s="322"/>
      <c r="C26" s="325"/>
    </row>
    <row r="27" spans="2:3" ht="18.75" customHeight="1" x14ac:dyDescent="0.25">
      <c r="B27" s="322"/>
      <c r="C27" s="325"/>
    </row>
    <row r="28" spans="2:3" ht="18.75" customHeight="1" x14ac:dyDescent="0.25">
      <c r="B28" s="322"/>
      <c r="C28" s="325"/>
    </row>
    <row r="29" spans="2:3" ht="18.75" customHeight="1" x14ac:dyDescent="0.25">
      <c r="B29" s="322"/>
      <c r="C29" s="325"/>
    </row>
    <row r="30" spans="2:3" ht="18.75" customHeight="1" thickBot="1" x14ac:dyDescent="0.3">
      <c r="B30" s="323"/>
      <c r="C30" s="326"/>
    </row>
    <row r="31" spans="2:3" ht="9.75" customHeight="1" x14ac:dyDescent="0.25"/>
    <row r="34" ht="18" customHeight="1" x14ac:dyDescent="0.25"/>
    <row r="37" ht="16.5" customHeight="1" x14ac:dyDescent="0.25"/>
    <row r="47" ht="16.5" customHeight="1" x14ac:dyDescent="0.25"/>
  </sheetData>
  <mergeCells count="9">
    <mergeCell ref="B23:B30"/>
    <mergeCell ref="C23:C30"/>
    <mergeCell ref="B2:C2"/>
    <mergeCell ref="B3:B6"/>
    <mergeCell ref="C3:C6"/>
    <mergeCell ref="B8:B12"/>
    <mergeCell ref="C8:C12"/>
    <mergeCell ref="B14:B21"/>
    <mergeCell ref="C14:C21"/>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zoomScaleNormal="100" zoomScaleSheetLayoutView="80" workbookViewId="0">
      <selection activeCell="H14" sqref="H14"/>
    </sheetView>
  </sheetViews>
  <sheetFormatPr baseColWidth="10" defaultColWidth="11.42578125" defaultRowHeight="15" x14ac:dyDescent="0.25"/>
  <cols>
    <col min="1" max="1" width="1.85546875" style="4" customWidth="1"/>
    <col min="2" max="2" width="8.85546875" style="4" customWidth="1"/>
    <col min="3" max="3" width="15.42578125" style="4" customWidth="1"/>
    <col min="4" max="8" width="17" style="4" customWidth="1"/>
    <col min="9" max="9" width="2" style="4" customWidth="1"/>
    <col min="10" max="16384" width="11.42578125" style="4"/>
  </cols>
  <sheetData>
    <row r="1" spans="2:8" ht="9.75" customHeight="1" thickBot="1" x14ac:dyDescent="0.3"/>
    <row r="2" spans="2:8" ht="16.5" thickBot="1" x14ac:dyDescent="0.3">
      <c r="B2" s="342" t="s">
        <v>67</v>
      </c>
      <c r="C2" s="343"/>
      <c r="D2" s="343"/>
      <c r="E2" s="343"/>
      <c r="F2" s="343"/>
      <c r="G2" s="343"/>
      <c r="H2" s="344"/>
    </row>
    <row r="3" spans="2:8" ht="18" customHeight="1" thickBot="1" x14ac:dyDescent="0.3">
      <c r="B3" s="342" t="s">
        <v>47</v>
      </c>
      <c r="C3" s="343"/>
      <c r="D3" s="343"/>
      <c r="E3" s="343"/>
      <c r="F3" s="343"/>
      <c r="G3" s="343"/>
      <c r="H3" s="344"/>
    </row>
    <row r="4" spans="2:8" ht="15.75" customHeight="1" x14ac:dyDescent="0.25">
      <c r="B4" s="345" t="s">
        <v>49</v>
      </c>
      <c r="C4" s="346"/>
      <c r="D4" s="347" t="s">
        <v>50</v>
      </c>
      <c r="E4" s="347"/>
      <c r="F4" s="347"/>
      <c r="G4" s="347"/>
      <c r="H4" s="348"/>
    </row>
    <row r="5" spans="2:8" ht="15.75" customHeight="1" x14ac:dyDescent="0.25">
      <c r="B5" s="349" t="s">
        <v>51</v>
      </c>
      <c r="C5" s="350"/>
      <c r="D5" s="331" t="s">
        <v>52</v>
      </c>
      <c r="E5" s="331"/>
      <c r="F5" s="331"/>
      <c r="G5" s="331"/>
      <c r="H5" s="332"/>
    </row>
    <row r="6" spans="2:8" ht="15.75" customHeight="1" x14ac:dyDescent="0.25">
      <c r="B6" s="329" t="s">
        <v>53</v>
      </c>
      <c r="C6" s="330"/>
      <c r="D6" s="331" t="s">
        <v>54</v>
      </c>
      <c r="E6" s="331"/>
      <c r="F6" s="331"/>
      <c r="G6" s="331"/>
      <c r="H6" s="332"/>
    </row>
    <row r="7" spans="2:8" ht="16.5" customHeight="1" thickBot="1" x14ac:dyDescent="0.3">
      <c r="B7" s="333" t="s">
        <v>55</v>
      </c>
      <c r="C7" s="334"/>
      <c r="D7" s="335" t="s">
        <v>56</v>
      </c>
      <c r="E7" s="335"/>
      <c r="F7" s="335"/>
      <c r="G7" s="335"/>
      <c r="H7" s="336"/>
    </row>
    <row r="8" spans="2:8" ht="10.5" customHeight="1" x14ac:dyDescent="0.25">
      <c r="B8" s="50"/>
      <c r="C8" s="50"/>
      <c r="D8" s="50"/>
      <c r="E8" s="50"/>
      <c r="F8" s="50"/>
      <c r="G8" s="50"/>
      <c r="H8" s="50"/>
    </row>
    <row r="9" spans="2:8" ht="15.75" thickBot="1" x14ac:dyDescent="0.3">
      <c r="B9" s="50"/>
      <c r="C9" s="50"/>
      <c r="D9" s="50"/>
      <c r="E9" s="50"/>
      <c r="F9" s="50"/>
      <c r="G9" s="50"/>
      <c r="H9" s="50"/>
    </row>
    <row r="10" spans="2:8" ht="21.75" customHeight="1" thickBot="1" x14ac:dyDescent="0.3">
      <c r="B10" s="337" t="s">
        <v>3</v>
      </c>
      <c r="C10" s="51" t="s">
        <v>275</v>
      </c>
      <c r="D10" s="5" t="s">
        <v>53</v>
      </c>
      <c r="E10" s="5" t="s">
        <v>53</v>
      </c>
      <c r="F10" s="52" t="s">
        <v>55</v>
      </c>
      <c r="G10" s="52" t="s">
        <v>55</v>
      </c>
      <c r="H10" s="6" t="s">
        <v>55</v>
      </c>
    </row>
    <row r="11" spans="2:8" ht="21.75" customHeight="1" thickBot="1" x14ac:dyDescent="0.3">
      <c r="B11" s="338"/>
      <c r="C11" s="53" t="s">
        <v>64</v>
      </c>
      <c r="D11" s="10" t="s">
        <v>51</v>
      </c>
      <c r="E11" s="11" t="s">
        <v>53</v>
      </c>
      <c r="F11" s="11" t="s">
        <v>53</v>
      </c>
      <c r="G11" s="28" t="s">
        <v>55</v>
      </c>
      <c r="H11" s="29" t="s">
        <v>55</v>
      </c>
    </row>
    <row r="12" spans="2:8" ht="21.75" customHeight="1" thickBot="1" x14ac:dyDescent="0.3">
      <c r="B12" s="338"/>
      <c r="C12" s="53" t="s">
        <v>63</v>
      </c>
      <c r="D12" s="27" t="s">
        <v>49</v>
      </c>
      <c r="E12" s="10" t="s">
        <v>51</v>
      </c>
      <c r="F12" s="11" t="s">
        <v>53</v>
      </c>
      <c r="G12" s="28" t="s">
        <v>55</v>
      </c>
      <c r="H12" s="29" t="s">
        <v>55</v>
      </c>
    </row>
    <row r="13" spans="2:8" ht="21.75" customHeight="1" thickBot="1" x14ac:dyDescent="0.3">
      <c r="B13" s="338"/>
      <c r="C13" s="53" t="s">
        <v>62</v>
      </c>
      <c r="D13" s="27" t="s">
        <v>49</v>
      </c>
      <c r="E13" s="27" t="s">
        <v>49</v>
      </c>
      <c r="F13" s="10" t="s">
        <v>51</v>
      </c>
      <c r="G13" s="11" t="s">
        <v>53</v>
      </c>
      <c r="H13" s="29" t="s">
        <v>55</v>
      </c>
    </row>
    <row r="14" spans="2:8" ht="21.75" customHeight="1" thickBot="1" x14ac:dyDescent="0.3">
      <c r="B14" s="338"/>
      <c r="C14" s="54" t="s">
        <v>133</v>
      </c>
      <c r="D14" s="27" t="s">
        <v>49</v>
      </c>
      <c r="E14" s="27" t="s">
        <v>49</v>
      </c>
      <c r="F14" s="10" t="s">
        <v>51</v>
      </c>
      <c r="G14" s="11" t="s">
        <v>53</v>
      </c>
      <c r="H14" s="29" t="s">
        <v>55</v>
      </c>
    </row>
    <row r="15" spans="2:8" ht="16.5" thickBot="1" x14ac:dyDescent="0.3">
      <c r="B15" s="338"/>
      <c r="C15" s="55"/>
      <c r="D15" s="7" t="s">
        <v>57</v>
      </c>
      <c r="E15" s="8" t="s">
        <v>58</v>
      </c>
      <c r="F15" s="8" t="s">
        <v>59</v>
      </c>
      <c r="G15" s="8" t="s">
        <v>60</v>
      </c>
      <c r="H15" s="9" t="s">
        <v>61</v>
      </c>
    </row>
    <row r="16" spans="2:8" ht="21" customHeight="1" thickBot="1" x14ac:dyDescent="0.3">
      <c r="B16" s="339"/>
      <c r="C16" s="340" t="s">
        <v>276</v>
      </c>
      <c r="D16" s="340"/>
      <c r="E16" s="340"/>
      <c r="F16" s="340"/>
      <c r="G16" s="340"/>
      <c r="H16" s="341"/>
    </row>
  </sheetData>
  <mergeCells count="12">
    <mergeCell ref="B2:H2"/>
    <mergeCell ref="B3:H3"/>
    <mergeCell ref="B4:C4"/>
    <mergeCell ref="D4:H4"/>
    <mergeCell ref="B5:C5"/>
    <mergeCell ref="D5:H5"/>
    <mergeCell ref="B6:C6"/>
    <mergeCell ref="D6:H6"/>
    <mergeCell ref="B7:C7"/>
    <mergeCell ref="D7:H7"/>
    <mergeCell ref="B10:B16"/>
    <mergeCell ref="C16:H16"/>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72"/>
  <sheetViews>
    <sheetView showGridLines="0" zoomScale="70" zoomScaleNormal="70" zoomScaleSheetLayoutView="40" zoomScalePageLayoutView="50" workbookViewId="0">
      <selection activeCell="S11" sqref="S11:S19"/>
    </sheetView>
  </sheetViews>
  <sheetFormatPr baseColWidth="10" defaultColWidth="11.42578125" defaultRowHeight="11.25" x14ac:dyDescent="0.25"/>
  <cols>
    <col min="1" max="1" width="4.28515625" style="22" customWidth="1"/>
    <col min="2" max="2" width="20.7109375" style="22" customWidth="1"/>
    <col min="3" max="3" width="7.7109375" style="22" customWidth="1"/>
    <col min="4" max="4" width="32.42578125" style="22" customWidth="1"/>
    <col min="5" max="5" width="52.42578125" style="22" customWidth="1"/>
    <col min="6" max="6" width="23.42578125" style="22" customWidth="1"/>
    <col min="7" max="7" width="26.7109375" style="22" customWidth="1"/>
    <col min="8" max="8" width="33.42578125" style="22" customWidth="1"/>
    <col min="9" max="9" width="32.140625" style="22" customWidth="1"/>
    <col min="10" max="10" width="46.85546875" style="22" customWidth="1"/>
    <col min="11" max="12" width="26.7109375" style="22" customWidth="1"/>
    <col min="13" max="13" width="26.7109375" style="22" hidden="1" customWidth="1"/>
    <col min="14" max="14" width="24" style="22" hidden="1" customWidth="1" collapsed="1"/>
    <col min="15" max="15" width="24" style="22" customWidth="1" collapsed="1"/>
    <col min="16" max="16" width="22.5703125" style="22" customWidth="1"/>
    <col min="17" max="17" width="22.5703125" style="22" hidden="1" customWidth="1"/>
    <col min="18" max="18" width="22.5703125" style="22" customWidth="1"/>
    <col min="19" max="19" width="19.7109375" style="22" customWidth="1"/>
    <col min="20" max="20" width="28.85546875" style="22" customWidth="1" collapsed="1"/>
    <col min="21" max="21" width="20.140625" style="22" customWidth="1"/>
    <col min="22" max="22" width="34.42578125" style="22" customWidth="1"/>
    <col min="23" max="23" width="23.28515625" style="22" hidden="1" customWidth="1"/>
    <col min="24" max="24" width="34.5703125" style="22" customWidth="1"/>
    <col min="25" max="25" width="23.28515625" style="22" hidden="1" customWidth="1"/>
    <col min="26" max="26" width="39.7109375" style="22" customWidth="1"/>
    <col min="27" max="27" width="23.28515625" style="22" hidden="1" customWidth="1"/>
    <col min="28" max="28" width="39.7109375" style="22" customWidth="1"/>
    <col min="29" max="29" width="23.28515625" style="22" hidden="1" customWidth="1"/>
    <col min="30" max="30" width="36.28515625" style="22" customWidth="1"/>
    <col min="31" max="31" width="23.28515625" style="22" hidden="1" customWidth="1"/>
    <col min="32" max="32" width="39.7109375" style="22" customWidth="1"/>
    <col min="33" max="33" width="20" style="22" hidden="1" customWidth="1"/>
    <col min="34" max="34" width="34.5703125" style="22" customWidth="1"/>
    <col min="35" max="35" width="20" style="22" hidden="1" customWidth="1"/>
    <col min="36" max="36" width="14.5703125" style="22" customWidth="1"/>
    <col min="37" max="37" width="20" style="22" customWidth="1"/>
    <col min="38" max="38" width="23" style="22" customWidth="1"/>
    <col min="39" max="39" width="22.42578125" style="22" customWidth="1"/>
    <col min="40" max="40" width="17.28515625" style="22" hidden="1" customWidth="1"/>
    <col min="41" max="42" width="17.28515625" style="22" customWidth="1"/>
    <col min="43" max="43" width="12.28515625" style="22" customWidth="1"/>
    <col min="44" max="44" width="14.5703125" style="22" customWidth="1"/>
    <col min="45" max="46" width="23.28515625" style="22" customWidth="1"/>
    <col min="47" max="47" width="17.28515625" style="22" hidden="1" customWidth="1"/>
    <col min="48" max="49" width="20" style="22" customWidth="1"/>
    <col min="50" max="50" width="25.5703125" style="22" customWidth="1"/>
    <col min="51" max="51" width="23" style="22" customWidth="1"/>
    <col min="52" max="52" width="19.7109375" style="22" hidden="1" customWidth="1"/>
    <col min="53" max="54" width="19.7109375" style="22" customWidth="1"/>
    <col min="55" max="55" width="27.28515625" style="22" customWidth="1"/>
    <col min="56" max="57" width="20.42578125" style="22" customWidth="1"/>
    <col min="58" max="60" width="27.28515625" style="22" customWidth="1"/>
    <col min="61" max="61" width="22.7109375" style="22" customWidth="1"/>
    <col min="62" max="62" width="21.5703125" style="22" customWidth="1"/>
    <col min="63" max="63" width="15.28515625" style="22" customWidth="1"/>
    <col min="64" max="16384" width="11.42578125" style="22"/>
  </cols>
  <sheetData>
    <row r="1" spans="2:63" ht="12" thickBot="1" x14ac:dyDescent="0.3">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row>
    <row r="2" spans="2:63" ht="41.25" customHeight="1" x14ac:dyDescent="0.25">
      <c r="B2" s="186" t="s">
        <v>309</v>
      </c>
      <c r="C2" s="187"/>
      <c r="D2" s="187"/>
      <c r="E2" s="187"/>
      <c r="F2" s="187"/>
      <c r="G2" s="187"/>
      <c r="H2" s="187"/>
      <c r="I2" s="187"/>
      <c r="J2" s="187"/>
      <c r="K2" s="187"/>
      <c r="L2" s="187"/>
      <c r="M2" s="187"/>
      <c r="N2" s="187"/>
      <c r="O2" s="187"/>
      <c r="P2" s="187"/>
      <c r="Q2" s="187"/>
      <c r="R2" s="187"/>
      <c r="S2" s="187"/>
      <c r="T2" s="187"/>
      <c r="U2" s="188"/>
      <c r="V2" s="195" t="str">
        <f>B2</f>
        <v>OBJETIVO DEL PROCESO</v>
      </c>
      <c r="W2" s="196"/>
      <c r="X2" s="196"/>
      <c r="Y2" s="196"/>
      <c r="Z2" s="196"/>
      <c r="AA2" s="196"/>
      <c r="AB2" s="196"/>
      <c r="AC2" s="196"/>
      <c r="AD2" s="196"/>
      <c r="AE2" s="196"/>
      <c r="AF2" s="196"/>
      <c r="AG2" s="196"/>
      <c r="AH2" s="196"/>
      <c r="AI2" s="196"/>
      <c r="AJ2" s="196"/>
      <c r="AK2" s="196"/>
      <c r="AL2" s="196"/>
      <c r="AM2" s="196"/>
      <c r="AN2" s="196"/>
      <c r="AO2" s="196"/>
      <c r="AP2" s="196"/>
      <c r="AQ2" s="196"/>
      <c r="AR2" s="197"/>
      <c r="AS2" s="195" t="str">
        <f>B2</f>
        <v>OBJETIVO DEL PROCESO</v>
      </c>
      <c r="AT2" s="196"/>
      <c r="AU2" s="196"/>
      <c r="AV2" s="196"/>
      <c r="AW2" s="196"/>
      <c r="AX2" s="196"/>
      <c r="AY2" s="196"/>
      <c r="AZ2" s="196"/>
      <c r="BA2" s="196"/>
      <c r="BB2" s="196"/>
      <c r="BC2" s="196"/>
      <c r="BD2" s="196"/>
      <c r="BE2" s="196"/>
      <c r="BF2" s="196"/>
      <c r="BG2" s="196"/>
      <c r="BH2" s="196"/>
      <c r="BI2" s="196"/>
      <c r="BJ2" s="196"/>
      <c r="BK2" s="197"/>
    </row>
    <row r="3" spans="2:63" ht="18.75" customHeight="1" x14ac:dyDescent="0.25">
      <c r="B3" s="189"/>
      <c r="C3" s="190"/>
      <c r="D3" s="190"/>
      <c r="E3" s="190"/>
      <c r="F3" s="190"/>
      <c r="G3" s="190"/>
      <c r="H3" s="190"/>
      <c r="I3" s="190"/>
      <c r="J3" s="190"/>
      <c r="K3" s="190"/>
      <c r="L3" s="190"/>
      <c r="M3" s="190"/>
      <c r="N3" s="190"/>
      <c r="O3" s="190"/>
      <c r="P3" s="190"/>
      <c r="Q3" s="190"/>
      <c r="R3" s="190"/>
      <c r="S3" s="190"/>
      <c r="T3" s="190"/>
      <c r="U3" s="191"/>
      <c r="V3" s="198">
        <f>B3</f>
        <v>0</v>
      </c>
      <c r="W3" s="199"/>
      <c r="X3" s="199"/>
      <c r="Y3" s="199"/>
      <c r="Z3" s="199"/>
      <c r="AA3" s="199"/>
      <c r="AB3" s="199"/>
      <c r="AC3" s="199"/>
      <c r="AD3" s="199"/>
      <c r="AE3" s="199"/>
      <c r="AF3" s="199"/>
      <c r="AG3" s="199"/>
      <c r="AH3" s="199"/>
      <c r="AI3" s="199"/>
      <c r="AJ3" s="199"/>
      <c r="AK3" s="199"/>
      <c r="AL3" s="199"/>
      <c r="AM3" s="199"/>
      <c r="AN3" s="199"/>
      <c r="AO3" s="199"/>
      <c r="AP3" s="199"/>
      <c r="AQ3" s="199"/>
      <c r="AR3" s="200"/>
      <c r="AS3" s="198">
        <f>B3</f>
        <v>0</v>
      </c>
      <c r="AT3" s="199"/>
      <c r="AU3" s="199"/>
      <c r="AV3" s="199"/>
      <c r="AW3" s="199"/>
      <c r="AX3" s="199"/>
      <c r="AY3" s="199"/>
      <c r="AZ3" s="199"/>
      <c r="BA3" s="199"/>
      <c r="BB3" s="199"/>
      <c r="BC3" s="199"/>
      <c r="BD3" s="199"/>
      <c r="BE3" s="199"/>
      <c r="BF3" s="199"/>
      <c r="BG3" s="199"/>
      <c r="BH3" s="199"/>
      <c r="BI3" s="199"/>
      <c r="BJ3" s="199"/>
      <c r="BK3" s="200"/>
    </row>
    <row r="4" spans="2:63" ht="18.75" customHeight="1" thickBot="1" x14ac:dyDescent="0.3">
      <c r="B4" s="192"/>
      <c r="C4" s="193"/>
      <c r="D4" s="193"/>
      <c r="E4" s="193"/>
      <c r="F4" s="193"/>
      <c r="G4" s="193"/>
      <c r="H4" s="193"/>
      <c r="I4" s="193"/>
      <c r="J4" s="193"/>
      <c r="K4" s="193"/>
      <c r="L4" s="193"/>
      <c r="M4" s="193"/>
      <c r="N4" s="193"/>
      <c r="O4" s="193"/>
      <c r="P4" s="193"/>
      <c r="Q4" s="193"/>
      <c r="R4" s="193"/>
      <c r="S4" s="193"/>
      <c r="T4" s="193"/>
      <c r="U4" s="194"/>
      <c r="V4" s="201"/>
      <c r="W4" s="202"/>
      <c r="X4" s="202"/>
      <c r="Y4" s="202"/>
      <c r="Z4" s="202"/>
      <c r="AA4" s="202"/>
      <c r="AB4" s="202"/>
      <c r="AC4" s="202"/>
      <c r="AD4" s="202"/>
      <c r="AE4" s="202"/>
      <c r="AF4" s="202"/>
      <c r="AG4" s="202"/>
      <c r="AH4" s="202"/>
      <c r="AI4" s="202"/>
      <c r="AJ4" s="202"/>
      <c r="AK4" s="202"/>
      <c r="AL4" s="202"/>
      <c r="AM4" s="202"/>
      <c r="AN4" s="202"/>
      <c r="AO4" s="202"/>
      <c r="AP4" s="202"/>
      <c r="AQ4" s="202"/>
      <c r="AR4" s="203"/>
      <c r="AS4" s="201"/>
      <c r="AT4" s="202"/>
      <c r="AU4" s="202"/>
      <c r="AV4" s="202"/>
      <c r="AW4" s="202"/>
      <c r="AX4" s="202"/>
      <c r="AY4" s="202"/>
      <c r="AZ4" s="202"/>
      <c r="BA4" s="202"/>
      <c r="BB4" s="202"/>
      <c r="BC4" s="202"/>
      <c r="BD4" s="202"/>
      <c r="BE4" s="202"/>
      <c r="BF4" s="202"/>
      <c r="BG4" s="202"/>
      <c r="BH4" s="202"/>
      <c r="BI4" s="202"/>
      <c r="BJ4" s="202"/>
      <c r="BK4" s="203"/>
    </row>
    <row r="5" spans="2:63" x14ac:dyDescent="0.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row>
    <row r="7" spans="2:63" s="16" customFormat="1" x14ac:dyDescent="0.25">
      <c r="M7" s="20"/>
      <c r="Q7" s="21"/>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row>
    <row r="8" spans="2:63" s="16" customFormat="1" ht="25.5" customHeight="1" x14ac:dyDescent="0.25">
      <c r="B8" s="158" t="s">
        <v>174</v>
      </c>
      <c r="C8" s="158" t="s">
        <v>175</v>
      </c>
      <c r="D8" s="158" t="s">
        <v>176</v>
      </c>
      <c r="E8" s="158" t="s">
        <v>177</v>
      </c>
      <c r="F8" s="158" t="s">
        <v>179</v>
      </c>
      <c r="G8" s="158" t="s">
        <v>180</v>
      </c>
      <c r="H8" s="158" t="s">
        <v>178</v>
      </c>
      <c r="I8" s="158" t="s">
        <v>181</v>
      </c>
      <c r="J8" s="158" t="s">
        <v>182</v>
      </c>
      <c r="K8" s="158" t="s">
        <v>183</v>
      </c>
      <c r="L8" s="158" t="s">
        <v>184</v>
      </c>
      <c r="M8" s="170"/>
      <c r="N8" s="92"/>
      <c r="O8" s="158" t="s">
        <v>0</v>
      </c>
      <c r="P8" s="158"/>
      <c r="Q8" s="170"/>
      <c r="R8" s="57" t="s">
        <v>307</v>
      </c>
      <c r="S8" s="158" t="s">
        <v>332</v>
      </c>
      <c r="T8" s="158" t="s">
        <v>1</v>
      </c>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62" t="s">
        <v>308</v>
      </c>
      <c r="AY8" s="163"/>
      <c r="AZ8" s="163"/>
      <c r="BA8" s="164"/>
      <c r="BB8" s="159" t="s">
        <v>7</v>
      </c>
      <c r="BC8" s="158" t="s">
        <v>168</v>
      </c>
      <c r="BD8" s="158"/>
      <c r="BE8" s="158"/>
      <c r="BF8" s="158"/>
      <c r="BG8" s="158"/>
      <c r="BH8" s="158" t="s">
        <v>173</v>
      </c>
      <c r="BI8" s="158"/>
      <c r="BJ8" s="158"/>
      <c r="BK8" s="158"/>
    </row>
    <row r="9" spans="2:63" s="16" customFormat="1" ht="33.75" customHeight="1" x14ac:dyDescent="0.25">
      <c r="B9" s="158"/>
      <c r="C9" s="158"/>
      <c r="D9" s="158"/>
      <c r="E9" s="158"/>
      <c r="F9" s="158"/>
      <c r="G9" s="158"/>
      <c r="H9" s="158"/>
      <c r="I9" s="158"/>
      <c r="J9" s="158"/>
      <c r="K9" s="158"/>
      <c r="L9" s="158"/>
      <c r="M9" s="170"/>
      <c r="N9" s="158" t="s">
        <v>3</v>
      </c>
      <c r="O9" s="158" t="s">
        <v>3</v>
      </c>
      <c r="P9" s="158" t="s">
        <v>4</v>
      </c>
      <c r="Q9" s="170"/>
      <c r="R9" s="159" t="s">
        <v>5</v>
      </c>
      <c r="S9" s="158"/>
      <c r="T9" s="158" t="s">
        <v>69</v>
      </c>
      <c r="U9" s="158"/>
      <c r="V9" s="158" t="s">
        <v>142</v>
      </c>
      <c r="W9" s="59"/>
      <c r="X9" s="158" t="s">
        <v>143</v>
      </c>
      <c r="Y9" s="59"/>
      <c r="Z9" s="158" t="s">
        <v>144</v>
      </c>
      <c r="AA9" s="59"/>
      <c r="AB9" s="158" t="s">
        <v>145</v>
      </c>
      <c r="AC9" s="59"/>
      <c r="AD9" s="158" t="s">
        <v>146</v>
      </c>
      <c r="AE9" s="59"/>
      <c r="AF9" s="158" t="s">
        <v>147</v>
      </c>
      <c r="AG9" s="59"/>
      <c r="AH9" s="158" t="s">
        <v>148</v>
      </c>
      <c r="AI9" s="59"/>
      <c r="AJ9" s="158" t="s">
        <v>6</v>
      </c>
      <c r="AK9" s="158" t="s">
        <v>149</v>
      </c>
      <c r="AL9" s="158" t="s">
        <v>150</v>
      </c>
      <c r="AM9" s="158"/>
      <c r="AN9" s="60"/>
      <c r="AO9" s="158" t="s">
        <v>155</v>
      </c>
      <c r="AP9" s="158"/>
      <c r="AQ9" s="158" t="s">
        <v>277</v>
      </c>
      <c r="AR9" s="158"/>
      <c r="AS9" s="158" t="s">
        <v>156</v>
      </c>
      <c r="AT9" s="158" t="s">
        <v>157</v>
      </c>
      <c r="AU9" s="59"/>
      <c r="AV9" s="158" t="s">
        <v>2</v>
      </c>
      <c r="AW9" s="158"/>
      <c r="AX9" s="158" t="s">
        <v>3</v>
      </c>
      <c r="AY9" s="158" t="s">
        <v>4</v>
      </c>
      <c r="AZ9" s="170"/>
      <c r="BA9" s="158" t="s">
        <v>5</v>
      </c>
      <c r="BB9" s="160"/>
      <c r="BC9" s="158" t="s">
        <v>172</v>
      </c>
      <c r="BD9" s="158" t="s">
        <v>278</v>
      </c>
      <c r="BE9" s="158" t="s">
        <v>169</v>
      </c>
      <c r="BF9" s="158" t="s">
        <v>170</v>
      </c>
      <c r="BG9" s="158" t="s">
        <v>171</v>
      </c>
      <c r="BH9" s="158" t="s">
        <v>68</v>
      </c>
      <c r="BI9" s="158" t="s">
        <v>278</v>
      </c>
      <c r="BJ9" s="158" t="s">
        <v>169</v>
      </c>
      <c r="BK9" s="158" t="s">
        <v>170</v>
      </c>
    </row>
    <row r="10" spans="2:63" s="16" customFormat="1" ht="48" customHeight="1" x14ac:dyDescent="0.25">
      <c r="B10" s="158"/>
      <c r="C10" s="158"/>
      <c r="D10" s="158"/>
      <c r="E10" s="158"/>
      <c r="F10" s="158"/>
      <c r="G10" s="158"/>
      <c r="H10" s="158"/>
      <c r="I10" s="158"/>
      <c r="J10" s="158"/>
      <c r="K10" s="158"/>
      <c r="L10" s="158"/>
      <c r="M10" s="170"/>
      <c r="N10" s="158"/>
      <c r="O10" s="158"/>
      <c r="P10" s="158"/>
      <c r="Q10" s="170"/>
      <c r="R10" s="161"/>
      <c r="S10" s="158"/>
      <c r="T10" s="158"/>
      <c r="U10" s="158"/>
      <c r="V10" s="158"/>
      <c r="W10" s="60"/>
      <c r="X10" s="158"/>
      <c r="Y10" s="60"/>
      <c r="Z10" s="158"/>
      <c r="AA10" s="60"/>
      <c r="AB10" s="158"/>
      <c r="AC10" s="60"/>
      <c r="AD10" s="158"/>
      <c r="AE10" s="60"/>
      <c r="AF10" s="158"/>
      <c r="AG10" s="60"/>
      <c r="AH10" s="158"/>
      <c r="AI10" s="60"/>
      <c r="AJ10" s="158"/>
      <c r="AK10" s="158"/>
      <c r="AL10" s="158"/>
      <c r="AM10" s="158"/>
      <c r="AN10" s="59"/>
      <c r="AO10" s="158"/>
      <c r="AP10" s="158"/>
      <c r="AQ10" s="158"/>
      <c r="AR10" s="158"/>
      <c r="AS10" s="158"/>
      <c r="AT10" s="158"/>
      <c r="AU10" s="59"/>
      <c r="AV10" s="58" t="s">
        <v>161</v>
      </c>
      <c r="AW10" s="58" t="s">
        <v>162</v>
      </c>
      <c r="AX10" s="158"/>
      <c r="AY10" s="158"/>
      <c r="AZ10" s="170"/>
      <c r="BA10" s="158"/>
      <c r="BB10" s="161"/>
      <c r="BC10" s="158"/>
      <c r="BD10" s="158"/>
      <c r="BE10" s="158"/>
      <c r="BF10" s="158"/>
      <c r="BG10" s="158"/>
      <c r="BH10" s="158"/>
      <c r="BI10" s="158"/>
      <c r="BJ10" s="158"/>
      <c r="BK10" s="158"/>
    </row>
    <row r="11" spans="2:63" s="76" customFormat="1" ht="170.1" customHeight="1" x14ac:dyDescent="0.25">
      <c r="B11" s="142" t="s">
        <v>81</v>
      </c>
      <c r="C11" s="142">
        <v>1</v>
      </c>
      <c r="D11" s="178" t="s">
        <v>347</v>
      </c>
      <c r="E11" s="178" t="s">
        <v>348</v>
      </c>
      <c r="F11" s="142" t="s">
        <v>89</v>
      </c>
      <c r="G11" s="142" t="s">
        <v>93</v>
      </c>
      <c r="H11" s="142" t="s">
        <v>349</v>
      </c>
      <c r="I11" s="180" t="s">
        <v>127</v>
      </c>
      <c r="J11" s="180"/>
      <c r="K11" s="142" t="s">
        <v>351</v>
      </c>
      <c r="L11" s="142" t="s">
        <v>362</v>
      </c>
      <c r="M11" s="167" t="str">
        <f>IF(F11="gestion","impacto",IF(F11="corrupcion","impactocorrupcion",IF(F11="seguridad_de_la_informacion","impacto","")))</f>
        <v>impacto</v>
      </c>
      <c r="N11" s="142" t="s">
        <v>18</v>
      </c>
      <c r="O11" s="142" t="s">
        <v>19</v>
      </c>
      <c r="P11" s="142" t="s">
        <v>23</v>
      </c>
      <c r="Q11" s="167" t="str">
        <f>O11&amp;P11</f>
        <v>ProbableModerado</v>
      </c>
      <c r="R11" s="139" t="str">
        <f>IFERROR(VLOOKUP(Q11,FORMULAS!$B$38:$C$62,2,FALSE),"")</f>
        <v>Riesgo alto</v>
      </c>
      <c r="S11" s="139" t="s">
        <v>165</v>
      </c>
      <c r="T11" s="172" t="s">
        <v>386</v>
      </c>
      <c r="U11" s="172"/>
      <c r="V11" s="97" t="s">
        <v>363</v>
      </c>
      <c r="W11" s="98">
        <f t="shared" ref="W11:W19" si="0">IF(V11="Asignado",15,0)</f>
        <v>15</v>
      </c>
      <c r="X11" s="97" t="s">
        <v>364</v>
      </c>
      <c r="Y11" s="98">
        <f t="shared" ref="Y11:Y19" si="1">IF(X11="Adecuado",15,0)</f>
        <v>15</v>
      </c>
      <c r="Z11" s="97" t="s">
        <v>365</v>
      </c>
      <c r="AA11" s="98">
        <f t="shared" ref="AA11:AA19" si="2">IF(Z11="Oportuna",15,0)</f>
        <v>15</v>
      </c>
      <c r="AB11" s="97" t="s">
        <v>366</v>
      </c>
      <c r="AC11" s="98">
        <f t="shared" ref="AC11:AC19" si="3">IF(AB11="Prevenir",15,IF(AB11="Detectar",10,0))</f>
        <v>15</v>
      </c>
      <c r="AD11" s="97" t="s">
        <v>367</v>
      </c>
      <c r="AE11" s="98">
        <f t="shared" ref="AE11:AE19" si="4">IF(AD11="Confiable",15,0)</f>
        <v>15</v>
      </c>
      <c r="AF11" s="97" t="s">
        <v>368</v>
      </c>
      <c r="AG11" s="98">
        <f t="shared" ref="AG11:AG19" si="5">IF(AF11="Se investigan y resuelven oportunamente",15,0)</f>
        <v>15</v>
      </c>
      <c r="AH11" s="97" t="s">
        <v>369</v>
      </c>
      <c r="AI11" s="89">
        <f>IF(AH11="Completa",10,IF(AH11="incompleta",5,0))</f>
        <v>10</v>
      </c>
      <c r="AJ11" s="93">
        <f t="shared" ref="AJ11:AJ47" si="6">W11+Y11+AA11+AC11+AE11+AG11+AI11</f>
        <v>100</v>
      </c>
      <c r="AK11" s="93" t="str">
        <f>IF(AJ11&gt;=96,"Fuerte",IF(AJ11&gt;=86,"Moderado",IF(AJ11&gt;=1,"Débil","")))</f>
        <v>Fuerte</v>
      </c>
      <c r="AL11" s="99" t="s">
        <v>370</v>
      </c>
      <c r="AM11" s="93" t="str">
        <f>IF(AL11="Siempre se ejecuta","Fuerte",IF(AL11="Algunas veces","Moderado",IF(AL11="no se ejecuta","Débil","")))</f>
        <v>Fuerte</v>
      </c>
      <c r="AN11" s="93" t="str">
        <f>AK11&amp;AM11</f>
        <v>FuerteFuerte</v>
      </c>
      <c r="AO11" s="93" t="str">
        <f>IFERROR(VLOOKUP(AN11,FORMULAS!$B$70:$D$78,3,FALSE),"")</f>
        <v>Fuerte</v>
      </c>
      <c r="AP11" s="93">
        <f>IF(AO11="fuerte",100,IF(AO11="Moderado",50,IF(AO11="débil",0,"")))</f>
        <v>100</v>
      </c>
      <c r="AQ11" s="154">
        <f>IFERROR(AVERAGE(AP11:AP14),0)</f>
        <v>100</v>
      </c>
      <c r="AR11" s="154" t="str">
        <f>IF(AQ11&gt;=100,"Fuerte",IF(AQ11&gt;=50,"Moderado",IF(AQ11&gt;=1,"Débil","")))</f>
        <v>Fuerte</v>
      </c>
      <c r="AS11" s="145" t="s">
        <v>158</v>
      </c>
      <c r="AT11" s="145" t="s">
        <v>159</v>
      </c>
      <c r="AU11" s="154" t="str">
        <f>+AR11&amp;AS11&amp;AT11</f>
        <v>FuerteDirectamenteNo disminuye</v>
      </c>
      <c r="AV11" s="154">
        <f>IFERROR(VLOOKUP(AU11,FORMULAS!$B$95:$D$102,2,FALSE),0)</f>
        <v>2</v>
      </c>
      <c r="AW11" s="154">
        <f>IFERROR(VLOOKUP(AU11,FORMULAS!$B$95:$D$102,3,FALSE),0)</f>
        <v>0</v>
      </c>
      <c r="AX11" s="148" t="s">
        <v>133</v>
      </c>
      <c r="AY11" s="148" t="s">
        <v>23</v>
      </c>
      <c r="AZ11" s="167" t="str">
        <f>AX11&amp;AY11</f>
        <v>Rara vezModerado</v>
      </c>
      <c r="BA11" s="165" t="str">
        <f>IFERROR(VLOOKUP(AZ11,FORMULAS!$B$38:$C$62,2,FALSE),"")</f>
        <v>Riesgo moderado</v>
      </c>
      <c r="BB11" s="166"/>
      <c r="BC11" s="151" t="s">
        <v>371</v>
      </c>
      <c r="BD11" s="151" t="s">
        <v>372</v>
      </c>
      <c r="BE11" s="151" t="s">
        <v>373</v>
      </c>
      <c r="BF11" s="136" t="s">
        <v>374</v>
      </c>
      <c r="BG11" s="136" t="s">
        <v>379</v>
      </c>
      <c r="BH11" s="151" t="s">
        <v>381</v>
      </c>
      <c r="BI11" s="151" t="s">
        <v>382</v>
      </c>
      <c r="BJ11" s="151" t="s">
        <v>383</v>
      </c>
      <c r="BK11" s="136" t="s">
        <v>384</v>
      </c>
    </row>
    <row r="12" spans="2:63" s="76" customFormat="1" ht="170.1" customHeight="1" x14ac:dyDescent="0.25">
      <c r="B12" s="143"/>
      <c r="C12" s="143"/>
      <c r="D12" s="179"/>
      <c r="E12" s="179"/>
      <c r="F12" s="143"/>
      <c r="G12" s="143"/>
      <c r="H12" s="143"/>
      <c r="I12" s="181"/>
      <c r="J12" s="181"/>
      <c r="K12" s="143"/>
      <c r="L12" s="143"/>
      <c r="M12" s="167"/>
      <c r="N12" s="143"/>
      <c r="O12" s="143"/>
      <c r="P12" s="143"/>
      <c r="Q12" s="167"/>
      <c r="R12" s="140"/>
      <c r="S12" s="140"/>
      <c r="T12" s="171" t="s">
        <v>387</v>
      </c>
      <c r="U12" s="171"/>
      <c r="V12" s="97" t="s">
        <v>363</v>
      </c>
      <c r="W12" s="98">
        <f t="shared" si="0"/>
        <v>15</v>
      </c>
      <c r="X12" s="97" t="s">
        <v>364</v>
      </c>
      <c r="Y12" s="98">
        <f t="shared" si="1"/>
        <v>15</v>
      </c>
      <c r="Z12" s="97" t="s">
        <v>365</v>
      </c>
      <c r="AA12" s="98">
        <f t="shared" si="2"/>
        <v>15</v>
      </c>
      <c r="AB12" s="97" t="s">
        <v>366</v>
      </c>
      <c r="AC12" s="98">
        <f t="shared" si="3"/>
        <v>15</v>
      </c>
      <c r="AD12" s="97" t="s">
        <v>367</v>
      </c>
      <c r="AE12" s="98">
        <f t="shared" si="4"/>
        <v>15</v>
      </c>
      <c r="AF12" s="97" t="s">
        <v>368</v>
      </c>
      <c r="AG12" s="98">
        <f t="shared" si="5"/>
        <v>15</v>
      </c>
      <c r="AH12" s="97" t="s">
        <v>369</v>
      </c>
      <c r="AI12" s="89">
        <f t="shared" ref="AI12:AI14" si="7">IF(AH12="Completa",10,IF(AH12="incompleta",5,0))</f>
        <v>10</v>
      </c>
      <c r="AJ12" s="93">
        <f t="shared" si="6"/>
        <v>100</v>
      </c>
      <c r="AK12" s="93" t="str">
        <f>IF(AJ12&gt;=96,"Fuerte",IF(AJ12&gt;=86,"Moderado",IF(AJ12&gt;=1,"Débil","")))</f>
        <v>Fuerte</v>
      </c>
      <c r="AL12" s="99" t="s">
        <v>370</v>
      </c>
      <c r="AM12" s="93" t="str">
        <f t="shared" ref="AM12:AM14" si="8">IF(AL12="Siempre se ejecuta","Fuerte",IF(AL12="Algunas veces","Moderado",IF(AL12="no se ejecuta","Débil","")))</f>
        <v>Fuerte</v>
      </c>
      <c r="AN12" s="93" t="str">
        <f t="shared" ref="AN12:AN14" si="9">AK12&amp;AM12</f>
        <v>FuerteFuerte</v>
      </c>
      <c r="AO12" s="93" t="str">
        <f>IFERROR(VLOOKUP(AN12,FORMULAS!$B$70:$D$78,3,FALSE),"")</f>
        <v>Fuerte</v>
      </c>
      <c r="AP12" s="93">
        <f t="shared" ref="AP12:AP14" si="10">IF(AO12="fuerte",100,IF(AO12="Moderado",50,IF(AO12="débil",0,"")))</f>
        <v>100</v>
      </c>
      <c r="AQ12" s="155"/>
      <c r="AR12" s="155"/>
      <c r="AS12" s="146"/>
      <c r="AT12" s="146"/>
      <c r="AU12" s="155"/>
      <c r="AV12" s="155"/>
      <c r="AW12" s="155"/>
      <c r="AX12" s="149"/>
      <c r="AY12" s="149"/>
      <c r="AZ12" s="167"/>
      <c r="BA12" s="165"/>
      <c r="BB12" s="166"/>
      <c r="BC12" s="152"/>
      <c r="BD12" s="152"/>
      <c r="BE12" s="152"/>
      <c r="BF12" s="138"/>
      <c r="BG12" s="137"/>
      <c r="BH12" s="169"/>
      <c r="BI12" s="169"/>
      <c r="BJ12" s="169"/>
      <c r="BK12" s="137"/>
    </row>
    <row r="13" spans="2:63" s="76" customFormat="1" ht="170.1" customHeight="1" x14ac:dyDescent="0.25">
      <c r="B13" s="143"/>
      <c r="C13" s="143"/>
      <c r="D13" s="179"/>
      <c r="E13" s="179"/>
      <c r="F13" s="143"/>
      <c r="G13" s="143"/>
      <c r="H13" s="143"/>
      <c r="I13" s="181"/>
      <c r="J13" s="181"/>
      <c r="K13" s="95" t="s">
        <v>358</v>
      </c>
      <c r="L13" s="143"/>
      <c r="M13" s="167"/>
      <c r="N13" s="143"/>
      <c r="O13" s="143"/>
      <c r="P13" s="143"/>
      <c r="Q13" s="167"/>
      <c r="R13" s="140"/>
      <c r="S13" s="140"/>
      <c r="T13" s="171" t="s">
        <v>388</v>
      </c>
      <c r="U13" s="171"/>
      <c r="V13" s="97" t="s">
        <v>363</v>
      </c>
      <c r="W13" s="98">
        <f t="shared" si="0"/>
        <v>15</v>
      </c>
      <c r="X13" s="97" t="s">
        <v>364</v>
      </c>
      <c r="Y13" s="98">
        <f t="shared" si="1"/>
        <v>15</v>
      </c>
      <c r="Z13" s="97" t="s">
        <v>365</v>
      </c>
      <c r="AA13" s="98">
        <f t="shared" si="2"/>
        <v>15</v>
      </c>
      <c r="AB13" s="97" t="s">
        <v>366</v>
      </c>
      <c r="AC13" s="98">
        <f t="shared" si="3"/>
        <v>15</v>
      </c>
      <c r="AD13" s="97" t="s">
        <v>367</v>
      </c>
      <c r="AE13" s="98">
        <f t="shared" si="4"/>
        <v>15</v>
      </c>
      <c r="AF13" s="97" t="s">
        <v>368</v>
      </c>
      <c r="AG13" s="98">
        <f t="shared" si="5"/>
        <v>15</v>
      </c>
      <c r="AH13" s="97" t="s">
        <v>369</v>
      </c>
      <c r="AI13" s="89">
        <f t="shared" si="7"/>
        <v>10</v>
      </c>
      <c r="AJ13" s="93">
        <f t="shared" si="6"/>
        <v>100</v>
      </c>
      <c r="AK13" s="93" t="str">
        <f t="shared" ref="AK13:AK14" si="11">IF(AJ13&gt;=96,"Fuerte",IF(AJ13&gt;=86,"Moderado",IF(AJ13&gt;=1,"Débil","")))</f>
        <v>Fuerte</v>
      </c>
      <c r="AL13" s="99" t="s">
        <v>370</v>
      </c>
      <c r="AM13" s="93" t="str">
        <f t="shared" si="8"/>
        <v>Fuerte</v>
      </c>
      <c r="AN13" s="93" t="str">
        <f t="shared" si="9"/>
        <v>FuerteFuerte</v>
      </c>
      <c r="AO13" s="93" t="str">
        <f>IFERROR(VLOOKUP(AN13,FORMULAS!$B$70:$D$78,3,FALSE),"")</f>
        <v>Fuerte</v>
      </c>
      <c r="AP13" s="93">
        <f t="shared" si="10"/>
        <v>100</v>
      </c>
      <c r="AQ13" s="155"/>
      <c r="AR13" s="155"/>
      <c r="AS13" s="146"/>
      <c r="AT13" s="146"/>
      <c r="AU13" s="155"/>
      <c r="AV13" s="155"/>
      <c r="AW13" s="155"/>
      <c r="AX13" s="149"/>
      <c r="AY13" s="149"/>
      <c r="AZ13" s="167"/>
      <c r="BA13" s="165"/>
      <c r="BB13" s="166"/>
      <c r="BC13" s="71" t="s">
        <v>349</v>
      </c>
      <c r="BD13" s="71" t="s">
        <v>349</v>
      </c>
      <c r="BE13" s="71" t="s">
        <v>349</v>
      </c>
      <c r="BF13" s="73" t="s">
        <v>349</v>
      </c>
      <c r="BG13" s="137"/>
      <c r="BH13" s="169"/>
      <c r="BI13" s="169"/>
      <c r="BJ13" s="169"/>
      <c r="BK13" s="137"/>
    </row>
    <row r="14" spans="2:63" s="76" customFormat="1" ht="170.1" customHeight="1" x14ac:dyDescent="0.25">
      <c r="B14" s="143"/>
      <c r="C14" s="143"/>
      <c r="D14" s="179"/>
      <c r="E14" s="179"/>
      <c r="F14" s="143"/>
      <c r="G14" s="143"/>
      <c r="H14" s="143"/>
      <c r="I14" s="181"/>
      <c r="J14" s="181"/>
      <c r="K14" s="95" t="s">
        <v>350</v>
      </c>
      <c r="L14" s="143"/>
      <c r="M14" s="167"/>
      <c r="N14" s="143"/>
      <c r="O14" s="143"/>
      <c r="P14" s="143"/>
      <c r="Q14" s="167"/>
      <c r="R14" s="140"/>
      <c r="S14" s="140"/>
      <c r="T14" s="168" t="s">
        <v>352</v>
      </c>
      <c r="U14" s="168"/>
      <c r="V14" s="97" t="s">
        <v>363</v>
      </c>
      <c r="W14" s="98">
        <f t="shared" si="0"/>
        <v>15</v>
      </c>
      <c r="X14" s="97" t="s">
        <v>364</v>
      </c>
      <c r="Y14" s="98">
        <f t="shared" si="1"/>
        <v>15</v>
      </c>
      <c r="Z14" s="97" t="s">
        <v>365</v>
      </c>
      <c r="AA14" s="98">
        <f t="shared" si="2"/>
        <v>15</v>
      </c>
      <c r="AB14" s="97" t="s">
        <v>366</v>
      </c>
      <c r="AC14" s="98">
        <f t="shared" si="3"/>
        <v>15</v>
      </c>
      <c r="AD14" s="97" t="s">
        <v>367</v>
      </c>
      <c r="AE14" s="98">
        <f t="shared" si="4"/>
        <v>15</v>
      </c>
      <c r="AF14" s="97" t="s">
        <v>368</v>
      </c>
      <c r="AG14" s="98">
        <f t="shared" si="5"/>
        <v>15</v>
      </c>
      <c r="AH14" s="97" t="s">
        <v>369</v>
      </c>
      <c r="AI14" s="89">
        <f t="shared" si="7"/>
        <v>10</v>
      </c>
      <c r="AJ14" s="93">
        <f t="shared" si="6"/>
        <v>100</v>
      </c>
      <c r="AK14" s="93" t="str">
        <f t="shared" si="11"/>
        <v>Fuerte</v>
      </c>
      <c r="AL14" s="99" t="s">
        <v>370</v>
      </c>
      <c r="AM14" s="93" t="str">
        <f t="shared" si="8"/>
        <v>Fuerte</v>
      </c>
      <c r="AN14" s="93" t="str">
        <f t="shared" si="9"/>
        <v>FuerteFuerte</v>
      </c>
      <c r="AO14" s="93" t="str">
        <f>IFERROR(VLOOKUP(AN14,FORMULAS!$B$70:$D$78,3,FALSE),"")</f>
        <v>Fuerte</v>
      </c>
      <c r="AP14" s="93">
        <f t="shared" si="10"/>
        <v>100</v>
      </c>
      <c r="AQ14" s="156"/>
      <c r="AR14" s="156"/>
      <c r="AS14" s="146"/>
      <c r="AT14" s="146"/>
      <c r="AU14" s="156"/>
      <c r="AV14" s="156"/>
      <c r="AW14" s="156"/>
      <c r="AX14" s="149"/>
      <c r="AY14" s="149"/>
      <c r="AZ14" s="167"/>
      <c r="BA14" s="165"/>
      <c r="BB14" s="166"/>
      <c r="BC14" s="71" t="s">
        <v>349</v>
      </c>
      <c r="BD14" s="71" t="s">
        <v>349</v>
      </c>
      <c r="BE14" s="71" t="s">
        <v>349</v>
      </c>
      <c r="BF14" s="73" t="s">
        <v>349</v>
      </c>
      <c r="BG14" s="137"/>
      <c r="BH14" s="169"/>
      <c r="BI14" s="169"/>
      <c r="BJ14" s="169"/>
      <c r="BK14" s="137"/>
    </row>
    <row r="15" spans="2:63" s="76" customFormat="1" ht="170.1" customHeight="1" x14ac:dyDescent="0.25">
      <c r="B15" s="143"/>
      <c r="C15" s="143"/>
      <c r="D15" s="179"/>
      <c r="E15" s="179"/>
      <c r="F15" s="143"/>
      <c r="G15" s="143"/>
      <c r="H15" s="143"/>
      <c r="I15" s="181"/>
      <c r="J15" s="181"/>
      <c r="K15" s="143" t="s">
        <v>359</v>
      </c>
      <c r="L15" s="143"/>
      <c r="M15" s="167" t="str">
        <f t="shared" ref="M15" si="12">IF(F15="gestion","impacto",IF(F15="corrupcion","impactocorrupcion",IF(F15="seguridad_de_la_informacion","impacto","")))</f>
        <v/>
      </c>
      <c r="N15" s="143"/>
      <c r="O15" s="143"/>
      <c r="P15" s="143"/>
      <c r="Q15" s="167" t="str">
        <f t="shared" ref="Q15" si="13">O15&amp;P15</f>
        <v/>
      </c>
      <c r="R15" s="140"/>
      <c r="S15" s="140"/>
      <c r="T15" s="153" t="s">
        <v>353</v>
      </c>
      <c r="U15" s="153"/>
      <c r="V15" s="97" t="s">
        <v>363</v>
      </c>
      <c r="W15" s="98">
        <f t="shared" si="0"/>
        <v>15</v>
      </c>
      <c r="X15" s="97" t="s">
        <v>364</v>
      </c>
      <c r="Y15" s="98">
        <f t="shared" si="1"/>
        <v>15</v>
      </c>
      <c r="Z15" s="97" t="s">
        <v>365</v>
      </c>
      <c r="AA15" s="98">
        <f t="shared" si="2"/>
        <v>15</v>
      </c>
      <c r="AB15" s="97" t="s">
        <v>366</v>
      </c>
      <c r="AC15" s="98">
        <f t="shared" si="3"/>
        <v>15</v>
      </c>
      <c r="AD15" s="97" t="s">
        <v>367</v>
      </c>
      <c r="AE15" s="98">
        <f t="shared" si="4"/>
        <v>15</v>
      </c>
      <c r="AF15" s="97" t="s">
        <v>368</v>
      </c>
      <c r="AG15" s="98">
        <f t="shared" si="5"/>
        <v>15</v>
      </c>
      <c r="AH15" s="97" t="s">
        <v>369</v>
      </c>
      <c r="AI15" s="89">
        <f>IF(AH15="Completa",10,IF(AH15="incompleta",5,0))</f>
        <v>10</v>
      </c>
      <c r="AJ15" s="93">
        <f t="shared" si="6"/>
        <v>100</v>
      </c>
      <c r="AK15" s="93" t="str">
        <f>IF(AJ15&gt;=96,"Fuerte",IF(AJ15&gt;=86,"Moderado",IF(AJ15&gt;=1,"Débil","")))</f>
        <v>Fuerte</v>
      </c>
      <c r="AL15" s="99" t="s">
        <v>370</v>
      </c>
      <c r="AM15" s="93" t="str">
        <f>IF(AL15="Siempre se ejecuta","Fuerte",IF(AL15="Algunas veces","Moderado",IF(AL15="no se ejecuta","Débil","")))</f>
        <v>Fuerte</v>
      </c>
      <c r="AN15" s="93" t="str">
        <f>AK15&amp;AM15</f>
        <v>FuerteFuerte</v>
      </c>
      <c r="AO15" s="93" t="str">
        <f>IFERROR(VLOOKUP(AN15,FORMULAS!$B$70:$D$78,3,FALSE),"")</f>
        <v>Fuerte</v>
      </c>
      <c r="AP15" s="93">
        <f>IF(AO15="fuerte",100,IF(AO15="Moderado",50,IF(AO15="débil",0,"")))</f>
        <v>100</v>
      </c>
      <c r="AQ15" s="154">
        <f>IFERROR(AVERAGE(AP15:AP18),0)</f>
        <v>100</v>
      </c>
      <c r="AR15" s="154" t="str">
        <f>IF(AQ15&gt;=100,"Fuerte",IF(AQ15&gt;=50,"Moderado",IF(AQ15&gt;=1,"Débil","")))</f>
        <v>Fuerte</v>
      </c>
      <c r="AS15" s="146"/>
      <c r="AT15" s="146"/>
      <c r="AU15" s="154" t="str">
        <f>+AR15&amp;AS15&amp;AT15</f>
        <v>Fuerte</v>
      </c>
      <c r="AV15" s="154">
        <f>IFERROR(VLOOKUP(AU15,FORMULAS!$B$95:$D$102,2,FALSE),0)</f>
        <v>0</v>
      </c>
      <c r="AW15" s="154">
        <f>IFERROR(VLOOKUP(AU15,FORMULAS!$B$95:$D$102,3,FALSE),0)</f>
        <v>0</v>
      </c>
      <c r="AX15" s="149"/>
      <c r="AY15" s="149"/>
      <c r="AZ15" s="167" t="str">
        <f>AX15&amp;AY15</f>
        <v/>
      </c>
      <c r="BA15" s="165" t="str">
        <f>IFERROR(VLOOKUP(AZ15,FORMULAS!$B$38:$C$62,2,FALSE),"")</f>
        <v/>
      </c>
      <c r="BB15" s="166"/>
      <c r="BC15" s="151" t="s">
        <v>349</v>
      </c>
      <c r="BD15" s="151" t="s">
        <v>349</v>
      </c>
      <c r="BE15" s="151" t="s">
        <v>349</v>
      </c>
      <c r="BF15" s="151" t="s">
        <v>349</v>
      </c>
      <c r="BG15" s="137"/>
      <c r="BH15" s="169"/>
      <c r="BI15" s="169"/>
      <c r="BJ15" s="169"/>
      <c r="BK15" s="137"/>
    </row>
    <row r="16" spans="2:63" s="76" customFormat="1" ht="170.1" customHeight="1" x14ac:dyDescent="0.25">
      <c r="B16" s="143"/>
      <c r="C16" s="143"/>
      <c r="D16" s="179"/>
      <c r="E16" s="179"/>
      <c r="F16" s="143"/>
      <c r="G16" s="143"/>
      <c r="H16" s="143"/>
      <c r="I16" s="181"/>
      <c r="J16" s="181"/>
      <c r="K16" s="143"/>
      <c r="L16" s="143"/>
      <c r="M16" s="167"/>
      <c r="N16" s="143"/>
      <c r="O16" s="143"/>
      <c r="P16" s="143"/>
      <c r="Q16" s="167"/>
      <c r="R16" s="140"/>
      <c r="S16" s="140"/>
      <c r="T16" s="168" t="s">
        <v>354</v>
      </c>
      <c r="U16" s="168"/>
      <c r="V16" s="97" t="s">
        <v>363</v>
      </c>
      <c r="W16" s="98">
        <f t="shared" si="0"/>
        <v>15</v>
      </c>
      <c r="X16" s="97" t="s">
        <v>364</v>
      </c>
      <c r="Y16" s="98">
        <f t="shared" si="1"/>
        <v>15</v>
      </c>
      <c r="Z16" s="97" t="s">
        <v>365</v>
      </c>
      <c r="AA16" s="98">
        <f t="shared" si="2"/>
        <v>15</v>
      </c>
      <c r="AB16" s="97" t="s">
        <v>366</v>
      </c>
      <c r="AC16" s="98">
        <f t="shared" si="3"/>
        <v>15</v>
      </c>
      <c r="AD16" s="97" t="s">
        <v>367</v>
      </c>
      <c r="AE16" s="98">
        <f t="shared" si="4"/>
        <v>15</v>
      </c>
      <c r="AF16" s="97" t="s">
        <v>368</v>
      </c>
      <c r="AG16" s="98">
        <f t="shared" si="5"/>
        <v>15</v>
      </c>
      <c r="AH16" s="97" t="s">
        <v>369</v>
      </c>
      <c r="AI16" s="89">
        <f t="shared" ref="AI16:AI18" si="14">IF(AH16="Completa",10,IF(AH16="incompleta",5,0))</f>
        <v>10</v>
      </c>
      <c r="AJ16" s="93">
        <f t="shared" si="6"/>
        <v>100</v>
      </c>
      <c r="AK16" s="93" t="str">
        <f>IF(AJ16&gt;=96,"Fuerte",IF(AJ16&gt;=86,"Moderado",IF(AJ16&gt;=1,"Débil","")))</f>
        <v>Fuerte</v>
      </c>
      <c r="AL16" s="99" t="s">
        <v>370</v>
      </c>
      <c r="AM16" s="93" t="str">
        <f t="shared" ref="AM16:AM18" si="15">IF(AL16="Siempre se ejecuta","Fuerte",IF(AL16="Algunas veces","Moderado",IF(AL16="no se ejecuta","Débil","")))</f>
        <v>Fuerte</v>
      </c>
      <c r="AN16" s="93" t="str">
        <f t="shared" ref="AN16:AN18" si="16">AK16&amp;AM16</f>
        <v>FuerteFuerte</v>
      </c>
      <c r="AO16" s="93" t="str">
        <f>IFERROR(VLOOKUP(AN16,FORMULAS!$B$70:$D$78,3,FALSE),"")</f>
        <v>Fuerte</v>
      </c>
      <c r="AP16" s="93">
        <f t="shared" ref="AP16:AP18" si="17">IF(AO16="fuerte",100,IF(AO16="Moderado",50,IF(AO16="débil",0,"")))</f>
        <v>100</v>
      </c>
      <c r="AQ16" s="155"/>
      <c r="AR16" s="155"/>
      <c r="AS16" s="146"/>
      <c r="AT16" s="146"/>
      <c r="AU16" s="155"/>
      <c r="AV16" s="155"/>
      <c r="AW16" s="155"/>
      <c r="AX16" s="149"/>
      <c r="AY16" s="149"/>
      <c r="AZ16" s="167"/>
      <c r="BA16" s="165"/>
      <c r="BB16" s="166"/>
      <c r="BC16" s="152"/>
      <c r="BD16" s="152"/>
      <c r="BE16" s="152"/>
      <c r="BF16" s="152"/>
      <c r="BG16" s="138"/>
      <c r="BH16" s="152"/>
      <c r="BI16" s="152"/>
      <c r="BJ16" s="152"/>
      <c r="BK16" s="138"/>
    </row>
    <row r="17" spans="2:63" s="76" customFormat="1" ht="170.1" customHeight="1" x14ac:dyDescent="0.25">
      <c r="B17" s="143"/>
      <c r="C17" s="143"/>
      <c r="D17" s="179"/>
      <c r="E17" s="179"/>
      <c r="F17" s="143"/>
      <c r="G17" s="143"/>
      <c r="H17" s="143"/>
      <c r="I17" s="181"/>
      <c r="J17" s="181"/>
      <c r="K17" s="143"/>
      <c r="L17" s="143"/>
      <c r="M17" s="167"/>
      <c r="N17" s="143"/>
      <c r="O17" s="143"/>
      <c r="P17" s="143"/>
      <c r="Q17" s="167"/>
      <c r="R17" s="140"/>
      <c r="S17" s="140"/>
      <c r="T17" s="168" t="s">
        <v>355</v>
      </c>
      <c r="U17" s="168"/>
      <c r="V17" s="97" t="s">
        <v>363</v>
      </c>
      <c r="W17" s="98">
        <f t="shared" si="0"/>
        <v>15</v>
      </c>
      <c r="X17" s="97" t="s">
        <v>364</v>
      </c>
      <c r="Y17" s="98">
        <f t="shared" si="1"/>
        <v>15</v>
      </c>
      <c r="Z17" s="97" t="s">
        <v>365</v>
      </c>
      <c r="AA17" s="98">
        <f t="shared" si="2"/>
        <v>15</v>
      </c>
      <c r="AB17" s="97" t="s">
        <v>366</v>
      </c>
      <c r="AC17" s="98">
        <f t="shared" si="3"/>
        <v>15</v>
      </c>
      <c r="AD17" s="97" t="s">
        <v>367</v>
      </c>
      <c r="AE17" s="98">
        <f t="shared" si="4"/>
        <v>15</v>
      </c>
      <c r="AF17" s="97" t="s">
        <v>368</v>
      </c>
      <c r="AG17" s="98">
        <f t="shared" si="5"/>
        <v>15</v>
      </c>
      <c r="AH17" s="97" t="s">
        <v>369</v>
      </c>
      <c r="AI17" s="89">
        <f t="shared" si="14"/>
        <v>10</v>
      </c>
      <c r="AJ17" s="93">
        <f t="shared" si="6"/>
        <v>100</v>
      </c>
      <c r="AK17" s="93" t="str">
        <f t="shared" ref="AK17:AK18" si="18">IF(AJ17&gt;=96,"Fuerte",IF(AJ17&gt;=86,"Moderado",IF(AJ17&gt;=1,"Débil","")))</f>
        <v>Fuerte</v>
      </c>
      <c r="AL17" s="99" t="s">
        <v>370</v>
      </c>
      <c r="AM17" s="93" t="str">
        <f t="shared" si="15"/>
        <v>Fuerte</v>
      </c>
      <c r="AN17" s="93" t="str">
        <f t="shared" si="16"/>
        <v>FuerteFuerte</v>
      </c>
      <c r="AO17" s="93" t="str">
        <f>IFERROR(VLOOKUP(AN17,FORMULAS!$B$70:$D$78,3,FALSE),"")</f>
        <v>Fuerte</v>
      </c>
      <c r="AP17" s="93">
        <f t="shared" si="17"/>
        <v>100</v>
      </c>
      <c r="AQ17" s="155"/>
      <c r="AR17" s="155"/>
      <c r="AS17" s="146"/>
      <c r="AT17" s="146"/>
      <c r="AU17" s="155"/>
      <c r="AV17" s="155"/>
      <c r="AW17" s="155"/>
      <c r="AX17" s="149"/>
      <c r="AY17" s="149"/>
      <c r="AZ17" s="167"/>
      <c r="BA17" s="165"/>
      <c r="BB17" s="166"/>
      <c r="BC17" s="71" t="s">
        <v>375</v>
      </c>
      <c r="BD17" s="71" t="s">
        <v>376</v>
      </c>
      <c r="BE17" s="71" t="s">
        <v>377</v>
      </c>
      <c r="BF17" s="73" t="s">
        <v>378</v>
      </c>
      <c r="BG17" s="136" t="s">
        <v>380</v>
      </c>
      <c r="BH17" s="151" t="s">
        <v>385</v>
      </c>
      <c r="BI17" s="139" t="s">
        <v>382</v>
      </c>
      <c r="BJ17" s="139" t="s">
        <v>383</v>
      </c>
      <c r="BK17" s="136" t="s">
        <v>384</v>
      </c>
    </row>
    <row r="18" spans="2:63" s="76" customFormat="1" ht="170.1" customHeight="1" x14ac:dyDescent="0.25">
      <c r="B18" s="143"/>
      <c r="C18" s="143"/>
      <c r="D18" s="179"/>
      <c r="E18" s="179"/>
      <c r="F18" s="143"/>
      <c r="G18" s="143"/>
      <c r="H18" s="143"/>
      <c r="I18" s="181"/>
      <c r="J18" s="181"/>
      <c r="K18" s="95" t="s">
        <v>360</v>
      </c>
      <c r="L18" s="143"/>
      <c r="M18" s="167"/>
      <c r="N18" s="143"/>
      <c r="O18" s="143"/>
      <c r="P18" s="143"/>
      <c r="Q18" s="167"/>
      <c r="R18" s="140"/>
      <c r="S18" s="140"/>
      <c r="T18" s="168" t="s">
        <v>356</v>
      </c>
      <c r="U18" s="168"/>
      <c r="V18" s="97" t="s">
        <v>363</v>
      </c>
      <c r="W18" s="98">
        <f t="shared" si="0"/>
        <v>15</v>
      </c>
      <c r="X18" s="97" t="s">
        <v>364</v>
      </c>
      <c r="Y18" s="98">
        <f t="shared" si="1"/>
        <v>15</v>
      </c>
      <c r="Z18" s="97" t="s">
        <v>365</v>
      </c>
      <c r="AA18" s="98">
        <f t="shared" si="2"/>
        <v>15</v>
      </c>
      <c r="AB18" s="97" t="s">
        <v>366</v>
      </c>
      <c r="AC18" s="98">
        <f t="shared" si="3"/>
        <v>15</v>
      </c>
      <c r="AD18" s="97" t="s">
        <v>367</v>
      </c>
      <c r="AE18" s="98">
        <f t="shared" si="4"/>
        <v>15</v>
      </c>
      <c r="AF18" s="97" t="s">
        <v>368</v>
      </c>
      <c r="AG18" s="98">
        <f t="shared" si="5"/>
        <v>15</v>
      </c>
      <c r="AH18" s="97" t="s">
        <v>369</v>
      </c>
      <c r="AI18" s="89">
        <f t="shared" si="14"/>
        <v>10</v>
      </c>
      <c r="AJ18" s="93">
        <f t="shared" si="6"/>
        <v>100</v>
      </c>
      <c r="AK18" s="93" t="str">
        <f t="shared" si="18"/>
        <v>Fuerte</v>
      </c>
      <c r="AL18" s="99" t="s">
        <v>370</v>
      </c>
      <c r="AM18" s="93" t="str">
        <f t="shared" si="15"/>
        <v>Fuerte</v>
      </c>
      <c r="AN18" s="93" t="str">
        <f t="shared" si="16"/>
        <v>FuerteFuerte</v>
      </c>
      <c r="AO18" s="93" t="str">
        <f>IFERROR(VLOOKUP(AN18,FORMULAS!$B$70:$D$78,3,FALSE),"")</f>
        <v>Fuerte</v>
      </c>
      <c r="AP18" s="93">
        <f t="shared" si="17"/>
        <v>100</v>
      </c>
      <c r="AQ18" s="156"/>
      <c r="AR18" s="156"/>
      <c r="AS18" s="146"/>
      <c r="AT18" s="146"/>
      <c r="AU18" s="156"/>
      <c r="AV18" s="156"/>
      <c r="AW18" s="156"/>
      <c r="AX18" s="149"/>
      <c r="AY18" s="149"/>
      <c r="AZ18" s="167"/>
      <c r="BA18" s="165"/>
      <c r="BB18" s="166"/>
      <c r="BC18" s="88"/>
      <c r="BD18" s="72"/>
      <c r="BE18" s="72"/>
      <c r="BF18" s="71"/>
      <c r="BG18" s="137"/>
      <c r="BH18" s="169"/>
      <c r="BI18" s="140"/>
      <c r="BJ18" s="140"/>
      <c r="BK18" s="137"/>
    </row>
    <row r="19" spans="2:63" s="76" customFormat="1" ht="170.1" customHeight="1" x14ac:dyDescent="0.25">
      <c r="B19" s="144"/>
      <c r="C19" s="144"/>
      <c r="D19" s="175"/>
      <c r="E19" s="175"/>
      <c r="F19" s="144"/>
      <c r="G19" s="144"/>
      <c r="H19" s="144"/>
      <c r="I19" s="176"/>
      <c r="J19" s="176"/>
      <c r="K19" s="96" t="s">
        <v>361</v>
      </c>
      <c r="L19" s="144"/>
      <c r="M19" s="89" t="str">
        <f t="shared" ref="M19" si="19">IF(F19="gestion","impacto",IF(F19="corrupcion","impactocorrupcion",IF(F19="seguridad_de_la_informacion","impacto","")))</f>
        <v/>
      </c>
      <c r="N19" s="144"/>
      <c r="O19" s="144"/>
      <c r="P19" s="144"/>
      <c r="Q19" s="89" t="str">
        <f t="shared" ref="Q19" si="20">O19&amp;P19</f>
        <v/>
      </c>
      <c r="R19" s="141"/>
      <c r="S19" s="141"/>
      <c r="T19" s="168" t="s">
        <v>357</v>
      </c>
      <c r="U19" s="168"/>
      <c r="V19" s="97" t="s">
        <v>363</v>
      </c>
      <c r="W19" s="98">
        <f t="shared" si="0"/>
        <v>15</v>
      </c>
      <c r="X19" s="97" t="s">
        <v>364</v>
      </c>
      <c r="Y19" s="98">
        <f t="shared" si="1"/>
        <v>15</v>
      </c>
      <c r="Z19" s="97" t="s">
        <v>365</v>
      </c>
      <c r="AA19" s="98">
        <f t="shared" si="2"/>
        <v>15</v>
      </c>
      <c r="AB19" s="97" t="s">
        <v>366</v>
      </c>
      <c r="AC19" s="98">
        <f t="shared" si="3"/>
        <v>15</v>
      </c>
      <c r="AD19" s="97" t="s">
        <v>367</v>
      </c>
      <c r="AE19" s="98">
        <f t="shared" si="4"/>
        <v>15</v>
      </c>
      <c r="AF19" s="97" t="s">
        <v>368</v>
      </c>
      <c r="AG19" s="98">
        <f t="shared" si="5"/>
        <v>15</v>
      </c>
      <c r="AH19" s="97" t="s">
        <v>369</v>
      </c>
      <c r="AI19" s="89">
        <f>IF(AH19="Completa",10,IF(AH19="incompleta",5,0))</f>
        <v>10</v>
      </c>
      <c r="AJ19" s="93">
        <f t="shared" si="6"/>
        <v>100</v>
      </c>
      <c r="AK19" s="93" t="str">
        <f>IF(AJ19&gt;=96,"Fuerte",IF(AJ19&gt;=86,"Moderado",IF(AJ19&gt;=1,"Débil","")))</f>
        <v>Fuerte</v>
      </c>
      <c r="AL19" s="99" t="s">
        <v>370</v>
      </c>
      <c r="AM19" s="93" t="str">
        <f>IF(AL19="Siempre se ejecuta","Fuerte",IF(AL19="Algunas veces","Moderado",IF(AL19="no se ejecuta","Débil","")))</f>
        <v>Fuerte</v>
      </c>
      <c r="AN19" s="93" t="str">
        <f>AK19&amp;AM19</f>
        <v>FuerteFuerte</v>
      </c>
      <c r="AO19" s="93" t="str">
        <f>IFERROR(VLOOKUP(AN19,FORMULAS!$B$70:$D$78,3,FALSE),"")</f>
        <v>Fuerte</v>
      </c>
      <c r="AP19" s="93">
        <f>IF(AO19="fuerte",100,IF(AO19="Moderado",50,IF(AO19="débil",0,"")))</f>
        <v>100</v>
      </c>
      <c r="AQ19" s="93">
        <f>IFERROR(AVERAGE(AP19:AP19),0)</f>
        <v>100</v>
      </c>
      <c r="AR19" s="93" t="str">
        <f>IF(AQ19&gt;=100,"Fuerte",IF(AQ19&gt;=50,"Moderado",IF(AQ19&gt;=1,"Débil","")))</f>
        <v>Fuerte</v>
      </c>
      <c r="AS19" s="147"/>
      <c r="AT19" s="147"/>
      <c r="AU19" s="93" t="str">
        <f>+AR19&amp;AS19&amp;AT19</f>
        <v>Fuerte</v>
      </c>
      <c r="AV19" s="93">
        <f>IFERROR(VLOOKUP(AU19,FORMULAS!$B$95:$D$102,2,FALSE),0)</f>
        <v>0</v>
      </c>
      <c r="AW19" s="93">
        <f>IFERROR(VLOOKUP(AU19,FORMULAS!$B$95:$D$102,3,FALSE),0)</f>
        <v>0</v>
      </c>
      <c r="AX19" s="150"/>
      <c r="AY19" s="150"/>
      <c r="AZ19" s="89" t="str">
        <f>AX19&amp;AY19</f>
        <v/>
      </c>
      <c r="BA19" s="90" t="str">
        <f>IFERROR(VLOOKUP(AZ19,FORMULAS!$B$38:$C$62,2,FALSE),"")</f>
        <v/>
      </c>
      <c r="BB19" s="88"/>
      <c r="BC19" s="71"/>
      <c r="BD19" s="72"/>
      <c r="BE19" s="72"/>
      <c r="BF19" s="73"/>
      <c r="BG19" s="138"/>
      <c r="BH19" s="152"/>
      <c r="BI19" s="141"/>
      <c r="BJ19" s="141"/>
      <c r="BK19" s="138"/>
    </row>
    <row r="20" spans="2:63" s="76" customFormat="1" ht="19.5" customHeight="1" x14ac:dyDescent="0.25">
      <c r="B20" s="144" t="s">
        <v>81</v>
      </c>
      <c r="C20" s="144"/>
      <c r="D20" s="175"/>
      <c r="E20" s="175"/>
      <c r="F20" s="144"/>
      <c r="G20" s="144"/>
      <c r="H20" s="175"/>
      <c r="I20" s="176"/>
      <c r="J20" s="176"/>
      <c r="K20" s="96"/>
      <c r="L20" s="96"/>
      <c r="M20" s="174" t="str">
        <f t="shared" ref="M20" si="21">IF(F20="gestion","impacto",IF(F20="corrupcion","impactocorrupcion",IF(F20="seguridad_de_la_informacion","impacto","")))</f>
        <v/>
      </c>
      <c r="N20" s="144"/>
      <c r="O20" s="144"/>
      <c r="P20" s="144"/>
      <c r="Q20" s="174" t="str">
        <f t="shared" ref="Q20" si="22">O20&amp;P20</f>
        <v/>
      </c>
      <c r="R20" s="141" t="str">
        <f>IFERROR(VLOOKUP(Q20,FORMULAS!$B$38:$C$62,2,FALSE),"")</f>
        <v/>
      </c>
      <c r="S20" s="141"/>
      <c r="T20" s="175"/>
      <c r="U20" s="175"/>
      <c r="V20" s="94"/>
      <c r="W20" s="103">
        <f>IF(V20="Asignado",15,0)</f>
        <v>0</v>
      </c>
      <c r="X20" s="94"/>
      <c r="Y20" s="103">
        <f>IF(X20="Adecuado",15,0)</f>
        <v>0</v>
      </c>
      <c r="Z20" s="94"/>
      <c r="AA20" s="103">
        <f>IF(Z20="Oportuna",15,0)</f>
        <v>0</v>
      </c>
      <c r="AB20" s="94"/>
      <c r="AC20" s="103">
        <f>IF(AB20="Prevenir",15,IF(AB20="Detectar",10,0))</f>
        <v>0</v>
      </c>
      <c r="AD20" s="94"/>
      <c r="AE20" s="103">
        <f>IF(AD20="Confiable",15,0)</f>
        <v>0</v>
      </c>
      <c r="AF20" s="94"/>
      <c r="AG20" s="103">
        <f>IF(AF20="Se investigan y resuelven oportunamente",15,0)</f>
        <v>0</v>
      </c>
      <c r="AH20" s="94"/>
      <c r="AI20" s="103">
        <f>IF(AH20="Completa",10,IF(AH20="incompleta",5,0))</f>
        <v>0</v>
      </c>
      <c r="AJ20" s="104">
        <f t="shared" si="6"/>
        <v>0</v>
      </c>
      <c r="AK20" s="104" t="str">
        <f>IF(AJ20&gt;=96,"Fuerte",IF(AJ20&gt;=86,"Moderado",IF(AJ20&gt;=1,"Débil","")))</f>
        <v/>
      </c>
      <c r="AL20" s="100"/>
      <c r="AM20" s="104" t="str">
        <f>IF(AL20="Siempre se ejecuta","Fuerte",IF(AL20="Algunas veces","Moderado",IF(AL20="no se ejecuta","Débil","")))</f>
        <v/>
      </c>
      <c r="AN20" s="104" t="str">
        <f>AK20&amp;AM20</f>
        <v/>
      </c>
      <c r="AO20" s="104" t="str">
        <f>IFERROR(VLOOKUP(AN20,FORMULAS!$B$70:$D$78,3,FALSE),"")</f>
        <v/>
      </c>
      <c r="AP20" s="104" t="str">
        <f>IF(AO20="fuerte",100,IF(AO20="Moderado",50,IF(AO20="débil",0,"")))</f>
        <v/>
      </c>
      <c r="AQ20" s="156">
        <f>IFERROR(AVERAGE(AP20:AP23),0)</f>
        <v>0</v>
      </c>
      <c r="AR20" s="156" t="str">
        <f>IF(AQ20&gt;=100,"Fuerte",IF(AQ20&gt;=50,"Moderado",IF(AQ20&gt;=1,"Débil","")))</f>
        <v/>
      </c>
      <c r="AS20" s="184"/>
      <c r="AT20" s="184"/>
      <c r="AU20" s="156" t="str">
        <f>+AR20&amp;AS20&amp;AT20</f>
        <v/>
      </c>
      <c r="AV20" s="156">
        <f>IFERROR(VLOOKUP(AU20,FORMULAS!$B$95:$D$102,2,FALSE),0)</f>
        <v>0</v>
      </c>
      <c r="AW20" s="156">
        <f>IFERROR(VLOOKUP(AU20,FORMULAS!$B$95:$D$102,3,FALSE),0)</f>
        <v>0</v>
      </c>
      <c r="AX20" s="144"/>
      <c r="AY20" s="144"/>
      <c r="AZ20" s="174" t="str">
        <f>AX20&amp;AY20</f>
        <v/>
      </c>
      <c r="BA20" s="182" t="str">
        <f>IFERROR(VLOOKUP(AZ20,FORMULAS!$B$38:$C$62,2,FALSE),"")</f>
        <v/>
      </c>
      <c r="BB20" s="141"/>
      <c r="BC20" s="105"/>
      <c r="BD20" s="106"/>
      <c r="BE20" s="106"/>
      <c r="BF20" s="91"/>
      <c r="BG20" s="101"/>
      <c r="BH20" s="107"/>
      <c r="BI20" s="106"/>
      <c r="BJ20" s="106"/>
      <c r="BK20" s="102"/>
    </row>
    <row r="21" spans="2:63" s="76" customFormat="1" ht="19.5" customHeight="1" x14ac:dyDescent="0.25">
      <c r="B21" s="157"/>
      <c r="C21" s="157"/>
      <c r="D21" s="173"/>
      <c r="E21" s="173"/>
      <c r="F21" s="157"/>
      <c r="G21" s="157"/>
      <c r="H21" s="173"/>
      <c r="I21" s="177"/>
      <c r="J21" s="177"/>
      <c r="K21" s="66"/>
      <c r="L21" s="66"/>
      <c r="M21" s="167"/>
      <c r="N21" s="157"/>
      <c r="O21" s="157"/>
      <c r="P21" s="157"/>
      <c r="Q21" s="167"/>
      <c r="R21" s="166"/>
      <c r="S21" s="166"/>
      <c r="T21" s="173"/>
      <c r="U21" s="173"/>
      <c r="V21" s="67"/>
      <c r="W21" s="68">
        <f t="shared" ref="W21:W23" si="23">IF(V21="Asignado",15,0)</f>
        <v>0</v>
      </c>
      <c r="X21" s="67"/>
      <c r="Y21" s="68">
        <f t="shared" ref="Y21:Y23" si="24">IF(X21="Adecuado",15,0)</f>
        <v>0</v>
      </c>
      <c r="Z21" s="67"/>
      <c r="AA21" s="68">
        <f t="shared" ref="AA21:AA23" si="25">IF(Z21="Oportuna",15,0)</f>
        <v>0</v>
      </c>
      <c r="AB21" s="67"/>
      <c r="AC21" s="68">
        <f t="shared" ref="AC21:AC23" si="26">IF(AB21="Prevenir",15,IF(AB21="Detectar",10,0))</f>
        <v>0</v>
      </c>
      <c r="AD21" s="67"/>
      <c r="AE21" s="68">
        <f t="shared" ref="AE21:AE23" si="27">IF(AD21="Confiable",15,0)</f>
        <v>0</v>
      </c>
      <c r="AF21" s="67"/>
      <c r="AG21" s="68">
        <f t="shared" ref="AG21:AG23" si="28">IF(AF21="Se investigan y resuelven oportunamente",15,0)</f>
        <v>0</v>
      </c>
      <c r="AH21" s="67"/>
      <c r="AI21" s="68">
        <f t="shared" ref="AI21:AI23" si="29">IF(AH21="Completa",10,IF(AH21="incompleta",5,0))</f>
        <v>0</v>
      </c>
      <c r="AJ21" s="69">
        <f t="shared" si="6"/>
        <v>0</v>
      </c>
      <c r="AK21" s="69" t="str">
        <f>IF(AJ21&gt;=96,"Fuerte",IF(AJ21&gt;=86,"Moderado",IF(AJ21&gt;=1,"Débil","")))</f>
        <v/>
      </c>
      <c r="AL21" s="70"/>
      <c r="AM21" s="69" t="str">
        <f t="shared" ref="AM21:AM23" si="30">IF(AL21="Siempre se ejecuta","Fuerte",IF(AL21="Algunas veces","Moderado",IF(AL21="no se ejecuta","Débil","")))</f>
        <v/>
      </c>
      <c r="AN21" s="69" t="str">
        <f t="shared" ref="AN21:AN23" si="31">AK21&amp;AM21</f>
        <v/>
      </c>
      <c r="AO21" s="69" t="str">
        <f>IFERROR(VLOOKUP(AN21,FORMULAS!$B$70:$D$78,3,FALSE),"")</f>
        <v/>
      </c>
      <c r="AP21" s="69" t="str">
        <f t="shared" ref="AP21:AP23" si="32">IF(AO21="fuerte",100,IF(AO21="Moderado",50,IF(AO21="débil",0,"")))</f>
        <v/>
      </c>
      <c r="AQ21" s="183"/>
      <c r="AR21" s="183"/>
      <c r="AS21" s="185"/>
      <c r="AT21" s="185"/>
      <c r="AU21" s="183"/>
      <c r="AV21" s="183"/>
      <c r="AW21" s="183"/>
      <c r="AX21" s="157"/>
      <c r="AY21" s="157"/>
      <c r="AZ21" s="167"/>
      <c r="BA21" s="165"/>
      <c r="BB21" s="166"/>
      <c r="BC21" s="71"/>
      <c r="BD21" s="72"/>
      <c r="BE21" s="72"/>
      <c r="BF21" s="73"/>
      <c r="BG21" s="101"/>
      <c r="BH21" s="74"/>
      <c r="BI21" s="72"/>
      <c r="BJ21" s="72"/>
      <c r="BK21" s="75"/>
    </row>
    <row r="22" spans="2:63" s="76" customFormat="1" ht="19.5" customHeight="1" x14ac:dyDescent="0.25">
      <c r="B22" s="157"/>
      <c r="C22" s="157"/>
      <c r="D22" s="173"/>
      <c r="E22" s="173"/>
      <c r="F22" s="157"/>
      <c r="G22" s="157"/>
      <c r="H22" s="173"/>
      <c r="I22" s="177"/>
      <c r="J22" s="177"/>
      <c r="K22" s="66"/>
      <c r="L22" s="66"/>
      <c r="M22" s="167"/>
      <c r="N22" s="157"/>
      <c r="O22" s="157"/>
      <c r="P22" s="157"/>
      <c r="Q22" s="167"/>
      <c r="R22" s="166"/>
      <c r="S22" s="166"/>
      <c r="T22" s="173"/>
      <c r="U22" s="173"/>
      <c r="V22" s="67"/>
      <c r="W22" s="68">
        <f t="shared" si="23"/>
        <v>0</v>
      </c>
      <c r="X22" s="67"/>
      <c r="Y22" s="68">
        <f t="shared" si="24"/>
        <v>0</v>
      </c>
      <c r="Z22" s="67"/>
      <c r="AA22" s="68">
        <f t="shared" si="25"/>
        <v>0</v>
      </c>
      <c r="AB22" s="67"/>
      <c r="AC22" s="68">
        <f t="shared" si="26"/>
        <v>0</v>
      </c>
      <c r="AD22" s="67"/>
      <c r="AE22" s="68">
        <f t="shared" si="27"/>
        <v>0</v>
      </c>
      <c r="AF22" s="67"/>
      <c r="AG22" s="68">
        <f t="shared" si="28"/>
        <v>0</v>
      </c>
      <c r="AH22" s="67"/>
      <c r="AI22" s="68">
        <f t="shared" si="29"/>
        <v>0</v>
      </c>
      <c r="AJ22" s="69">
        <f t="shared" si="6"/>
        <v>0</v>
      </c>
      <c r="AK22" s="69" t="str">
        <f t="shared" ref="AK22:AK23" si="33">IF(AJ22&gt;=96,"Fuerte",IF(AJ22&gt;=86,"Moderado",IF(AJ22&gt;=1,"Débil","")))</f>
        <v/>
      </c>
      <c r="AL22" s="70"/>
      <c r="AM22" s="69" t="str">
        <f t="shared" si="30"/>
        <v/>
      </c>
      <c r="AN22" s="69" t="str">
        <f t="shared" si="31"/>
        <v/>
      </c>
      <c r="AO22" s="69" t="str">
        <f>IFERROR(VLOOKUP(AN22,FORMULAS!$B$70:$D$78,3,FALSE),"")</f>
        <v/>
      </c>
      <c r="AP22" s="69" t="str">
        <f t="shared" si="32"/>
        <v/>
      </c>
      <c r="AQ22" s="183"/>
      <c r="AR22" s="183"/>
      <c r="AS22" s="185"/>
      <c r="AT22" s="185"/>
      <c r="AU22" s="183"/>
      <c r="AV22" s="183"/>
      <c r="AW22" s="183"/>
      <c r="AX22" s="157"/>
      <c r="AY22" s="157"/>
      <c r="AZ22" s="167"/>
      <c r="BA22" s="165"/>
      <c r="BB22" s="166"/>
      <c r="BC22" s="71"/>
      <c r="BD22" s="72"/>
      <c r="BE22" s="72"/>
      <c r="BF22" s="73"/>
      <c r="BG22" s="101"/>
      <c r="BH22" s="74"/>
      <c r="BI22" s="72"/>
      <c r="BJ22" s="72"/>
      <c r="BK22" s="75"/>
    </row>
    <row r="23" spans="2:63" s="76" customFormat="1" ht="19.5" customHeight="1" x14ac:dyDescent="0.25">
      <c r="B23" s="157"/>
      <c r="C23" s="157"/>
      <c r="D23" s="173"/>
      <c r="E23" s="173"/>
      <c r="F23" s="157"/>
      <c r="G23" s="157"/>
      <c r="H23" s="173"/>
      <c r="I23" s="177"/>
      <c r="J23" s="177"/>
      <c r="K23" s="66"/>
      <c r="L23" s="66"/>
      <c r="M23" s="167"/>
      <c r="N23" s="157"/>
      <c r="O23" s="157"/>
      <c r="P23" s="157"/>
      <c r="Q23" s="167"/>
      <c r="R23" s="166"/>
      <c r="S23" s="166"/>
      <c r="T23" s="173"/>
      <c r="U23" s="173"/>
      <c r="V23" s="67"/>
      <c r="W23" s="68">
        <f t="shared" si="23"/>
        <v>0</v>
      </c>
      <c r="X23" s="67"/>
      <c r="Y23" s="68">
        <f t="shared" si="24"/>
        <v>0</v>
      </c>
      <c r="Z23" s="67"/>
      <c r="AA23" s="68">
        <f t="shared" si="25"/>
        <v>0</v>
      </c>
      <c r="AB23" s="67"/>
      <c r="AC23" s="68">
        <f t="shared" si="26"/>
        <v>0</v>
      </c>
      <c r="AD23" s="67"/>
      <c r="AE23" s="68">
        <f t="shared" si="27"/>
        <v>0</v>
      </c>
      <c r="AF23" s="67"/>
      <c r="AG23" s="68">
        <f t="shared" si="28"/>
        <v>0</v>
      </c>
      <c r="AH23" s="67"/>
      <c r="AI23" s="68">
        <f t="shared" si="29"/>
        <v>0</v>
      </c>
      <c r="AJ23" s="69">
        <f t="shared" si="6"/>
        <v>0</v>
      </c>
      <c r="AK23" s="69" t="str">
        <f t="shared" si="33"/>
        <v/>
      </c>
      <c r="AL23" s="70"/>
      <c r="AM23" s="69" t="str">
        <f t="shared" si="30"/>
        <v/>
      </c>
      <c r="AN23" s="69" t="str">
        <f t="shared" si="31"/>
        <v/>
      </c>
      <c r="AO23" s="69" t="str">
        <f>IFERROR(VLOOKUP(AN23,FORMULAS!$B$70:$D$78,3,FALSE),"")</f>
        <v/>
      </c>
      <c r="AP23" s="69" t="str">
        <f t="shared" si="32"/>
        <v/>
      </c>
      <c r="AQ23" s="183"/>
      <c r="AR23" s="183"/>
      <c r="AS23" s="185"/>
      <c r="AT23" s="185"/>
      <c r="AU23" s="183"/>
      <c r="AV23" s="183"/>
      <c r="AW23" s="183"/>
      <c r="AX23" s="157"/>
      <c r="AY23" s="157"/>
      <c r="AZ23" s="167"/>
      <c r="BA23" s="165"/>
      <c r="BB23" s="166"/>
      <c r="BC23" s="77"/>
      <c r="BD23" s="72"/>
      <c r="BE23" s="72"/>
      <c r="BF23" s="71"/>
      <c r="BG23" s="101"/>
      <c r="BH23" s="74"/>
      <c r="BI23" s="72"/>
      <c r="BJ23" s="72"/>
      <c r="BK23" s="75"/>
    </row>
    <row r="24" spans="2:63" s="76" customFormat="1" ht="19.5" customHeight="1" x14ac:dyDescent="0.25">
      <c r="B24" s="157"/>
      <c r="C24" s="157"/>
      <c r="D24" s="173"/>
      <c r="E24" s="173"/>
      <c r="F24" s="157"/>
      <c r="G24" s="157"/>
      <c r="H24" s="173"/>
      <c r="I24" s="177"/>
      <c r="J24" s="177"/>
      <c r="K24" s="66"/>
      <c r="L24" s="66"/>
      <c r="M24" s="167" t="str">
        <f t="shared" ref="M24" si="34">IF(F24="gestion","impacto",IF(F24="corrupcion","impactocorrupcion",IF(F24="seguridad_de_la_informacion","impacto","")))</f>
        <v/>
      </c>
      <c r="N24" s="157"/>
      <c r="O24" s="157"/>
      <c r="P24" s="157"/>
      <c r="Q24" s="167" t="str">
        <f t="shared" ref="Q24" si="35">O24&amp;P24</f>
        <v/>
      </c>
      <c r="R24" s="166" t="str">
        <f>IFERROR(VLOOKUP(Q24,FORMULAS!$B$38:$C$62,2,FALSE),"")</f>
        <v/>
      </c>
      <c r="S24" s="166"/>
      <c r="T24" s="173"/>
      <c r="U24" s="173"/>
      <c r="V24" s="67"/>
      <c r="W24" s="68">
        <f>IF(V24="Asignado",15,0)</f>
        <v>0</v>
      </c>
      <c r="X24" s="67"/>
      <c r="Y24" s="68">
        <f>IF(X24="Adecuado",15,0)</f>
        <v>0</v>
      </c>
      <c r="Z24" s="67"/>
      <c r="AA24" s="68">
        <f>IF(Z24="Oportuna",15,0)</f>
        <v>0</v>
      </c>
      <c r="AB24" s="67"/>
      <c r="AC24" s="68">
        <f>IF(AB24="Prevenir",15,IF(AB24="Detectar",10,0))</f>
        <v>0</v>
      </c>
      <c r="AD24" s="67"/>
      <c r="AE24" s="68">
        <f>IF(AD24="Confiable",15,0)</f>
        <v>0</v>
      </c>
      <c r="AF24" s="67"/>
      <c r="AG24" s="68">
        <f>IF(AF24="Se investigan y resuelven oportunamente",15,0)</f>
        <v>0</v>
      </c>
      <c r="AH24" s="67"/>
      <c r="AI24" s="68">
        <f>IF(AH24="Completa",10,IF(AH24="incompleta",5,0))</f>
        <v>0</v>
      </c>
      <c r="AJ24" s="69">
        <f t="shared" si="6"/>
        <v>0</v>
      </c>
      <c r="AK24" s="69" t="str">
        <f>IF(AJ24&gt;=96,"Fuerte",IF(AJ24&gt;=86,"Moderado",IF(AJ24&gt;=1,"Débil","")))</f>
        <v/>
      </c>
      <c r="AL24" s="70"/>
      <c r="AM24" s="69" t="str">
        <f>IF(AL24="Siempre se ejecuta","Fuerte",IF(AL24="Algunas veces","Moderado",IF(AL24="no se ejecuta","Débil","")))</f>
        <v/>
      </c>
      <c r="AN24" s="69" t="str">
        <f>AK24&amp;AM24</f>
        <v/>
      </c>
      <c r="AO24" s="69" t="str">
        <f>IFERROR(VLOOKUP(AN24,FORMULAS!$B$70:$D$78,3,FALSE),"")</f>
        <v/>
      </c>
      <c r="AP24" s="69" t="str">
        <f>IF(AO24="fuerte",100,IF(AO24="Moderado",50,IF(AO24="débil",0,"")))</f>
        <v/>
      </c>
      <c r="AQ24" s="183">
        <f>IFERROR(AVERAGE(AP24:AP27),0)</f>
        <v>0</v>
      </c>
      <c r="AR24" s="183" t="str">
        <f>IF(AQ24&gt;=100,"Fuerte",IF(AQ24&gt;=50,"Moderado",IF(AQ24&gt;=1,"Débil","")))</f>
        <v/>
      </c>
      <c r="AS24" s="185"/>
      <c r="AT24" s="185"/>
      <c r="AU24" s="183" t="str">
        <f>+AR24&amp;AS24&amp;AT24</f>
        <v/>
      </c>
      <c r="AV24" s="183">
        <f>IFERROR(VLOOKUP(AU24,FORMULAS!$B$95:$D$102,2,FALSE),0)</f>
        <v>0</v>
      </c>
      <c r="AW24" s="183">
        <f>IFERROR(VLOOKUP(AU24,FORMULAS!$B$95:$D$102,3,FALSE),0)</f>
        <v>0</v>
      </c>
      <c r="AX24" s="157"/>
      <c r="AY24" s="157"/>
      <c r="AZ24" s="167" t="str">
        <f>AX24&amp;AY24</f>
        <v/>
      </c>
      <c r="BA24" s="165" t="str">
        <f>IFERROR(VLOOKUP(AZ24,FORMULAS!$B$38:$C$62,2,FALSE),"")</f>
        <v/>
      </c>
      <c r="BB24" s="166"/>
      <c r="BC24" s="71"/>
      <c r="BD24" s="72"/>
      <c r="BE24" s="72"/>
      <c r="BF24" s="73"/>
      <c r="BG24" s="101"/>
      <c r="BH24" s="74"/>
      <c r="BI24" s="72"/>
      <c r="BJ24" s="72"/>
      <c r="BK24" s="75"/>
    </row>
    <row r="25" spans="2:63" s="76" customFormat="1" ht="19.5" customHeight="1" x14ac:dyDescent="0.25">
      <c r="B25" s="157"/>
      <c r="C25" s="157"/>
      <c r="D25" s="173"/>
      <c r="E25" s="173"/>
      <c r="F25" s="157"/>
      <c r="G25" s="157"/>
      <c r="H25" s="173"/>
      <c r="I25" s="177"/>
      <c r="J25" s="177"/>
      <c r="K25" s="66"/>
      <c r="L25" s="66"/>
      <c r="M25" s="167"/>
      <c r="N25" s="157"/>
      <c r="O25" s="157"/>
      <c r="P25" s="157"/>
      <c r="Q25" s="167"/>
      <c r="R25" s="166"/>
      <c r="S25" s="166"/>
      <c r="T25" s="173"/>
      <c r="U25" s="173"/>
      <c r="V25" s="67"/>
      <c r="W25" s="68">
        <f t="shared" ref="W25:W27" si="36">IF(V25="Asignado",15,0)</f>
        <v>0</v>
      </c>
      <c r="X25" s="67"/>
      <c r="Y25" s="68">
        <f t="shared" ref="Y25:Y27" si="37">IF(X25="Adecuado",15,0)</f>
        <v>0</v>
      </c>
      <c r="Z25" s="67"/>
      <c r="AA25" s="68">
        <f t="shared" ref="AA25:AA27" si="38">IF(Z25="Oportuna",15,0)</f>
        <v>0</v>
      </c>
      <c r="AB25" s="67"/>
      <c r="AC25" s="68">
        <f t="shared" ref="AC25:AC27" si="39">IF(AB25="Prevenir",15,IF(AB25="Detectar",10,0))</f>
        <v>0</v>
      </c>
      <c r="AD25" s="67"/>
      <c r="AE25" s="68">
        <f t="shared" ref="AE25:AE27" si="40">IF(AD25="Confiable",15,0)</f>
        <v>0</v>
      </c>
      <c r="AF25" s="67"/>
      <c r="AG25" s="68">
        <f t="shared" ref="AG25:AG27" si="41">IF(AF25="Se investigan y resuelven oportunamente",15,0)</f>
        <v>0</v>
      </c>
      <c r="AH25" s="67"/>
      <c r="AI25" s="68">
        <f t="shared" ref="AI25:AI27" si="42">IF(AH25="Completa",10,IF(AH25="incompleta",5,0))</f>
        <v>0</v>
      </c>
      <c r="AJ25" s="69">
        <f t="shared" si="6"/>
        <v>0</v>
      </c>
      <c r="AK25" s="69" t="str">
        <f>IF(AJ25&gt;=96,"Fuerte",IF(AJ25&gt;=86,"Moderado",IF(AJ25&gt;=1,"Débil","")))</f>
        <v/>
      </c>
      <c r="AL25" s="70"/>
      <c r="AM25" s="69" t="str">
        <f t="shared" ref="AM25:AM27" si="43">IF(AL25="Siempre se ejecuta","Fuerte",IF(AL25="Algunas veces","Moderado",IF(AL25="no se ejecuta","Débil","")))</f>
        <v/>
      </c>
      <c r="AN25" s="69" t="str">
        <f t="shared" ref="AN25:AN27" si="44">AK25&amp;AM25</f>
        <v/>
      </c>
      <c r="AO25" s="69" t="str">
        <f>IFERROR(VLOOKUP(AN25,FORMULAS!$B$70:$D$78,3,FALSE),"")</f>
        <v/>
      </c>
      <c r="AP25" s="69" t="str">
        <f t="shared" ref="AP25:AP27" si="45">IF(AO25="fuerte",100,IF(AO25="Moderado",50,IF(AO25="débil",0,"")))</f>
        <v/>
      </c>
      <c r="AQ25" s="183"/>
      <c r="AR25" s="183"/>
      <c r="AS25" s="185"/>
      <c r="AT25" s="185"/>
      <c r="AU25" s="183"/>
      <c r="AV25" s="183"/>
      <c r="AW25" s="183"/>
      <c r="AX25" s="157"/>
      <c r="AY25" s="157"/>
      <c r="AZ25" s="167"/>
      <c r="BA25" s="165"/>
      <c r="BB25" s="166"/>
      <c r="BC25" s="71"/>
      <c r="BD25" s="72"/>
      <c r="BE25" s="72"/>
      <c r="BF25" s="73"/>
      <c r="BG25" s="101"/>
      <c r="BH25" s="74"/>
      <c r="BI25" s="72"/>
      <c r="BJ25" s="72"/>
      <c r="BK25" s="75"/>
    </row>
    <row r="26" spans="2:63" s="76" customFormat="1" ht="19.5" customHeight="1" x14ac:dyDescent="0.25">
      <c r="B26" s="157"/>
      <c r="C26" s="157"/>
      <c r="D26" s="173"/>
      <c r="E26" s="173"/>
      <c r="F26" s="157"/>
      <c r="G26" s="157"/>
      <c r="H26" s="173"/>
      <c r="I26" s="177"/>
      <c r="J26" s="177"/>
      <c r="K26" s="66"/>
      <c r="L26" s="66"/>
      <c r="M26" s="167"/>
      <c r="N26" s="157"/>
      <c r="O26" s="157"/>
      <c r="P26" s="157"/>
      <c r="Q26" s="167"/>
      <c r="R26" s="166"/>
      <c r="S26" s="166"/>
      <c r="T26" s="173"/>
      <c r="U26" s="173"/>
      <c r="V26" s="67"/>
      <c r="W26" s="68">
        <f t="shared" si="36"/>
        <v>0</v>
      </c>
      <c r="X26" s="67"/>
      <c r="Y26" s="68">
        <f t="shared" si="37"/>
        <v>0</v>
      </c>
      <c r="Z26" s="67"/>
      <c r="AA26" s="68">
        <f t="shared" si="38"/>
        <v>0</v>
      </c>
      <c r="AB26" s="67"/>
      <c r="AC26" s="68">
        <f t="shared" si="39"/>
        <v>0</v>
      </c>
      <c r="AD26" s="67"/>
      <c r="AE26" s="68">
        <f t="shared" si="40"/>
        <v>0</v>
      </c>
      <c r="AF26" s="67"/>
      <c r="AG26" s="68">
        <f t="shared" si="41"/>
        <v>0</v>
      </c>
      <c r="AH26" s="67"/>
      <c r="AI26" s="68">
        <f t="shared" si="42"/>
        <v>0</v>
      </c>
      <c r="AJ26" s="69">
        <f t="shared" si="6"/>
        <v>0</v>
      </c>
      <c r="AK26" s="69" t="str">
        <f t="shared" ref="AK26:AK27" si="46">IF(AJ26&gt;=96,"Fuerte",IF(AJ26&gt;=86,"Moderado",IF(AJ26&gt;=1,"Débil","")))</f>
        <v/>
      </c>
      <c r="AL26" s="70"/>
      <c r="AM26" s="69" t="str">
        <f t="shared" si="43"/>
        <v/>
      </c>
      <c r="AN26" s="69" t="str">
        <f t="shared" si="44"/>
        <v/>
      </c>
      <c r="AO26" s="69" t="str">
        <f>IFERROR(VLOOKUP(AN26,FORMULAS!$B$70:$D$78,3,FALSE),"")</f>
        <v/>
      </c>
      <c r="AP26" s="69" t="str">
        <f t="shared" si="45"/>
        <v/>
      </c>
      <c r="AQ26" s="183"/>
      <c r="AR26" s="183"/>
      <c r="AS26" s="185"/>
      <c r="AT26" s="185"/>
      <c r="AU26" s="183"/>
      <c r="AV26" s="183"/>
      <c r="AW26" s="183"/>
      <c r="AX26" s="157"/>
      <c r="AY26" s="157"/>
      <c r="AZ26" s="167"/>
      <c r="BA26" s="165"/>
      <c r="BB26" s="166"/>
      <c r="BC26" s="71"/>
      <c r="BD26" s="72"/>
      <c r="BE26" s="72"/>
      <c r="BF26" s="73"/>
      <c r="BG26" s="101"/>
      <c r="BH26" s="74"/>
      <c r="BI26" s="72"/>
      <c r="BJ26" s="72"/>
      <c r="BK26" s="75"/>
    </row>
    <row r="27" spans="2:63" s="76" customFormat="1" ht="19.5" customHeight="1" x14ac:dyDescent="0.25">
      <c r="B27" s="157"/>
      <c r="C27" s="157"/>
      <c r="D27" s="173"/>
      <c r="E27" s="173"/>
      <c r="F27" s="157"/>
      <c r="G27" s="157"/>
      <c r="H27" s="173"/>
      <c r="I27" s="177"/>
      <c r="J27" s="177"/>
      <c r="K27" s="66"/>
      <c r="L27" s="66"/>
      <c r="M27" s="167"/>
      <c r="N27" s="157"/>
      <c r="O27" s="157"/>
      <c r="P27" s="157"/>
      <c r="Q27" s="167"/>
      <c r="R27" s="166"/>
      <c r="S27" s="166"/>
      <c r="T27" s="173"/>
      <c r="U27" s="173"/>
      <c r="V27" s="67"/>
      <c r="W27" s="68">
        <f t="shared" si="36"/>
        <v>0</v>
      </c>
      <c r="X27" s="67"/>
      <c r="Y27" s="68">
        <f t="shared" si="37"/>
        <v>0</v>
      </c>
      <c r="Z27" s="67"/>
      <c r="AA27" s="68">
        <f t="shared" si="38"/>
        <v>0</v>
      </c>
      <c r="AB27" s="67"/>
      <c r="AC27" s="68">
        <f t="shared" si="39"/>
        <v>0</v>
      </c>
      <c r="AD27" s="67"/>
      <c r="AE27" s="68">
        <f t="shared" si="40"/>
        <v>0</v>
      </c>
      <c r="AF27" s="67"/>
      <c r="AG27" s="68">
        <f t="shared" si="41"/>
        <v>0</v>
      </c>
      <c r="AH27" s="67"/>
      <c r="AI27" s="68">
        <f t="shared" si="42"/>
        <v>0</v>
      </c>
      <c r="AJ27" s="69">
        <f t="shared" si="6"/>
        <v>0</v>
      </c>
      <c r="AK27" s="69" t="str">
        <f t="shared" si="46"/>
        <v/>
      </c>
      <c r="AL27" s="70"/>
      <c r="AM27" s="69" t="str">
        <f t="shared" si="43"/>
        <v/>
      </c>
      <c r="AN27" s="69" t="str">
        <f t="shared" si="44"/>
        <v/>
      </c>
      <c r="AO27" s="69" t="str">
        <f>IFERROR(VLOOKUP(AN27,FORMULAS!$B$70:$D$78,3,FALSE),"")</f>
        <v/>
      </c>
      <c r="AP27" s="69" t="str">
        <f t="shared" si="45"/>
        <v/>
      </c>
      <c r="AQ27" s="183"/>
      <c r="AR27" s="183"/>
      <c r="AS27" s="185"/>
      <c r="AT27" s="185"/>
      <c r="AU27" s="183"/>
      <c r="AV27" s="183"/>
      <c r="AW27" s="183"/>
      <c r="AX27" s="157"/>
      <c r="AY27" s="157"/>
      <c r="AZ27" s="167"/>
      <c r="BA27" s="165"/>
      <c r="BB27" s="166"/>
      <c r="BC27" s="77"/>
      <c r="BD27" s="72"/>
      <c r="BE27" s="72"/>
      <c r="BF27" s="71"/>
      <c r="BG27" s="101"/>
      <c r="BH27" s="74"/>
      <c r="BI27" s="72"/>
      <c r="BJ27" s="72"/>
      <c r="BK27" s="75"/>
    </row>
    <row r="28" spans="2:63" s="76" customFormat="1" ht="19.5" customHeight="1" x14ac:dyDescent="0.25">
      <c r="B28" s="157"/>
      <c r="C28" s="157"/>
      <c r="D28" s="173"/>
      <c r="E28" s="173"/>
      <c r="F28" s="157"/>
      <c r="G28" s="157"/>
      <c r="H28" s="173"/>
      <c r="I28" s="177"/>
      <c r="J28" s="177"/>
      <c r="K28" s="66"/>
      <c r="L28" s="66"/>
      <c r="M28" s="167" t="str">
        <f t="shared" ref="M28" si="47">IF(F28="gestion","impacto",IF(F28="corrupcion","impactocorrupcion",IF(F28="seguridad_de_la_informacion","impacto","")))</f>
        <v/>
      </c>
      <c r="N28" s="157"/>
      <c r="O28" s="157"/>
      <c r="P28" s="157"/>
      <c r="Q28" s="167" t="str">
        <f t="shared" ref="Q28" si="48">O28&amp;P28</f>
        <v/>
      </c>
      <c r="R28" s="166" t="str">
        <f>IFERROR(VLOOKUP(Q28,FORMULAS!$B$38:$C$62,2,FALSE),"")</f>
        <v/>
      </c>
      <c r="S28" s="166"/>
      <c r="T28" s="173"/>
      <c r="U28" s="173"/>
      <c r="V28" s="67"/>
      <c r="W28" s="68">
        <f>IF(V28="Asignado",15,0)</f>
        <v>0</v>
      </c>
      <c r="X28" s="67"/>
      <c r="Y28" s="68">
        <f>IF(X28="Adecuado",15,0)</f>
        <v>0</v>
      </c>
      <c r="Z28" s="67"/>
      <c r="AA28" s="68">
        <f>IF(Z28="Oportuna",15,0)</f>
        <v>0</v>
      </c>
      <c r="AB28" s="67"/>
      <c r="AC28" s="68">
        <f>IF(AB28="Prevenir",15,IF(AB28="Detectar",10,0))</f>
        <v>0</v>
      </c>
      <c r="AD28" s="67"/>
      <c r="AE28" s="68">
        <f>IF(AD28="Confiable",15,0)</f>
        <v>0</v>
      </c>
      <c r="AF28" s="67"/>
      <c r="AG28" s="68">
        <f>IF(AF28="Se investigan y resuelven oportunamente",15,0)</f>
        <v>0</v>
      </c>
      <c r="AH28" s="67"/>
      <c r="AI28" s="68">
        <f>IF(AH28="Completa",10,IF(AH28="incompleta",5,0))</f>
        <v>0</v>
      </c>
      <c r="AJ28" s="69">
        <f t="shared" si="6"/>
        <v>0</v>
      </c>
      <c r="AK28" s="69" t="str">
        <f>IF(AJ28&gt;=96,"Fuerte",IF(AJ28&gt;=86,"Moderado",IF(AJ28&gt;=1,"Débil","")))</f>
        <v/>
      </c>
      <c r="AL28" s="70"/>
      <c r="AM28" s="69" t="str">
        <f>IF(AL28="Siempre se ejecuta","Fuerte",IF(AL28="Algunas veces","Moderado",IF(AL28="no se ejecuta","Débil","")))</f>
        <v/>
      </c>
      <c r="AN28" s="69" t="str">
        <f>AK28&amp;AM28</f>
        <v/>
      </c>
      <c r="AO28" s="69" t="str">
        <f>IFERROR(VLOOKUP(AN28,FORMULAS!$B$70:$D$78,3,FALSE),"")</f>
        <v/>
      </c>
      <c r="AP28" s="69" t="str">
        <f>IF(AO28="fuerte",100,IF(AO28="Moderado",50,IF(AO28="débil",0,"")))</f>
        <v/>
      </c>
      <c r="AQ28" s="183">
        <f>IFERROR(AVERAGE(AP28:AP31),0)</f>
        <v>0</v>
      </c>
      <c r="AR28" s="183" t="str">
        <f>IF(AQ28&gt;=100,"Fuerte",IF(AQ28&gt;=50,"Moderado",IF(AQ28&gt;=1,"Débil","")))</f>
        <v/>
      </c>
      <c r="AS28" s="185"/>
      <c r="AT28" s="185"/>
      <c r="AU28" s="183" t="str">
        <f>+AR28&amp;AS28&amp;AT28</f>
        <v/>
      </c>
      <c r="AV28" s="183">
        <f>IFERROR(VLOOKUP(AU28,FORMULAS!$B$95:$D$102,2,FALSE),0)</f>
        <v>0</v>
      </c>
      <c r="AW28" s="183">
        <f>IFERROR(VLOOKUP(AU28,FORMULAS!$B$95:$D$102,3,FALSE),0)</f>
        <v>0</v>
      </c>
      <c r="AX28" s="157"/>
      <c r="AY28" s="157"/>
      <c r="AZ28" s="167" t="str">
        <f>AX28&amp;AY28</f>
        <v/>
      </c>
      <c r="BA28" s="165" t="str">
        <f>IFERROR(VLOOKUP(AZ28,FORMULAS!$B$38:$C$62,2,FALSE),"")</f>
        <v/>
      </c>
      <c r="BB28" s="166"/>
      <c r="BC28" s="71"/>
      <c r="BD28" s="72"/>
      <c r="BE28" s="72"/>
      <c r="BF28" s="73"/>
      <c r="BG28" s="101"/>
      <c r="BH28" s="74"/>
      <c r="BI28" s="72"/>
      <c r="BJ28" s="72"/>
      <c r="BK28" s="75"/>
    </row>
    <row r="29" spans="2:63" s="76" customFormat="1" ht="19.5" customHeight="1" x14ac:dyDescent="0.25">
      <c r="B29" s="157"/>
      <c r="C29" s="157"/>
      <c r="D29" s="173"/>
      <c r="E29" s="173"/>
      <c r="F29" s="157"/>
      <c r="G29" s="157"/>
      <c r="H29" s="173"/>
      <c r="I29" s="177"/>
      <c r="J29" s="177"/>
      <c r="K29" s="66"/>
      <c r="L29" s="66"/>
      <c r="M29" s="167"/>
      <c r="N29" s="157"/>
      <c r="O29" s="157"/>
      <c r="P29" s="157"/>
      <c r="Q29" s="167"/>
      <c r="R29" s="166"/>
      <c r="S29" s="166"/>
      <c r="T29" s="173"/>
      <c r="U29" s="173"/>
      <c r="V29" s="67"/>
      <c r="W29" s="68">
        <f t="shared" ref="W29:W31" si="49">IF(V29="Asignado",15,0)</f>
        <v>0</v>
      </c>
      <c r="X29" s="67"/>
      <c r="Y29" s="68">
        <f t="shared" ref="Y29:Y31" si="50">IF(X29="Adecuado",15,0)</f>
        <v>0</v>
      </c>
      <c r="Z29" s="67"/>
      <c r="AA29" s="68">
        <f t="shared" ref="AA29:AA31" si="51">IF(Z29="Oportuna",15,0)</f>
        <v>0</v>
      </c>
      <c r="AB29" s="67"/>
      <c r="AC29" s="68">
        <f t="shared" ref="AC29:AC31" si="52">IF(AB29="Prevenir",15,IF(AB29="Detectar",10,0))</f>
        <v>0</v>
      </c>
      <c r="AD29" s="67"/>
      <c r="AE29" s="68">
        <f t="shared" ref="AE29:AE31" si="53">IF(AD29="Confiable",15,0)</f>
        <v>0</v>
      </c>
      <c r="AF29" s="67"/>
      <c r="AG29" s="68">
        <f t="shared" ref="AG29:AG31" si="54">IF(AF29="Se investigan y resuelven oportunamente",15,0)</f>
        <v>0</v>
      </c>
      <c r="AH29" s="67"/>
      <c r="AI29" s="68">
        <f t="shared" ref="AI29:AI31" si="55">IF(AH29="Completa",10,IF(AH29="incompleta",5,0))</f>
        <v>0</v>
      </c>
      <c r="AJ29" s="69">
        <f t="shared" si="6"/>
        <v>0</v>
      </c>
      <c r="AK29" s="69" t="str">
        <f>IF(AJ29&gt;=96,"Fuerte",IF(AJ29&gt;=86,"Moderado",IF(AJ29&gt;=1,"Débil","")))</f>
        <v/>
      </c>
      <c r="AL29" s="70"/>
      <c r="AM29" s="69" t="str">
        <f t="shared" ref="AM29:AM31" si="56">IF(AL29="Siempre se ejecuta","Fuerte",IF(AL29="Algunas veces","Moderado",IF(AL29="no se ejecuta","Débil","")))</f>
        <v/>
      </c>
      <c r="AN29" s="69" t="str">
        <f t="shared" ref="AN29:AN31" si="57">AK29&amp;AM29</f>
        <v/>
      </c>
      <c r="AO29" s="69" t="str">
        <f>IFERROR(VLOOKUP(AN29,FORMULAS!$B$70:$D$78,3,FALSE),"")</f>
        <v/>
      </c>
      <c r="AP29" s="69" t="str">
        <f t="shared" ref="AP29:AP31" si="58">IF(AO29="fuerte",100,IF(AO29="Moderado",50,IF(AO29="débil",0,"")))</f>
        <v/>
      </c>
      <c r="AQ29" s="183"/>
      <c r="AR29" s="183"/>
      <c r="AS29" s="185"/>
      <c r="AT29" s="185"/>
      <c r="AU29" s="183"/>
      <c r="AV29" s="183"/>
      <c r="AW29" s="183"/>
      <c r="AX29" s="157"/>
      <c r="AY29" s="157"/>
      <c r="AZ29" s="167"/>
      <c r="BA29" s="165"/>
      <c r="BB29" s="166"/>
      <c r="BC29" s="71"/>
      <c r="BD29" s="72"/>
      <c r="BE29" s="72"/>
      <c r="BF29" s="73"/>
      <c r="BG29" s="101"/>
      <c r="BH29" s="74"/>
      <c r="BI29" s="72"/>
      <c r="BJ29" s="72"/>
      <c r="BK29" s="75"/>
    </row>
    <row r="30" spans="2:63" s="76" customFormat="1" ht="19.5" customHeight="1" x14ac:dyDescent="0.25">
      <c r="B30" s="157"/>
      <c r="C30" s="157"/>
      <c r="D30" s="173"/>
      <c r="E30" s="173"/>
      <c r="F30" s="157"/>
      <c r="G30" s="157"/>
      <c r="H30" s="173"/>
      <c r="I30" s="177"/>
      <c r="J30" s="177"/>
      <c r="K30" s="66"/>
      <c r="L30" s="66"/>
      <c r="M30" s="167"/>
      <c r="N30" s="157"/>
      <c r="O30" s="157"/>
      <c r="P30" s="157"/>
      <c r="Q30" s="167"/>
      <c r="R30" s="166"/>
      <c r="S30" s="166"/>
      <c r="T30" s="173"/>
      <c r="U30" s="173"/>
      <c r="V30" s="67"/>
      <c r="W30" s="68">
        <f t="shared" si="49"/>
        <v>0</v>
      </c>
      <c r="X30" s="67"/>
      <c r="Y30" s="68">
        <f t="shared" si="50"/>
        <v>0</v>
      </c>
      <c r="Z30" s="67"/>
      <c r="AA30" s="68">
        <f t="shared" si="51"/>
        <v>0</v>
      </c>
      <c r="AB30" s="67"/>
      <c r="AC30" s="68">
        <f t="shared" si="52"/>
        <v>0</v>
      </c>
      <c r="AD30" s="67"/>
      <c r="AE30" s="68">
        <f t="shared" si="53"/>
        <v>0</v>
      </c>
      <c r="AF30" s="67"/>
      <c r="AG30" s="68">
        <f t="shared" si="54"/>
        <v>0</v>
      </c>
      <c r="AH30" s="67"/>
      <c r="AI30" s="68">
        <f t="shared" si="55"/>
        <v>0</v>
      </c>
      <c r="AJ30" s="69">
        <f t="shared" si="6"/>
        <v>0</v>
      </c>
      <c r="AK30" s="69" t="str">
        <f t="shared" ref="AK30:AK31" si="59">IF(AJ30&gt;=96,"Fuerte",IF(AJ30&gt;=86,"Moderado",IF(AJ30&gt;=1,"Débil","")))</f>
        <v/>
      </c>
      <c r="AL30" s="70"/>
      <c r="AM30" s="69" t="str">
        <f t="shared" si="56"/>
        <v/>
      </c>
      <c r="AN30" s="69" t="str">
        <f t="shared" si="57"/>
        <v/>
      </c>
      <c r="AO30" s="69" t="str">
        <f>IFERROR(VLOOKUP(AN30,FORMULAS!$B$70:$D$78,3,FALSE),"")</f>
        <v/>
      </c>
      <c r="AP30" s="69" t="str">
        <f t="shared" si="58"/>
        <v/>
      </c>
      <c r="AQ30" s="183"/>
      <c r="AR30" s="183"/>
      <c r="AS30" s="185"/>
      <c r="AT30" s="185"/>
      <c r="AU30" s="183"/>
      <c r="AV30" s="183"/>
      <c r="AW30" s="183"/>
      <c r="AX30" s="157"/>
      <c r="AY30" s="157"/>
      <c r="AZ30" s="167"/>
      <c r="BA30" s="165"/>
      <c r="BB30" s="166"/>
      <c r="BC30" s="71"/>
      <c r="BD30" s="72"/>
      <c r="BE30" s="72"/>
      <c r="BF30" s="73"/>
      <c r="BG30" s="101"/>
      <c r="BH30" s="74"/>
      <c r="BI30" s="72"/>
      <c r="BJ30" s="72"/>
      <c r="BK30" s="75"/>
    </row>
    <row r="31" spans="2:63" s="76" customFormat="1" ht="19.5" customHeight="1" x14ac:dyDescent="0.25">
      <c r="B31" s="157"/>
      <c r="C31" s="157"/>
      <c r="D31" s="173"/>
      <c r="E31" s="173"/>
      <c r="F31" s="157"/>
      <c r="G31" s="157"/>
      <c r="H31" s="173"/>
      <c r="I31" s="177"/>
      <c r="J31" s="177"/>
      <c r="K31" s="66"/>
      <c r="L31" s="66"/>
      <c r="M31" s="167"/>
      <c r="N31" s="157"/>
      <c r="O31" s="157"/>
      <c r="P31" s="157"/>
      <c r="Q31" s="167"/>
      <c r="R31" s="166"/>
      <c r="S31" s="166"/>
      <c r="T31" s="173"/>
      <c r="U31" s="173"/>
      <c r="V31" s="67"/>
      <c r="W31" s="68">
        <f t="shared" si="49"/>
        <v>0</v>
      </c>
      <c r="X31" s="67"/>
      <c r="Y31" s="68">
        <f t="shared" si="50"/>
        <v>0</v>
      </c>
      <c r="Z31" s="67"/>
      <c r="AA31" s="68">
        <f t="shared" si="51"/>
        <v>0</v>
      </c>
      <c r="AB31" s="67"/>
      <c r="AC31" s="68">
        <f t="shared" si="52"/>
        <v>0</v>
      </c>
      <c r="AD31" s="67"/>
      <c r="AE31" s="68">
        <f t="shared" si="53"/>
        <v>0</v>
      </c>
      <c r="AF31" s="67"/>
      <c r="AG31" s="68">
        <f t="shared" si="54"/>
        <v>0</v>
      </c>
      <c r="AH31" s="67"/>
      <c r="AI31" s="68">
        <f t="shared" si="55"/>
        <v>0</v>
      </c>
      <c r="AJ31" s="69">
        <f t="shared" si="6"/>
        <v>0</v>
      </c>
      <c r="AK31" s="69" t="str">
        <f t="shared" si="59"/>
        <v/>
      </c>
      <c r="AL31" s="70"/>
      <c r="AM31" s="69" t="str">
        <f t="shared" si="56"/>
        <v/>
      </c>
      <c r="AN31" s="69" t="str">
        <f t="shared" si="57"/>
        <v/>
      </c>
      <c r="AO31" s="69" t="str">
        <f>IFERROR(VLOOKUP(AN31,FORMULAS!$B$70:$D$78,3,FALSE),"")</f>
        <v/>
      </c>
      <c r="AP31" s="69" t="str">
        <f t="shared" si="58"/>
        <v/>
      </c>
      <c r="AQ31" s="183"/>
      <c r="AR31" s="183"/>
      <c r="AS31" s="185"/>
      <c r="AT31" s="185"/>
      <c r="AU31" s="183"/>
      <c r="AV31" s="183"/>
      <c r="AW31" s="183"/>
      <c r="AX31" s="157"/>
      <c r="AY31" s="157"/>
      <c r="AZ31" s="167"/>
      <c r="BA31" s="165"/>
      <c r="BB31" s="166"/>
      <c r="BC31" s="77"/>
      <c r="BD31" s="72"/>
      <c r="BE31" s="72"/>
      <c r="BF31" s="71"/>
      <c r="BG31" s="101"/>
      <c r="BH31" s="74"/>
      <c r="BI31" s="72"/>
      <c r="BJ31" s="72"/>
      <c r="BK31" s="75"/>
    </row>
    <row r="32" spans="2:63" s="76" customFormat="1" ht="19.5" customHeight="1" x14ac:dyDescent="0.25">
      <c r="B32" s="157"/>
      <c r="C32" s="157"/>
      <c r="D32" s="173"/>
      <c r="E32" s="173"/>
      <c r="F32" s="157"/>
      <c r="G32" s="157"/>
      <c r="H32" s="173"/>
      <c r="I32" s="177"/>
      <c r="J32" s="177"/>
      <c r="K32" s="66"/>
      <c r="L32" s="66"/>
      <c r="M32" s="167" t="str">
        <f t="shared" ref="M32" si="60">IF(F32="gestion","impacto",IF(F32="corrupcion","impactocorrupcion",IF(F32="seguridad_de_la_informacion","impacto","")))</f>
        <v/>
      </c>
      <c r="N32" s="157"/>
      <c r="O32" s="157"/>
      <c r="P32" s="157"/>
      <c r="Q32" s="167" t="str">
        <f t="shared" ref="Q32" si="61">O32&amp;P32</f>
        <v/>
      </c>
      <c r="R32" s="166" t="str">
        <f>IFERROR(VLOOKUP(Q32,FORMULAS!$B$38:$C$62,2,FALSE),"")</f>
        <v/>
      </c>
      <c r="S32" s="166"/>
      <c r="T32" s="173"/>
      <c r="U32" s="173"/>
      <c r="V32" s="67"/>
      <c r="W32" s="68">
        <f>IF(V32="Asignado",15,0)</f>
        <v>0</v>
      </c>
      <c r="X32" s="67"/>
      <c r="Y32" s="68">
        <f>IF(X32="Adecuado",15,0)</f>
        <v>0</v>
      </c>
      <c r="Z32" s="67"/>
      <c r="AA32" s="68">
        <f>IF(Z32="Oportuna",15,0)</f>
        <v>0</v>
      </c>
      <c r="AB32" s="67"/>
      <c r="AC32" s="68">
        <f>IF(AB32="Prevenir",15,IF(AB32="Detectar",10,0))</f>
        <v>0</v>
      </c>
      <c r="AD32" s="67"/>
      <c r="AE32" s="68">
        <f>IF(AD32="Confiable",15,0)</f>
        <v>0</v>
      </c>
      <c r="AF32" s="67"/>
      <c r="AG32" s="68">
        <f>IF(AF32="Se investigan y resuelven oportunamente",15,0)</f>
        <v>0</v>
      </c>
      <c r="AH32" s="67"/>
      <c r="AI32" s="68">
        <f>IF(AH32="Completa",10,IF(AH32="incompleta",5,0))</f>
        <v>0</v>
      </c>
      <c r="AJ32" s="69">
        <f t="shared" si="6"/>
        <v>0</v>
      </c>
      <c r="AK32" s="69" t="str">
        <f>IF(AJ32&gt;=96,"Fuerte",IF(AJ32&gt;=86,"Moderado",IF(AJ32&gt;=1,"Débil","")))</f>
        <v/>
      </c>
      <c r="AL32" s="70"/>
      <c r="AM32" s="69" t="str">
        <f>IF(AL32="Siempre se ejecuta","Fuerte",IF(AL32="Algunas veces","Moderado",IF(AL32="no se ejecuta","Débil","")))</f>
        <v/>
      </c>
      <c r="AN32" s="69" t="str">
        <f>AK32&amp;AM32</f>
        <v/>
      </c>
      <c r="AO32" s="69" t="str">
        <f>IFERROR(VLOOKUP(AN32,FORMULAS!$B$70:$D$78,3,FALSE),"")</f>
        <v/>
      </c>
      <c r="AP32" s="69" t="str">
        <f>IF(AO32="fuerte",100,IF(AO32="Moderado",50,IF(AO32="débil",0,"")))</f>
        <v/>
      </c>
      <c r="AQ32" s="183">
        <f>IFERROR(AVERAGE(AP32:AP35),0)</f>
        <v>0</v>
      </c>
      <c r="AR32" s="183" t="str">
        <f>IF(AQ32&gt;=100,"Fuerte",IF(AQ32&gt;=50,"Moderado",IF(AQ32&gt;=1,"Débil","")))</f>
        <v/>
      </c>
      <c r="AS32" s="185"/>
      <c r="AT32" s="185"/>
      <c r="AU32" s="183" t="str">
        <f>+AR32&amp;AS32&amp;AT32</f>
        <v/>
      </c>
      <c r="AV32" s="183">
        <f>IFERROR(VLOOKUP(AU32,FORMULAS!$B$95:$D$102,2,FALSE),0)</f>
        <v>0</v>
      </c>
      <c r="AW32" s="183">
        <f>IFERROR(VLOOKUP(AU32,FORMULAS!$B$95:$D$102,3,FALSE),0)</f>
        <v>0</v>
      </c>
      <c r="AX32" s="157"/>
      <c r="AY32" s="157"/>
      <c r="AZ32" s="167" t="str">
        <f>AX32&amp;AY32</f>
        <v/>
      </c>
      <c r="BA32" s="165" t="str">
        <f>IFERROR(VLOOKUP(AZ32,FORMULAS!$B$38:$C$62,2,FALSE),"")</f>
        <v/>
      </c>
      <c r="BB32" s="166"/>
      <c r="BC32" s="71"/>
      <c r="BD32" s="72"/>
      <c r="BE32" s="72"/>
      <c r="BF32" s="73"/>
      <c r="BG32" s="101"/>
      <c r="BH32" s="74"/>
      <c r="BI32" s="72"/>
      <c r="BJ32" s="72"/>
      <c r="BK32" s="75"/>
    </row>
    <row r="33" spans="2:63" s="76" customFormat="1" ht="19.5" customHeight="1" x14ac:dyDescent="0.25">
      <c r="B33" s="157"/>
      <c r="C33" s="157"/>
      <c r="D33" s="173"/>
      <c r="E33" s="173"/>
      <c r="F33" s="157"/>
      <c r="G33" s="157"/>
      <c r="H33" s="173"/>
      <c r="I33" s="177"/>
      <c r="J33" s="177"/>
      <c r="K33" s="66"/>
      <c r="L33" s="66"/>
      <c r="M33" s="167"/>
      <c r="N33" s="157"/>
      <c r="O33" s="157"/>
      <c r="P33" s="157"/>
      <c r="Q33" s="167"/>
      <c r="R33" s="166"/>
      <c r="S33" s="166"/>
      <c r="T33" s="173"/>
      <c r="U33" s="173"/>
      <c r="V33" s="67"/>
      <c r="W33" s="68">
        <f t="shared" ref="W33:W35" si="62">IF(V33="Asignado",15,0)</f>
        <v>0</v>
      </c>
      <c r="X33" s="67"/>
      <c r="Y33" s="68">
        <f t="shared" ref="Y33:Y35" si="63">IF(X33="Adecuado",15,0)</f>
        <v>0</v>
      </c>
      <c r="Z33" s="67"/>
      <c r="AA33" s="68">
        <f t="shared" ref="AA33:AA35" si="64">IF(Z33="Oportuna",15,0)</f>
        <v>0</v>
      </c>
      <c r="AB33" s="67"/>
      <c r="AC33" s="68">
        <f t="shared" ref="AC33:AC35" si="65">IF(AB33="Prevenir",15,IF(AB33="Detectar",10,0))</f>
        <v>0</v>
      </c>
      <c r="AD33" s="67"/>
      <c r="AE33" s="68">
        <f t="shared" ref="AE33:AE35" si="66">IF(AD33="Confiable",15,0)</f>
        <v>0</v>
      </c>
      <c r="AF33" s="67"/>
      <c r="AG33" s="68">
        <f t="shared" ref="AG33:AG35" si="67">IF(AF33="Se investigan y resuelven oportunamente",15,0)</f>
        <v>0</v>
      </c>
      <c r="AH33" s="67"/>
      <c r="AI33" s="68">
        <f t="shared" ref="AI33:AI35" si="68">IF(AH33="Completa",10,IF(AH33="incompleta",5,0))</f>
        <v>0</v>
      </c>
      <c r="AJ33" s="69">
        <f t="shared" si="6"/>
        <v>0</v>
      </c>
      <c r="AK33" s="69" t="str">
        <f>IF(AJ33&gt;=96,"Fuerte",IF(AJ33&gt;=86,"Moderado",IF(AJ33&gt;=1,"Débil","")))</f>
        <v/>
      </c>
      <c r="AL33" s="70"/>
      <c r="AM33" s="69" t="str">
        <f t="shared" ref="AM33:AM35" si="69">IF(AL33="Siempre se ejecuta","Fuerte",IF(AL33="Algunas veces","Moderado",IF(AL33="no se ejecuta","Débil","")))</f>
        <v/>
      </c>
      <c r="AN33" s="69" t="str">
        <f t="shared" ref="AN33:AN35" si="70">AK33&amp;AM33</f>
        <v/>
      </c>
      <c r="AO33" s="69" t="str">
        <f>IFERROR(VLOOKUP(AN33,FORMULAS!$B$70:$D$78,3,FALSE),"")</f>
        <v/>
      </c>
      <c r="AP33" s="69" t="str">
        <f t="shared" ref="AP33:AP35" si="71">IF(AO33="fuerte",100,IF(AO33="Moderado",50,IF(AO33="débil",0,"")))</f>
        <v/>
      </c>
      <c r="AQ33" s="183"/>
      <c r="AR33" s="183"/>
      <c r="AS33" s="185"/>
      <c r="AT33" s="185"/>
      <c r="AU33" s="183"/>
      <c r="AV33" s="183"/>
      <c r="AW33" s="183"/>
      <c r="AX33" s="157"/>
      <c r="AY33" s="157"/>
      <c r="AZ33" s="167"/>
      <c r="BA33" s="165"/>
      <c r="BB33" s="166"/>
      <c r="BC33" s="71"/>
      <c r="BD33" s="72"/>
      <c r="BE33" s="72"/>
      <c r="BF33" s="73"/>
      <c r="BG33" s="101"/>
      <c r="BH33" s="74"/>
      <c r="BI33" s="72"/>
      <c r="BJ33" s="72"/>
      <c r="BK33" s="75"/>
    </row>
    <row r="34" spans="2:63" s="76" customFormat="1" ht="19.5" customHeight="1" x14ac:dyDescent="0.25">
      <c r="B34" s="157"/>
      <c r="C34" s="157"/>
      <c r="D34" s="173"/>
      <c r="E34" s="173"/>
      <c r="F34" s="157"/>
      <c r="G34" s="157"/>
      <c r="H34" s="173"/>
      <c r="I34" s="177"/>
      <c r="J34" s="177"/>
      <c r="K34" s="66"/>
      <c r="L34" s="66"/>
      <c r="M34" s="167"/>
      <c r="N34" s="157"/>
      <c r="O34" s="157"/>
      <c r="P34" s="157"/>
      <c r="Q34" s="167"/>
      <c r="R34" s="166"/>
      <c r="S34" s="166"/>
      <c r="T34" s="173"/>
      <c r="U34" s="173"/>
      <c r="V34" s="67"/>
      <c r="W34" s="68">
        <f t="shared" si="62"/>
        <v>0</v>
      </c>
      <c r="X34" s="67"/>
      <c r="Y34" s="68">
        <f t="shared" si="63"/>
        <v>0</v>
      </c>
      <c r="Z34" s="67"/>
      <c r="AA34" s="68">
        <f t="shared" si="64"/>
        <v>0</v>
      </c>
      <c r="AB34" s="67"/>
      <c r="AC34" s="68">
        <f t="shared" si="65"/>
        <v>0</v>
      </c>
      <c r="AD34" s="67"/>
      <c r="AE34" s="68">
        <f t="shared" si="66"/>
        <v>0</v>
      </c>
      <c r="AF34" s="67"/>
      <c r="AG34" s="68">
        <f t="shared" si="67"/>
        <v>0</v>
      </c>
      <c r="AH34" s="67"/>
      <c r="AI34" s="68">
        <f t="shared" si="68"/>
        <v>0</v>
      </c>
      <c r="AJ34" s="69">
        <f t="shared" si="6"/>
        <v>0</v>
      </c>
      <c r="AK34" s="69" t="str">
        <f t="shared" ref="AK34:AK35" si="72">IF(AJ34&gt;=96,"Fuerte",IF(AJ34&gt;=86,"Moderado",IF(AJ34&gt;=1,"Débil","")))</f>
        <v/>
      </c>
      <c r="AL34" s="70"/>
      <c r="AM34" s="69" t="str">
        <f t="shared" si="69"/>
        <v/>
      </c>
      <c r="AN34" s="69" t="str">
        <f t="shared" si="70"/>
        <v/>
      </c>
      <c r="AO34" s="69" t="str">
        <f>IFERROR(VLOOKUP(AN34,FORMULAS!$B$70:$D$78,3,FALSE),"")</f>
        <v/>
      </c>
      <c r="AP34" s="69" t="str">
        <f t="shared" si="71"/>
        <v/>
      </c>
      <c r="AQ34" s="183"/>
      <c r="AR34" s="183"/>
      <c r="AS34" s="185"/>
      <c r="AT34" s="185"/>
      <c r="AU34" s="183"/>
      <c r="AV34" s="183"/>
      <c r="AW34" s="183"/>
      <c r="AX34" s="157"/>
      <c r="AY34" s="157"/>
      <c r="AZ34" s="167"/>
      <c r="BA34" s="165"/>
      <c r="BB34" s="166"/>
      <c r="BC34" s="71"/>
      <c r="BD34" s="72"/>
      <c r="BE34" s="72"/>
      <c r="BF34" s="73"/>
      <c r="BG34" s="101"/>
      <c r="BH34" s="74"/>
      <c r="BI34" s="72"/>
      <c r="BJ34" s="72"/>
      <c r="BK34" s="75"/>
    </row>
    <row r="35" spans="2:63" s="76" customFormat="1" ht="19.5" customHeight="1" x14ac:dyDescent="0.25">
      <c r="B35" s="157"/>
      <c r="C35" s="157"/>
      <c r="D35" s="173"/>
      <c r="E35" s="173"/>
      <c r="F35" s="157"/>
      <c r="G35" s="157"/>
      <c r="H35" s="173"/>
      <c r="I35" s="177"/>
      <c r="J35" s="177"/>
      <c r="K35" s="66"/>
      <c r="L35" s="66"/>
      <c r="M35" s="167"/>
      <c r="N35" s="157"/>
      <c r="O35" s="157"/>
      <c r="P35" s="157"/>
      <c r="Q35" s="167"/>
      <c r="R35" s="166"/>
      <c r="S35" s="166"/>
      <c r="T35" s="173"/>
      <c r="U35" s="173"/>
      <c r="V35" s="67"/>
      <c r="W35" s="68">
        <f t="shared" si="62"/>
        <v>0</v>
      </c>
      <c r="X35" s="67"/>
      <c r="Y35" s="68">
        <f t="shared" si="63"/>
        <v>0</v>
      </c>
      <c r="Z35" s="67"/>
      <c r="AA35" s="68">
        <f t="shared" si="64"/>
        <v>0</v>
      </c>
      <c r="AB35" s="67"/>
      <c r="AC35" s="68">
        <f t="shared" si="65"/>
        <v>0</v>
      </c>
      <c r="AD35" s="67"/>
      <c r="AE35" s="68">
        <f t="shared" si="66"/>
        <v>0</v>
      </c>
      <c r="AF35" s="67"/>
      <c r="AG35" s="68">
        <f t="shared" si="67"/>
        <v>0</v>
      </c>
      <c r="AH35" s="67"/>
      <c r="AI35" s="68">
        <f t="shared" si="68"/>
        <v>0</v>
      </c>
      <c r="AJ35" s="69">
        <f t="shared" si="6"/>
        <v>0</v>
      </c>
      <c r="AK35" s="69" t="str">
        <f t="shared" si="72"/>
        <v/>
      </c>
      <c r="AL35" s="70"/>
      <c r="AM35" s="69" t="str">
        <f t="shared" si="69"/>
        <v/>
      </c>
      <c r="AN35" s="69" t="str">
        <f t="shared" si="70"/>
        <v/>
      </c>
      <c r="AO35" s="69" t="str">
        <f>IFERROR(VLOOKUP(AN35,FORMULAS!$B$70:$D$78,3,FALSE),"")</f>
        <v/>
      </c>
      <c r="AP35" s="69" t="str">
        <f t="shared" si="71"/>
        <v/>
      </c>
      <c r="AQ35" s="183"/>
      <c r="AR35" s="183"/>
      <c r="AS35" s="185"/>
      <c r="AT35" s="185"/>
      <c r="AU35" s="183"/>
      <c r="AV35" s="183"/>
      <c r="AW35" s="183"/>
      <c r="AX35" s="157"/>
      <c r="AY35" s="157"/>
      <c r="AZ35" s="167"/>
      <c r="BA35" s="165"/>
      <c r="BB35" s="166"/>
      <c r="BC35" s="77"/>
      <c r="BD35" s="72"/>
      <c r="BE35" s="72"/>
      <c r="BF35" s="71"/>
      <c r="BG35" s="101"/>
      <c r="BH35" s="74"/>
      <c r="BI35" s="72"/>
      <c r="BJ35" s="72"/>
      <c r="BK35" s="75"/>
    </row>
    <row r="36" spans="2:63" s="76" customFormat="1" ht="19.5" customHeight="1" x14ac:dyDescent="0.25">
      <c r="B36" s="157"/>
      <c r="C36" s="157"/>
      <c r="D36" s="173"/>
      <c r="E36" s="173"/>
      <c r="F36" s="157"/>
      <c r="G36" s="157"/>
      <c r="H36" s="173"/>
      <c r="I36" s="177"/>
      <c r="J36" s="177"/>
      <c r="K36" s="66"/>
      <c r="L36" s="66"/>
      <c r="M36" s="167" t="str">
        <f t="shared" ref="M36" si="73">IF(F36="gestion","impacto",IF(F36="corrupcion","impactocorrupcion",IF(F36="seguridad_de_la_informacion","impacto","")))</f>
        <v/>
      </c>
      <c r="N36" s="157"/>
      <c r="O36" s="157"/>
      <c r="P36" s="157"/>
      <c r="Q36" s="167" t="str">
        <f t="shared" ref="Q36" si="74">O36&amp;P36</f>
        <v/>
      </c>
      <c r="R36" s="166" t="str">
        <f>IFERROR(VLOOKUP(Q36,FORMULAS!$B$38:$C$62,2,FALSE),"")</f>
        <v/>
      </c>
      <c r="S36" s="166"/>
      <c r="T36" s="173"/>
      <c r="U36" s="173"/>
      <c r="V36" s="67"/>
      <c r="W36" s="68">
        <f>IF(V36="Asignado",15,0)</f>
        <v>0</v>
      </c>
      <c r="X36" s="67"/>
      <c r="Y36" s="68">
        <f>IF(X36="Adecuado",15,0)</f>
        <v>0</v>
      </c>
      <c r="Z36" s="67"/>
      <c r="AA36" s="68">
        <f>IF(Z36="Oportuna",15,0)</f>
        <v>0</v>
      </c>
      <c r="AB36" s="67"/>
      <c r="AC36" s="68">
        <f>IF(AB36="Prevenir",15,IF(AB36="Detectar",10,0))</f>
        <v>0</v>
      </c>
      <c r="AD36" s="67"/>
      <c r="AE36" s="68">
        <f>IF(AD36="Confiable",15,0)</f>
        <v>0</v>
      </c>
      <c r="AF36" s="67"/>
      <c r="AG36" s="68">
        <f>IF(AF36="Se investigan y resuelven oportunamente",15,0)</f>
        <v>0</v>
      </c>
      <c r="AH36" s="67"/>
      <c r="AI36" s="68">
        <f>IF(AH36="Completa",10,IF(AH36="incompleta",5,0))</f>
        <v>0</v>
      </c>
      <c r="AJ36" s="69">
        <f t="shared" si="6"/>
        <v>0</v>
      </c>
      <c r="AK36" s="69" t="str">
        <f>IF(AJ36&gt;=96,"Fuerte",IF(AJ36&gt;=86,"Moderado",IF(AJ36&gt;=1,"Débil","")))</f>
        <v/>
      </c>
      <c r="AL36" s="70"/>
      <c r="AM36" s="69" t="str">
        <f>IF(AL36="Siempre se ejecuta","Fuerte",IF(AL36="Algunas veces","Moderado",IF(AL36="no se ejecuta","Débil","")))</f>
        <v/>
      </c>
      <c r="AN36" s="69" t="str">
        <f>AK36&amp;AM36</f>
        <v/>
      </c>
      <c r="AO36" s="69" t="str">
        <f>IFERROR(VLOOKUP(AN36,FORMULAS!$B$70:$D$78,3,FALSE),"")</f>
        <v/>
      </c>
      <c r="AP36" s="69" t="str">
        <f>IF(AO36="fuerte",100,IF(AO36="Moderado",50,IF(AO36="débil",0,"")))</f>
        <v/>
      </c>
      <c r="AQ36" s="183">
        <f>IFERROR(AVERAGE(AP36:AP39),0)</f>
        <v>0</v>
      </c>
      <c r="AR36" s="183" t="str">
        <f>IF(AQ36&gt;=100,"Fuerte",IF(AQ36&gt;=50,"Moderado",IF(AQ36&gt;=1,"Débil","")))</f>
        <v/>
      </c>
      <c r="AS36" s="185"/>
      <c r="AT36" s="185"/>
      <c r="AU36" s="183" t="str">
        <f>+AR36&amp;AS36&amp;AT36</f>
        <v/>
      </c>
      <c r="AV36" s="183">
        <f>IFERROR(VLOOKUP(AU36,FORMULAS!$B$95:$D$102,2,FALSE),0)</f>
        <v>0</v>
      </c>
      <c r="AW36" s="183">
        <f>IFERROR(VLOOKUP(AU36,FORMULAS!$B$95:$D$102,3,FALSE),0)</f>
        <v>0</v>
      </c>
      <c r="AX36" s="157"/>
      <c r="AY36" s="157"/>
      <c r="AZ36" s="167" t="str">
        <f>AX36&amp;AY36</f>
        <v/>
      </c>
      <c r="BA36" s="165" t="str">
        <f>IFERROR(VLOOKUP(AZ36,FORMULAS!$B$38:$C$62,2,FALSE),"")</f>
        <v/>
      </c>
      <c r="BB36" s="166"/>
      <c r="BC36" s="71"/>
      <c r="BD36" s="72"/>
      <c r="BE36" s="72"/>
      <c r="BF36" s="73"/>
      <c r="BG36" s="101"/>
      <c r="BH36" s="74"/>
      <c r="BI36" s="72"/>
      <c r="BJ36" s="72"/>
      <c r="BK36" s="75"/>
    </row>
    <row r="37" spans="2:63" s="76" customFormat="1" ht="19.5" customHeight="1" x14ac:dyDescent="0.25">
      <c r="B37" s="157"/>
      <c r="C37" s="157"/>
      <c r="D37" s="173"/>
      <c r="E37" s="173"/>
      <c r="F37" s="157"/>
      <c r="G37" s="157"/>
      <c r="H37" s="173"/>
      <c r="I37" s="177"/>
      <c r="J37" s="177"/>
      <c r="K37" s="66"/>
      <c r="L37" s="66"/>
      <c r="M37" s="167"/>
      <c r="N37" s="157"/>
      <c r="O37" s="157"/>
      <c r="P37" s="157"/>
      <c r="Q37" s="167"/>
      <c r="R37" s="166"/>
      <c r="S37" s="166"/>
      <c r="T37" s="173"/>
      <c r="U37" s="173"/>
      <c r="V37" s="67"/>
      <c r="W37" s="68">
        <f t="shared" ref="W37:W39" si="75">IF(V37="Asignado",15,0)</f>
        <v>0</v>
      </c>
      <c r="X37" s="67"/>
      <c r="Y37" s="68">
        <f t="shared" ref="Y37:Y39" si="76">IF(X37="Adecuado",15,0)</f>
        <v>0</v>
      </c>
      <c r="Z37" s="67"/>
      <c r="AA37" s="68">
        <f t="shared" ref="AA37:AA39" si="77">IF(Z37="Oportuna",15,0)</f>
        <v>0</v>
      </c>
      <c r="AB37" s="67"/>
      <c r="AC37" s="68">
        <f t="shared" ref="AC37:AC39" si="78">IF(AB37="Prevenir",15,IF(AB37="Detectar",10,0))</f>
        <v>0</v>
      </c>
      <c r="AD37" s="67"/>
      <c r="AE37" s="68">
        <f t="shared" ref="AE37:AE39" si="79">IF(AD37="Confiable",15,0)</f>
        <v>0</v>
      </c>
      <c r="AF37" s="67"/>
      <c r="AG37" s="68">
        <f t="shared" ref="AG37:AG39" si="80">IF(AF37="Se investigan y resuelven oportunamente",15,0)</f>
        <v>0</v>
      </c>
      <c r="AH37" s="67"/>
      <c r="AI37" s="68">
        <f t="shared" ref="AI37:AI39" si="81">IF(AH37="Completa",10,IF(AH37="incompleta",5,0))</f>
        <v>0</v>
      </c>
      <c r="AJ37" s="69">
        <f t="shared" si="6"/>
        <v>0</v>
      </c>
      <c r="AK37" s="69" t="str">
        <f>IF(AJ37&gt;=96,"Fuerte",IF(AJ37&gt;=86,"Moderado",IF(AJ37&gt;=1,"Débil","")))</f>
        <v/>
      </c>
      <c r="AL37" s="70"/>
      <c r="AM37" s="69" t="str">
        <f t="shared" ref="AM37:AM39" si="82">IF(AL37="Siempre se ejecuta","Fuerte",IF(AL37="Algunas veces","Moderado",IF(AL37="no se ejecuta","Débil","")))</f>
        <v/>
      </c>
      <c r="AN37" s="69" t="str">
        <f t="shared" ref="AN37:AN39" si="83">AK37&amp;AM37</f>
        <v/>
      </c>
      <c r="AO37" s="69" t="str">
        <f>IFERROR(VLOOKUP(AN37,FORMULAS!$B$70:$D$78,3,FALSE),"")</f>
        <v/>
      </c>
      <c r="AP37" s="69" t="str">
        <f t="shared" ref="AP37:AP39" si="84">IF(AO37="fuerte",100,IF(AO37="Moderado",50,IF(AO37="débil",0,"")))</f>
        <v/>
      </c>
      <c r="AQ37" s="183"/>
      <c r="AR37" s="183"/>
      <c r="AS37" s="185"/>
      <c r="AT37" s="185"/>
      <c r="AU37" s="183"/>
      <c r="AV37" s="183"/>
      <c r="AW37" s="183"/>
      <c r="AX37" s="157"/>
      <c r="AY37" s="157"/>
      <c r="AZ37" s="167"/>
      <c r="BA37" s="165"/>
      <c r="BB37" s="166"/>
      <c r="BC37" s="71"/>
      <c r="BD37" s="72"/>
      <c r="BE37" s="72"/>
      <c r="BF37" s="73"/>
      <c r="BG37" s="101"/>
      <c r="BH37" s="74"/>
      <c r="BI37" s="72"/>
      <c r="BJ37" s="72"/>
      <c r="BK37" s="75"/>
    </row>
    <row r="38" spans="2:63" s="76" customFormat="1" ht="19.5" customHeight="1" x14ac:dyDescent="0.25">
      <c r="B38" s="157"/>
      <c r="C38" s="157"/>
      <c r="D38" s="173"/>
      <c r="E38" s="173"/>
      <c r="F38" s="157"/>
      <c r="G38" s="157"/>
      <c r="H38" s="173"/>
      <c r="I38" s="177"/>
      <c r="J38" s="177"/>
      <c r="K38" s="66"/>
      <c r="L38" s="66"/>
      <c r="M38" s="167"/>
      <c r="N38" s="157"/>
      <c r="O38" s="157"/>
      <c r="P38" s="157"/>
      <c r="Q38" s="167"/>
      <c r="R38" s="166"/>
      <c r="S38" s="166"/>
      <c r="T38" s="173"/>
      <c r="U38" s="173"/>
      <c r="V38" s="67"/>
      <c r="W38" s="68">
        <f t="shared" si="75"/>
        <v>0</v>
      </c>
      <c r="X38" s="67"/>
      <c r="Y38" s="68">
        <f t="shared" si="76"/>
        <v>0</v>
      </c>
      <c r="Z38" s="67"/>
      <c r="AA38" s="68">
        <f t="shared" si="77"/>
        <v>0</v>
      </c>
      <c r="AB38" s="67"/>
      <c r="AC38" s="68">
        <f t="shared" si="78"/>
        <v>0</v>
      </c>
      <c r="AD38" s="67"/>
      <c r="AE38" s="68">
        <f t="shared" si="79"/>
        <v>0</v>
      </c>
      <c r="AF38" s="67"/>
      <c r="AG38" s="68">
        <f t="shared" si="80"/>
        <v>0</v>
      </c>
      <c r="AH38" s="67"/>
      <c r="AI38" s="68">
        <f t="shared" si="81"/>
        <v>0</v>
      </c>
      <c r="AJ38" s="69">
        <f t="shared" si="6"/>
        <v>0</v>
      </c>
      <c r="AK38" s="69" t="str">
        <f t="shared" ref="AK38:AK39" si="85">IF(AJ38&gt;=96,"Fuerte",IF(AJ38&gt;=86,"Moderado",IF(AJ38&gt;=1,"Débil","")))</f>
        <v/>
      </c>
      <c r="AL38" s="70"/>
      <c r="AM38" s="69" t="str">
        <f t="shared" si="82"/>
        <v/>
      </c>
      <c r="AN38" s="69" t="str">
        <f t="shared" si="83"/>
        <v/>
      </c>
      <c r="AO38" s="69" t="str">
        <f>IFERROR(VLOOKUP(AN38,FORMULAS!$B$70:$D$78,3,FALSE),"")</f>
        <v/>
      </c>
      <c r="AP38" s="69" t="str">
        <f t="shared" si="84"/>
        <v/>
      </c>
      <c r="AQ38" s="183"/>
      <c r="AR38" s="183"/>
      <c r="AS38" s="185"/>
      <c r="AT38" s="185"/>
      <c r="AU38" s="183"/>
      <c r="AV38" s="183"/>
      <c r="AW38" s="183"/>
      <c r="AX38" s="157"/>
      <c r="AY38" s="157"/>
      <c r="AZ38" s="167"/>
      <c r="BA38" s="165"/>
      <c r="BB38" s="166"/>
      <c r="BC38" s="71"/>
      <c r="BD38" s="72"/>
      <c r="BE38" s="72"/>
      <c r="BF38" s="73"/>
      <c r="BG38" s="101"/>
      <c r="BH38" s="74"/>
      <c r="BI38" s="72"/>
      <c r="BJ38" s="72"/>
      <c r="BK38" s="75"/>
    </row>
    <row r="39" spans="2:63" s="76" customFormat="1" ht="19.5" customHeight="1" x14ac:dyDescent="0.25">
      <c r="B39" s="157"/>
      <c r="C39" s="157"/>
      <c r="D39" s="173"/>
      <c r="E39" s="173"/>
      <c r="F39" s="157"/>
      <c r="G39" s="157"/>
      <c r="H39" s="173"/>
      <c r="I39" s="177"/>
      <c r="J39" s="177"/>
      <c r="K39" s="66"/>
      <c r="L39" s="66"/>
      <c r="M39" s="167"/>
      <c r="N39" s="157"/>
      <c r="O39" s="157"/>
      <c r="P39" s="157"/>
      <c r="Q39" s="167"/>
      <c r="R39" s="166"/>
      <c r="S39" s="166"/>
      <c r="T39" s="173"/>
      <c r="U39" s="173"/>
      <c r="V39" s="67"/>
      <c r="W39" s="68">
        <f t="shared" si="75"/>
        <v>0</v>
      </c>
      <c r="X39" s="67"/>
      <c r="Y39" s="68">
        <f t="shared" si="76"/>
        <v>0</v>
      </c>
      <c r="Z39" s="67"/>
      <c r="AA39" s="68">
        <f t="shared" si="77"/>
        <v>0</v>
      </c>
      <c r="AB39" s="67"/>
      <c r="AC39" s="68">
        <f t="shared" si="78"/>
        <v>0</v>
      </c>
      <c r="AD39" s="67"/>
      <c r="AE39" s="68">
        <f t="shared" si="79"/>
        <v>0</v>
      </c>
      <c r="AF39" s="67"/>
      <c r="AG39" s="68">
        <f t="shared" si="80"/>
        <v>0</v>
      </c>
      <c r="AH39" s="67"/>
      <c r="AI39" s="68">
        <f t="shared" si="81"/>
        <v>0</v>
      </c>
      <c r="AJ39" s="69">
        <f t="shared" si="6"/>
        <v>0</v>
      </c>
      <c r="AK39" s="69" t="str">
        <f t="shared" si="85"/>
        <v/>
      </c>
      <c r="AL39" s="70"/>
      <c r="AM39" s="69" t="str">
        <f t="shared" si="82"/>
        <v/>
      </c>
      <c r="AN39" s="69" t="str">
        <f t="shared" si="83"/>
        <v/>
      </c>
      <c r="AO39" s="69" t="str">
        <f>IFERROR(VLOOKUP(AN39,FORMULAS!$B$70:$D$78,3,FALSE),"")</f>
        <v/>
      </c>
      <c r="AP39" s="69" t="str">
        <f t="shared" si="84"/>
        <v/>
      </c>
      <c r="AQ39" s="183"/>
      <c r="AR39" s="183"/>
      <c r="AS39" s="185"/>
      <c r="AT39" s="185"/>
      <c r="AU39" s="183"/>
      <c r="AV39" s="183"/>
      <c r="AW39" s="183"/>
      <c r="AX39" s="157"/>
      <c r="AY39" s="157"/>
      <c r="AZ39" s="167"/>
      <c r="BA39" s="165"/>
      <c r="BB39" s="166"/>
      <c r="BC39" s="77"/>
      <c r="BD39" s="72"/>
      <c r="BE39" s="72"/>
      <c r="BF39" s="71"/>
      <c r="BG39" s="101"/>
      <c r="BH39" s="74"/>
      <c r="BI39" s="72"/>
      <c r="BJ39" s="72"/>
      <c r="BK39" s="75"/>
    </row>
    <row r="40" spans="2:63" s="76" customFormat="1" ht="19.5" customHeight="1" x14ac:dyDescent="0.25">
      <c r="B40" s="157"/>
      <c r="C40" s="157"/>
      <c r="D40" s="173"/>
      <c r="E40" s="173"/>
      <c r="F40" s="157"/>
      <c r="G40" s="157"/>
      <c r="H40" s="173"/>
      <c r="I40" s="177"/>
      <c r="J40" s="177"/>
      <c r="K40" s="66"/>
      <c r="L40" s="66"/>
      <c r="M40" s="167" t="str">
        <f t="shared" ref="M40" si="86">IF(F40="gestion","impacto",IF(F40="corrupcion","impactocorrupcion",IF(F40="seguridad_de_la_informacion","impacto","")))</f>
        <v/>
      </c>
      <c r="N40" s="157"/>
      <c r="O40" s="157"/>
      <c r="P40" s="157"/>
      <c r="Q40" s="167" t="str">
        <f t="shared" ref="Q40" si="87">O40&amp;P40</f>
        <v/>
      </c>
      <c r="R40" s="166" t="str">
        <f>IFERROR(VLOOKUP(Q40,FORMULAS!$B$38:$C$62,2,FALSE),"")</f>
        <v/>
      </c>
      <c r="S40" s="166"/>
      <c r="T40" s="173"/>
      <c r="U40" s="173"/>
      <c r="V40" s="67"/>
      <c r="W40" s="68">
        <f>IF(V40="Asignado",15,0)</f>
        <v>0</v>
      </c>
      <c r="X40" s="67"/>
      <c r="Y40" s="68">
        <f>IF(X40="Adecuado",15,0)</f>
        <v>0</v>
      </c>
      <c r="Z40" s="67"/>
      <c r="AA40" s="68">
        <f>IF(Z40="Oportuna",15,0)</f>
        <v>0</v>
      </c>
      <c r="AB40" s="67"/>
      <c r="AC40" s="68">
        <f>IF(AB40="Prevenir",15,IF(AB40="Detectar",10,0))</f>
        <v>0</v>
      </c>
      <c r="AD40" s="67"/>
      <c r="AE40" s="68">
        <f>IF(AD40="Confiable",15,0)</f>
        <v>0</v>
      </c>
      <c r="AF40" s="67"/>
      <c r="AG40" s="68">
        <f>IF(AF40="Se investigan y resuelven oportunamente",15,0)</f>
        <v>0</v>
      </c>
      <c r="AH40" s="67"/>
      <c r="AI40" s="68">
        <f>IF(AH40="Completa",10,IF(AH40="incompleta",5,0))</f>
        <v>0</v>
      </c>
      <c r="AJ40" s="69">
        <f t="shared" si="6"/>
        <v>0</v>
      </c>
      <c r="AK40" s="69" t="str">
        <f>IF(AJ40&gt;=96,"Fuerte",IF(AJ40&gt;=86,"Moderado",IF(AJ40&gt;=1,"Débil","")))</f>
        <v/>
      </c>
      <c r="AL40" s="70"/>
      <c r="AM40" s="69" t="str">
        <f>IF(AL40="Siempre se ejecuta","Fuerte",IF(AL40="Algunas veces","Moderado",IF(AL40="no se ejecuta","Débil","")))</f>
        <v/>
      </c>
      <c r="AN40" s="69" t="str">
        <f>AK40&amp;AM40</f>
        <v/>
      </c>
      <c r="AO40" s="69" t="str">
        <f>IFERROR(VLOOKUP(AN40,FORMULAS!$B$70:$D$78,3,FALSE),"")</f>
        <v/>
      </c>
      <c r="AP40" s="69" t="str">
        <f>IF(AO40="fuerte",100,IF(AO40="Moderado",50,IF(AO40="débil",0,"")))</f>
        <v/>
      </c>
      <c r="AQ40" s="183">
        <f>IFERROR(AVERAGE(AP40:AP43),0)</f>
        <v>0</v>
      </c>
      <c r="AR40" s="183" t="str">
        <f>IF(AQ40&gt;=100,"Fuerte",IF(AQ40&gt;=50,"Moderado",IF(AQ40&gt;=1,"Débil","")))</f>
        <v/>
      </c>
      <c r="AS40" s="185"/>
      <c r="AT40" s="185"/>
      <c r="AU40" s="183" t="str">
        <f>+AR40&amp;AS40&amp;AT40</f>
        <v/>
      </c>
      <c r="AV40" s="183">
        <f>IFERROR(VLOOKUP(AU40,FORMULAS!$B$95:$D$102,2,FALSE),0)</f>
        <v>0</v>
      </c>
      <c r="AW40" s="183">
        <f>IFERROR(VLOOKUP(AU40,FORMULAS!$B$95:$D$102,3,FALSE),0)</f>
        <v>0</v>
      </c>
      <c r="AX40" s="157"/>
      <c r="AY40" s="157"/>
      <c r="AZ40" s="167" t="str">
        <f>AX40&amp;AY40</f>
        <v/>
      </c>
      <c r="BA40" s="165" t="str">
        <f>IFERROR(VLOOKUP(AZ40,FORMULAS!$B$38:$C$62,2,FALSE),"")</f>
        <v/>
      </c>
      <c r="BB40" s="166"/>
      <c r="BC40" s="71"/>
      <c r="BD40" s="72"/>
      <c r="BE40" s="72"/>
      <c r="BF40" s="73"/>
      <c r="BG40" s="101"/>
      <c r="BH40" s="74"/>
      <c r="BI40" s="72"/>
      <c r="BJ40" s="72"/>
      <c r="BK40" s="75"/>
    </row>
    <row r="41" spans="2:63" s="76" customFormat="1" ht="19.5" customHeight="1" x14ac:dyDescent="0.25">
      <c r="B41" s="157"/>
      <c r="C41" s="157"/>
      <c r="D41" s="173"/>
      <c r="E41" s="173"/>
      <c r="F41" s="157"/>
      <c r="G41" s="157"/>
      <c r="H41" s="173"/>
      <c r="I41" s="177"/>
      <c r="J41" s="177"/>
      <c r="K41" s="66"/>
      <c r="L41" s="66"/>
      <c r="M41" s="167"/>
      <c r="N41" s="157"/>
      <c r="O41" s="157"/>
      <c r="P41" s="157"/>
      <c r="Q41" s="167"/>
      <c r="R41" s="166"/>
      <c r="S41" s="166"/>
      <c r="T41" s="173"/>
      <c r="U41" s="173"/>
      <c r="V41" s="67"/>
      <c r="W41" s="68">
        <f t="shared" ref="W41:W43" si="88">IF(V41="Asignado",15,0)</f>
        <v>0</v>
      </c>
      <c r="X41" s="67"/>
      <c r="Y41" s="68">
        <f t="shared" ref="Y41:Y43" si="89">IF(X41="Adecuado",15,0)</f>
        <v>0</v>
      </c>
      <c r="Z41" s="67"/>
      <c r="AA41" s="68">
        <f t="shared" ref="AA41:AA43" si="90">IF(Z41="Oportuna",15,0)</f>
        <v>0</v>
      </c>
      <c r="AB41" s="67"/>
      <c r="AC41" s="68">
        <f t="shared" ref="AC41:AC43" si="91">IF(AB41="Prevenir",15,IF(AB41="Detectar",10,0))</f>
        <v>0</v>
      </c>
      <c r="AD41" s="67"/>
      <c r="AE41" s="68">
        <f t="shared" ref="AE41:AE43" si="92">IF(AD41="Confiable",15,0)</f>
        <v>0</v>
      </c>
      <c r="AF41" s="67"/>
      <c r="AG41" s="68">
        <f t="shared" ref="AG41:AG43" si="93">IF(AF41="Se investigan y resuelven oportunamente",15,0)</f>
        <v>0</v>
      </c>
      <c r="AH41" s="67"/>
      <c r="AI41" s="68">
        <f t="shared" ref="AI41:AI43" si="94">IF(AH41="Completa",10,IF(AH41="incompleta",5,0))</f>
        <v>0</v>
      </c>
      <c r="AJ41" s="69">
        <f t="shared" si="6"/>
        <v>0</v>
      </c>
      <c r="AK41" s="69" t="str">
        <f>IF(AJ41&gt;=96,"Fuerte",IF(AJ41&gt;=86,"Moderado",IF(AJ41&gt;=1,"Débil","")))</f>
        <v/>
      </c>
      <c r="AL41" s="70"/>
      <c r="AM41" s="69" t="str">
        <f t="shared" ref="AM41:AM43" si="95">IF(AL41="Siempre se ejecuta","Fuerte",IF(AL41="Algunas veces","Moderado",IF(AL41="no se ejecuta","Débil","")))</f>
        <v/>
      </c>
      <c r="AN41" s="69" t="str">
        <f t="shared" ref="AN41:AN43" si="96">AK41&amp;AM41</f>
        <v/>
      </c>
      <c r="AO41" s="69" t="str">
        <f>IFERROR(VLOOKUP(AN41,FORMULAS!$B$70:$D$78,3,FALSE),"")</f>
        <v/>
      </c>
      <c r="AP41" s="69" t="str">
        <f t="shared" ref="AP41:AP43" si="97">IF(AO41="fuerte",100,IF(AO41="Moderado",50,IF(AO41="débil",0,"")))</f>
        <v/>
      </c>
      <c r="AQ41" s="183"/>
      <c r="AR41" s="183"/>
      <c r="AS41" s="185"/>
      <c r="AT41" s="185"/>
      <c r="AU41" s="183"/>
      <c r="AV41" s="183"/>
      <c r="AW41" s="183"/>
      <c r="AX41" s="157"/>
      <c r="AY41" s="157"/>
      <c r="AZ41" s="167"/>
      <c r="BA41" s="165"/>
      <c r="BB41" s="166"/>
      <c r="BC41" s="71"/>
      <c r="BD41" s="72"/>
      <c r="BE41" s="72"/>
      <c r="BF41" s="73"/>
      <c r="BG41" s="101"/>
      <c r="BH41" s="74"/>
      <c r="BI41" s="72"/>
      <c r="BJ41" s="72"/>
      <c r="BK41" s="75"/>
    </row>
    <row r="42" spans="2:63" s="76" customFormat="1" ht="19.5" customHeight="1" x14ac:dyDescent="0.25">
      <c r="B42" s="157"/>
      <c r="C42" s="157"/>
      <c r="D42" s="173"/>
      <c r="E42" s="173"/>
      <c r="F42" s="157"/>
      <c r="G42" s="157"/>
      <c r="H42" s="173"/>
      <c r="I42" s="177"/>
      <c r="J42" s="177"/>
      <c r="K42" s="66"/>
      <c r="L42" s="66"/>
      <c r="M42" s="167"/>
      <c r="N42" s="157"/>
      <c r="O42" s="157"/>
      <c r="P42" s="157"/>
      <c r="Q42" s="167"/>
      <c r="R42" s="166"/>
      <c r="S42" s="166"/>
      <c r="T42" s="173"/>
      <c r="U42" s="173"/>
      <c r="V42" s="67"/>
      <c r="W42" s="68">
        <f t="shared" si="88"/>
        <v>0</v>
      </c>
      <c r="X42" s="67"/>
      <c r="Y42" s="68">
        <f t="shared" si="89"/>
        <v>0</v>
      </c>
      <c r="Z42" s="67"/>
      <c r="AA42" s="68">
        <f t="shared" si="90"/>
        <v>0</v>
      </c>
      <c r="AB42" s="67"/>
      <c r="AC42" s="68">
        <f t="shared" si="91"/>
        <v>0</v>
      </c>
      <c r="AD42" s="67"/>
      <c r="AE42" s="68">
        <f t="shared" si="92"/>
        <v>0</v>
      </c>
      <c r="AF42" s="67"/>
      <c r="AG42" s="68">
        <f t="shared" si="93"/>
        <v>0</v>
      </c>
      <c r="AH42" s="67"/>
      <c r="AI42" s="68">
        <f t="shared" si="94"/>
        <v>0</v>
      </c>
      <c r="AJ42" s="69">
        <f t="shared" si="6"/>
        <v>0</v>
      </c>
      <c r="AK42" s="69" t="str">
        <f t="shared" ref="AK42:AK43" si="98">IF(AJ42&gt;=96,"Fuerte",IF(AJ42&gt;=86,"Moderado",IF(AJ42&gt;=1,"Débil","")))</f>
        <v/>
      </c>
      <c r="AL42" s="70"/>
      <c r="AM42" s="69" t="str">
        <f t="shared" si="95"/>
        <v/>
      </c>
      <c r="AN42" s="69" t="str">
        <f t="shared" si="96"/>
        <v/>
      </c>
      <c r="AO42" s="69" t="str">
        <f>IFERROR(VLOOKUP(AN42,FORMULAS!$B$70:$D$78,3,FALSE),"")</f>
        <v/>
      </c>
      <c r="AP42" s="69" t="str">
        <f t="shared" si="97"/>
        <v/>
      </c>
      <c r="AQ42" s="183"/>
      <c r="AR42" s="183"/>
      <c r="AS42" s="185"/>
      <c r="AT42" s="185"/>
      <c r="AU42" s="183"/>
      <c r="AV42" s="183"/>
      <c r="AW42" s="183"/>
      <c r="AX42" s="157"/>
      <c r="AY42" s="157"/>
      <c r="AZ42" s="167"/>
      <c r="BA42" s="165"/>
      <c r="BB42" s="166"/>
      <c r="BC42" s="71"/>
      <c r="BD42" s="72"/>
      <c r="BE42" s="72"/>
      <c r="BF42" s="73"/>
      <c r="BG42" s="101"/>
      <c r="BH42" s="74"/>
      <c r="BI42" s="72"/>
      <c r="BJ42" s="72"/>
      <c r="BK42" s="75"/>
    </row>
    <row r="43" spans="2:63" s="76" customFormat="1" ht="19.5" customHeight="1" x14ac:dyDescent="0.25">
      <c r="B43" s="157"/>
      <c r="C43" s="157"/>
      <c r="D43" s="173"/>
      <c r="E43" s="173"/>
      <c r="F43" s="157"/>
      <c r="G43" s="157"/>
      <c r="H43" s="173"/>
      <c r="I43" s="177"/>
      <c r="J43" s="177"/>
      <c r="K43" s="66"/>
      <c r="L43" s="66"/>
      <c r="M43" s="167"/>
      <c r="N43" s="157"/>
      <c r="O43" s="157"/>
      <c r="P43" s="157"/>
      <c r="Q43" s="167"/>
      <c r="R43" s="166"/>
      <c r="S43" s="166"/>
      <c r="T43" s="173"/>
      <c r="U43" s="173"/>
      <c r="V43" s="67"/>
      <c r="W43" s="68">
        <f t="shared" si="88"/>
        <v>0</v>
      </c>
      <c r="X43" s="67"/>
      <c r="Y43" s="68">
        <f t="shared" si="89"/>
        <v>0</v>
      </c>
      <c r="Z43" s="67"/>
      <c r="AA43" s="68">
        <f t="shared" si="90"/>
        <v>0</v>
      </c>
      <c r="AB43" s="67"/>
      <c r="AC43" s="68">
        <f t="shared" si="91"/>
        <v>0</v>
      </c>
      <c r="AD43" s="67"/>
      <c r="AE43" s="68">
        <f t="shared" si="92"/>
        <v>0</v>
      </c>
      <c r="AF43" s="67"/>
      <c r="AG43" s="68">
        <f t="shared" si="93"/>
        <v>0</v>
      </c>
      <c r="AH43" s="67"/>
      <c r="AI43" s="68">
        <f t="shared" si="94"/>
        <v>0</v>
      </c>
      <c r="AJ43" s="69">
        <f t="shared" si="6"/>
        <v>0</v>
      </c>
      <c r="AK43" s="69" t="str">
        <f t="shared" si="98"/>
        <v/>
      </c>
      <c r="AL43" s="70"/>
      <c r="AM43" s="69" t="str">
        <f t="shared" si="95"/>
        <v/>
      </c>
      <c r="AN43" s="69" t="str">
        <f t="shared" si="96"/>
        <v/>
      </c>
      <c r="AO43" s="69" t="str">
        <f>IFERROR(VLOOKUP(AN43,FORMULAS!$B$70:$D$78,3,FALSE),"")</f>
        <v/>
      </c>
      <c r="AP43" s="69" t="str">
        <f t="shared" si="97"/>
        <v/>
      </c>
      <c r="AQ43" s="183"/>
      <c r="AR43" s="183"/>
      <c r="AS43" s="185"/>
      <c r="AT43" s="185"/>
      <c r="AU43" s="183"/>
      <c r="AV43" s="183"/>
      <c r="AW43" s="183"/>
      <c r="AX43" s="157"/>
      <c r="AY43" s="157"/>
      <c r="AZ43" s="167"/>
      <c r="BA43" s="165"/>
      <c r="BB43" s="166"/>
      <c r="BC43" s="77"/>
      <c r="BD43" s="72"/>
      <c r="BE43" s="72"/>
      <c r="BF43" s="71"/>
      <c r="BG43" s="101"/>
      <c r="BH43" s="74"/>
      <c r="BI43" s="72"/>
      <c r="BJ43" s="72"/>
      <c r="BK43" s="75"/>
    </row>
    <row r="44" spans="2:63" s="76" customFormat="1" ht="19.5" customHeight="1" x14ac:dyDescent="0.25">
      <c r="B44" s="157"/>
      <c r="C44" s="157"/>
      <c r="D44" s="173"/>
      <c r="E44" s="173"/>
      <c r="F44" s="157"/>
      <c r="G44" s="157"/>
      <c r="H44" s="173"/>
      <c r="I44" s="177"/>
      <c r="J44" s="177"/>
      <c r="K44" s="66"/>
      <c r="L44" s="66"/>
      <c r="M44" s="167" t="str">
        <f t="shared" ref="M44" si="99">IF(F44="gestion","impacto",IF(F44="corrupcion","impactocorrupcion",IF(F44="seguridad_de_la_informacion","impacto","")))</f>
        <v/>
      </c>
      <c r="N44" s="157"/>
      <c r="O44" s="157"/>
      <c r="P44" s="157"/>
      <c r="Q44" s="167" t="str">
        <f t="shared" ref="Q44" si="100">O44&amp;P44</f>
        <v/>
      </c>
      <c r="R44" s="166" t="str">
        <f>IFERROR(VLOOKUP(Q44,FORMULAS!$B$38:$C$62,2,FALSE),"")</f>
        <v/>
      </c>
      <c r="S44" s="166"/>
      <c r="T44" s="173"/>
      <c r="U44" s="173"/>
      <c r="V44" s="67"/>
      <c r="W44" s="68">
        <f>IF(V44="Asignado",15,0)</f>
        <v>0</v>
      </c>
      <c r="X44" s="67"/>
      <c r="Y44" s="68">
        <f>IF(X44="Adecuado",15,0)</f>
        <v>0</v>
      </c>
      <c r="Z44" s="67"/>
      <c r="AA44" s="68">
        <f>IF(Z44="Oportuna",15,0)</f>
        <v>0</v>
      </c>
      <c r="AB44" s="67"/>
      <c r="AC44" s="68">
        <f>IF(AB44="Prevenir",15,IF(AB44="Detectar",10,0))</f>
        <v>0</v>
      </c>
      <c r="AD44" s="67"/>
      <c r="AE44" s="68">
        <f>IF(AD44="Confiable",15,0)</f>
        <v>0</v>
      </c>
      <c r="AF44" s="67"/>
      <c r="AG44" s="68">
        <f>IF(AF44="Se investigan y resuelven oportunamente",15,0)</f>
        <v>0</v>
      </c>
      <c r="AH44" s="67"/>
      <c r="AI44" s="68">
        <f>IF(AH44="Completa",10,IF(AH44="incompleta",5,0))</f>
        <v>0</v>
      </c>
      <c r="AJ44" s="69">
        <f t="shared" si="6"/>
        <v>0</v>
      </c>
      <c r="AK44" s="69" t="str">
        <f>IF(AJ44&gt;=96,"Fuerte",IF(AJ44&gt;=86,"Moderado",IF(AJ44&gt;=1,"Débil","")))</f>
        <v/>
      </c>
      <c r="AL44" s="70"/>
      <c r="AM44" s="69" t="str">
        <f>IF(AL44="Siempre se ejecuta","Fuerte",IF(AL44="Algunas veces","Moderado",IF(AL44="no se ejecuta","Débil","")))</f>
        <v/>
      </c>
      <c r="AN44" s="69" t="str">
        <f>AK44&amp;AM44</f>
        <v/>
      </c>
      <c r="AO44" s="69" t="str">
        <f>IFERROR(VLOOKUP(AN44,FORMULAS!$B$70:$D$78,3,FALSE),"")</f>
        <v/>
      </c>
      <c r="AP44" s="69" t="str">
        <f>IF(AO44="fuerte",100,IF(AO44="Moderado",50,IF(AO44="débil",0,"")))</f>
        <v/>
      </c>
      <c r="AQ44" s="183">
        <f>IFERROR(AVERAGE(AP44:AP47),0)</f>
        <v>0</v>
      </c>
      <c r="AR44" s="183" t="str">
        <f>IF(AQ44&gt;=100,"Fuerte",IF(AQ44&gt;=50,"Moderado",IF(AQ44&gt;=1,"Débil","")))</f>
        <v/>
      </c>
      <c r="AS44" s="185"/>
      <c r="AT44" s="185"/>
      <c r="AU44" s="183" t="str">
        <f>+AR44&amp;AS44&amp;AT44</f>
        <v/>
      </c>
      <c r="AV44" s="183">
        <f>IFERROR(VLOOKUP(AU44,FORMULAS!$B$95:$D$102,2,FALSE),0)</f>
        <v>0</v>
      </c>
      <c r="AW44" s="183">
        <f>IFERROR(VLOOKUP(AU44,FORMULAS!$B$95:$D$102,3,FALSE),0)</f>
        <v>0</v>
      </c>
      <c r="AX44" s="157"/>
      <c r="AY44" s="157"/>
      <c r="AZ44" s="167" t="str">
        <f>AX44&amp;AY44</f>
        <v/>
      </c>
      <c r="BA44" s="165" t="str">
        <f>IFERROR(VLOOKUP(AZ44,FORMULAS!$B$38:$C$62,2,FALSE),"")</f>
        <v/>
      </c>
      <c r="BB44" s="166"/>
      <c r="BC44" s="71"/>
      <c r="BD44" s="72"/>
      <c r="BE44" s="72"/>
      <c r="BF44" s="73"/>
      <c r="BG44" s="101"/>
      <c r="BH44" s="74"/>
      <c r="BI44" s="72"/>
      <c r="BJ44" s="72"/>
      <c r="BK44" s="75"/>
    </row>
    <row r="45" spans="2:63" s="76" customFormat="1" ht="19.5" customHeight="1" x14ac:dyDescent="0.25">
      <c r="B45" s="157"/>
      <c r="C45" s="157"/>
      <c r="D45" s="173"/>
      <c r="E45" s="173"/>
      <c r="F45" s="157"/>
      <c r="G45" s="157"/>
      <c r="H45" s="173"/>
      <c r="I45" s="177"/>
      <c r="J45" s="177"/>
      <c r="K45" s="66"/>
      <c r="L45" s="66"/>
      <c r="M45" s="167"/>
      <c r="N45" s="157"/>
      <c r="O45" s="157"/>
      <c r="P45" s="157"/>
      <c r="Q45" s="167"/>
      <c r="R45" s="166"/>
      <c r="S45" s="166"/>
      <c r="T45" s="173"/>
      <c r="U45" s="173"/>
      <c r="V45" s="67"/>
      <c r="W45" s="68">
        <f t="shared" ref="W45:W47" si="101">IF(V45="Asignado",15,0)</f>
        <v>0</v>
      </c>
      <c r="X45" s="67"/>
      <c r="Y45" s="68">
        <f t="shared" ref="Y45:Y47" si="102">IF(X45="Adecuado",15,0)</f>
        <v>0</v>
      </c>
      <c r="Z45" s="67"/>
      <c r="AA45" s="68">
        <f t="shared" ref="AA45:AA47" si="103">IF(Z45="Oportuna",15,0)</f>
        <v>0</v>
      </c>
      <c r="AB45" s="67"/>
      <c r="AC45" s="68">
        <f t="shared" ref="AC45:AC47" si="104">IF(AB45="Prevenir",15,IF(AB45="Detectar",10,0))</f>
        <v>0</v>
      </c>
      <c r="AD45" s="67"/>
      <c r="AE45" s="68">
        <f t="shared" ref="AE45:AE47" si="105">IF(AD45="Confiable",15,0)</f>
        <v>0</v>
      </c>
      <c r="AF45" s="67"/>
      <c r="AG45" s="68">
        <f t="shared" ref="AG45:AG47" si="106">IF(AF45="Se investigan y resuelven oportunamente",15,0)</f>
        <v>0</v>
      </c>
      <c r="AH45" s="67"/>
      <c r="AI45" s="68">
        <f t="shared" ref="AI45:AI47" si="107">IF(AH45="Completa",10,IF(AH45="incompleta",5,0))</f>
        <v>0</v>
      </c>
      <c r="AJ45" s="69">
        <f t="shared" si="6"/>
        <v>0</v>
      </c>
      <c r="AK45" s="69" t="str">
        <f>IF(AJ45&gt;=96,"Fuerte",IF(AJ45&gt;=86,"Moderado",IF(AJ45&gt;=1,"Débil","")))</f>
        <v/>
      </c>
      <c r="AL45" s="70"/>
      <c r="AM45" s="69" t="str">
        <f t="shared" ref="AM45:AM47" si="108">IF(AL45="Siempre se ejecuta","Fuerte",IF(AL45="Algunas veces","Moderado",IF(AL45="no se ejecuta","Débil","")))</f>
        <v/>
      </c>
      <c r="AN45" s="69" t="str">
        <f t="shared" ref="AN45:AN47" si="109">AK45&amp;AM45</f>
        <v/>
      </c>
      <c r="AO45" s="69" t="str">
        <f>IFERROR(VLOOKUP(AN45,FORMULAS!$B$70:$D$78,3,FALSE),"")</f>
        <v/>
      </c>
      <c r="AP45" s="69" t="str">
        <f t="shared" ref="AP45:AP47" si="110">IF(AO45="fuerte",100,IF(AO45="Moderado",50,IF(AO45="débil",0,"")))</f>
        <v/>
      </c>
      <c r="AQ45" s="183"/>
      <c r="AR45" s="183"/>
      <c r="AS45" s="185"/>
      <c r="AT45" s="185"/>
      <c r="AU45" s="183"/>
      <c r="AV45" s="183"/>
      <c r="AW45" s="183"/>
      <c r="AX45" s="157"/>
      <c r="AY45" s="157"/>
      <c r="AZ45" s="167"/>
      <c r="BA45" s="165"/>
      <c r="BB45" s="166"/>
      <c r="BC45" s="71"/>
      <c r="BD45" s="72"/>
      <c r="BE45" s="72"/>
      <c r="BF45" s="73"/>
      <c r="BG45" s="101"/>
      <c r="BH45" s="74"/>
      <c r="BI45" s="72"/>
      <c r="BJ45" s="72"/>
      <c r="BK45" s="75"/>
    </row>
    <row r="46" spans="2:63" s="76" customFormat="1" ht="19.5" customHeight="1" x14ac:dyDescent="0.25">
      <c r="B46" s="157"/>
      <c r="C46" s="157"/>
      <c r="D46" s="173"/>
      <c r="E46" s="173"/>
      <c r="F46" s="157"/>
      <c r="G46" s="157"/>
      <c r="H46" s="173"/>
      <c r="I46" s="177"/>
      <c r="J46" s="177"/>
      <c r="K46" s="66"/>
      <c r="L46" s="66"/>
      <c r="M46" s="167"/>
      <c r="N46" s="157"/>
      <c r="O46" s="157"/>
      <c r="P46" s="157"/>
      <c r="Q46" s="167"/>
      <c r="R46" s="166"/>
      <c r="S46" s="166"/>
      <c r="T46" s="173"/>
      <c r="U46" s="173"/>
      <c r="V46" s="67"/>
      <c r="W46" s="68">
        <f t="shared" si="101"/>
        <v>0</v>
      </c>
      <c r="X46" s="67"/>
      <c r="Y46" s="68">
        <f t="shared" si="102"/>
        <v>0</v>
      </c>
      <c r="Z46" s="67"/>
      <c r="AA46" s="68">
        <f t="shared" si="103"/>
        <v>0</v>
      </c>
      <c r="AB46" s="67"/>
      <c r="AC46" s="68">
        <f t="shared" si="104"/>
        <v>0</v>
      </c>
      <c r="AD46" s="67"/>
      <c r="AE46" s="68">
        <f t="shared" si="105"/>
        <v>0</v>
      </c>
      <c r="AF46" s="67"/>
      <c r="AG46" s="68">
        <f t="shared" si="106"/>
        <v>0</v>
      </c>
      <c r="AH46" s="67"/>
      <c r="AI46" s="68">
        <f t="shared" si="107"/>
        <v>0</v>
      </c>
      <c r="AJ46" s="69">
        <f t="shared" si="6"/>
        <v>0</v>
      </c>
      <c r="AK46" s="69" t="str">
        <f t="shared" ref="AK46:AK47" si="111">IF(AJ46&gt;=96,"Fuerte",IF(AJ46&gt;=86,"Moderado",IF(AJ46&gt;=1,"Débil","")))</f>
        <v/>
      </c>
      <c r="AL46" s="70"/>
      <c r="AM46" s="69" t="str">
        <f t="shared" si="108"/>
        <v/>
      </c>
      <c r="AN46" s="69" t="str">
        <f t="shared" si="109"/>
        <v/>
      </c>
      <c r="AO46" s="69" t="str">
        <f>IFERROR(VLOOKUP(AN46,FORMULAS!$B$70:$D$78,3,FALSE),"")</f>
        <v/>
      </c>
      <c r="AP46" s="69" t="str">
        <f t="shared" si="110"/>
        <v/>
      </c>
      <c r="AQ46" s="183"/>
      <c r="AR46" s="183"/>
      <c r="AS46" s="185"/>
      <c r="AT46" s="185"/>
      <c r="AU46" s="183"/>
      <c r="AV46" s="183"/>
      <c r="AW46" s="183"/>
      <c r="AX46" s="157"/>
      <c r="AY46" s="157"/>
      <c r="AZ46" s="167"/>
      <c r="BA46" s="165"/>
      <c r="BB46" s="166"/>
      <c r="BC46" s="71"/>
      <c r="BD46" s="72"/>
      <c r="BE46" s="72"/>
      <c r="BF46" s="73"/>
      <c r="BG46" s="101"/>
      <c r="BH46" s="74"/>
      <c r="BI46" s="72"/>
      <c r="BJ46" s="72"/>
      <c r="BK46" s="75"/>
    </row>
    <row r="47" spans="2:63" s="76" customFormat="1" ht="19.5" customHeight="1" x14ac:dyDescent="0.25">
      <c r="B47" s="157"/>
      <c r="C47" s="157"/>
      <c r="D47" s="173"/>
      <c r="E47" s="173"/>
      <c r="F47" s="157"/>
      <c r="G47" s="157"/>
      <c r="H47" s="173"/>
      <c r="I47" s="177"/>
      <c r="J47" s="177"/>
      <c r="K47" s="66"/>
      <c r="L47" s="66"/>
      <c r="M47" s="167"/>
      <c r="N47" s="157"/>
      <c r="O47" s="157"/>
      <c r="P47" s="157"/>
      <c r="Q47" s="167"/>
      <c r="R47" s="166"/>
      <c r="S47" s="166"/>
      <c r="T47" s="173"/>
      <c r="U47" s="173"/>
      <c r="V47" s="67"/>
      <c r="W47" s="68">
        <f t="shared" si="101"/>
        <v>0</v>
      </c>
      <c r="X47" s="67"/>
      <c r="Y47" s="68">
        <f t="shared" si="102"/>
        <v>0</v>
      </c>
      <c r="Z47" s="67"/>
      <c r="AA47" s="68">
        <f t="shared" si="103"/>
        <v>0</v>
      </c>
      <c r="AB47" s="67"/>
      <c r="AC47" s="68">
        <f t="shared" si="104"/>
        <v>0</v>
      </c>
      <c r="AD47" s="67"/>
      <c r="AE47" s="68">
        <f t="shared" si="105"/>
        <v>0</v>
      </c>
      <c r="AF47" s="67"/>
      <c r="AG47" s="68">
        <f t="shared" si="106"/>
        <v>0</v>
      </c>
      <c r="AH47" s="67"/>
      <c r="AI47" s="68">
        <f t="shared" si="107"/>
        <v>0</v>
      </c>
      <c r="AJ47" s="69">
        <f t="shared" si="6"/>
        <v>0</v>
      </c>
      <c r="AK47" s="69" t="str">
        <f t="shared" si="111"/>
        <v/>
      </c>
      <c r="AL47" s="70"/>
      <c r="AM47" s="69" t="str">
        <f t="shared" si="108"/>
        <v/>
      </c>
      <c r="AN47" s="69" t="str">
        <f t="shared" si="109"/>
        <v/>
      </c>
      <c r="AO47" s="69" t="str">
        <f>IFERROR(VLOOKUP(AN47,FORMULAS!$B$70:$D$78,3,FALSE),"")</f>
        <v/>
      </c>
      <c r="AP47" s="69" t="str">
        <f t="shared" si="110"/>
        <v/>
      </c>
      <c r="AQ47" s="183"/>
      <c r="AR47" s="183"/>
      <c r="AS47" s="185"/>
      <c r="AT47" s="185"/>
      <c r="AU47" s="183"/>
      <c r="AV47" s="183"/>
      <c r="AW47" s="183"/>
      <c r="AX47" s="157"/>
      <c r="AY47" s="157"/>
      <c r="AZ47" s="167"/>
      <c r="BA47" s="165"/>
      <c r="BB47" s="166"/>
      <c r="BC47" s="77"/>
      <c r="BD47" s="72"/>
      <c r="BE47" s="72"/>
      <c r="BF47" s="71"/>
      <c r="BG47" s="102"/>
      <c r="BH47" s="74"/>
      <c r="BI47" s="72"/>
      <c r="BJ47" s="72"/>
      <c r="BK47" s="75"/>
    </row>
    <row r="48" spans="2:63" s="16" customFormat="1" x14ac:dyDescent="0.25">
      <c r="B48" s="17"/>
      <c r="C48" s="17"/>
      <c r="D48" s="30"/>
      <c r="E48" s="30"/>
      <c r="F48" s="17"/>
      <c r="G48" s="17"/>
      <c r="H48" s="30"/>
      <c r="I48" s="30"/>
      <c r="J48" s="30"/>
      <c r="K48" s="17"/>
      <c r="L48" s="17"/>
      <c r="M48" s="17"/>
      <c r="N48" s="17"/>
      <c r="O48" s="17"/>
      <c r="P48" s="17"/>
      <c r="Q48" s="17"/>
      <c r="R48" s="20"/>
      <c r="S48" s="20"/>
      <c r="T48" s="30"/>
      <c r="U48" s="30"/>
      <c r="V48" s="17"/>
      <c r="W48" s="17"/>
      <c r="X48" s="17"/>
      <c r="Y48" s="17"/>
      <c r="Z48" s="17"/>
      <c r="AA48" s="17"/>
      <c r="AB48" s="17"/>
      <c r="AC48" s="17"/>
      <c r="AD48" s="17"/>
      <c r="AE48" s="17"/>
      <c r="AF48" s="17"/>
      <c r="AG48" s="17"/>
      <c r="AH48" s="17"/>
      <c r="AI48" s="17"/>
      <c r="AJ48" s="19"/>
      <c r="AK48" s="19"/>
      <c r="AL48" s="19"/>
      <c r="AM48" s="19"/>
      <c r="AN48" s="19"/>
      <c r="AO48" s="19"/>
      <c r="AP48" s="19"/>
      <c r="AQ48" s="19"/>
      <c r="AR48" s="19"/>
      <c r="AS48" s="19"/>
      <c r="AT48" s="19"/>
      <c r="AU48" s="19"/>
      <c r="AV48" s="19"/>
      <c r="AW48" s="19"/>
      <c r="AX48" s="17"/>
      <c r="AY48" s="17"/>
      <c r="AZ48" s="20"/>
      <c r="BA48" s="20"/>
      <c r="BB48" s="20"/>
      <c r="BC48" s="20"/>
      <c r="BD48" s="20"/>
      <c r="BE48" s="20"/>
      <c r="BF48" s="18"/>
      <c r="BG48" s="18"/>
      <c r="BH48" s="18"/>
    </row>
    <row r="49" spans="2:60" s="16" customFormat="1" x14ac:dyDescent="0.25">
      <c r="B49" s="17"/>
      <c r="C49" s="17"/>
      <c r="D49" s="30"/>
      <c r="E49" s="30"/>
      <c r="F49" s="17"/>
      <c r="G49" s="17"/>
      <c r="H49" s="30"/>
      <c r="I49" s="30"/>
      <c r="J49" s="30"/>
      <c r="K49" s="17"/>
      <c r="L49" s="17"/>
      <c r="M49" s="17"/>
      <c r="N49" s="17"/>
      <c r="O49" s="17"/>
      <c r="P49" s="17"/>
      <c r="Q49" s="17"/>
      <c r="R49" s="20"/>
      <c r="S49" s="20"/>
      <c r="T49" s="30"/>
      <c r="U49" s="30"/>
      <c r="V49" s="17"/>
      <c r="W49" s="17"/>
      <c r="X49" s="17"/>
      <c r="Y49" s="17"/>
      <c r="Z49" s="17"/>
      <c r="AA49" s="17"/>
      <c r="AB49" s="17"/>
      <c r="AC49" s="17"/>
      <c r="AD49" s="17"/>
      <c r="AE49" s="17"/>
      <c r="AF49" s="17"/>
      <c r="AG49" s="17"/>
      <c r="AH49" s="17"/>
      <c r="AI49" s="17"/>
      <c r="AJ49" s="19"/>
      <c r="AK49" s="19"/>
      <c r="AL49" s="19"/>
      <c r="AM49" s="19"/>
      <c r="AN49" s="19"/>
      <c r="AO49" s="19"/>
      <c r="AP49" s="19"/>
      <c r="AQ49" s="19"/>
      <c r="AR49" s="19"/>
      <c r="AS49" s="19"/>
      <c r="AT49" s="19"/>
      <c r="AU49" s="19"/>
      <c r="AV49" s="19"/>
      <c r="AW49" s="19"/>
      <c r="AX49" s="17"/>
      <c r="AY49" s="17"/>
      <c r="AZ49" s="20"/>
      <c r="BA49" s="20"/>
      <c r="BB49" s="20"/>
      <c r="BC49" s="20"/>
      <c r="BD49" s="20"/>
      <c r="BE49" s="20"/>
      <c r="BF49" s="18"/>
      <c r="BG49" s="18"/>
      <c r="BH49" s="18"/>
    </row>
    <row r="50" spans="2:60" s="16" customFormat="1" x14ac:dyDescent="0.25">
      <c r="D50" s="30"/>
      <c r="E50" s="30"/>
      <c r="F50" s="17"/>
      <c r="G50" s="17"/>
      <c r="H50" s="30"/>
      <c r="I50" s="30"/>
      <c r="J50" s="30"/>
      <c r="K50" s="17"/>
      <c r="L50" s="17"/>
      <c r="M50" s="17"/>
      <c r="N50" s="17"/>
      <c r="O50" s="17"/>
      <c r="P50" s="17"/>
      <c r="Q50" s="17"/>
      <c r="R50" s="20"/>
      <c r="S50" s="20"/>
      <c r="T50" s="30"/>
      <c r="U50" s="30"/>
      <c r="V50" s="17"/>
      <c r="W50" s="17"/>
      <c r="X50" s="17"/>
      <c r="Y50" s="17"/>
      <c r="Z50" s="17"/>
      <c r="AA50" s="17"/>
      <c r="AB50" s="17"/>
      <c r="AC50" s="17"/>
      <c r="AD50" s="17"/>
      <c r="AE50" s="17"/>
      <c r="AF50" s="17"/>
      <c r="AG50" s="17"/>
      <c r="AH50" s="17"/>
      <c r="AI50" s="17"/>
      <c r="AJ50" s="19"/>
      <c r="AK50" s="19"/>
      <c r="AL50" s="19"/>
      <c r="AM50" s="19"/>
      <c r="AN50" s="19"/>
      <c r="AO50" s="19"/>
      <c r="AP50" s="19"/>
      <c r="AQ50" s="19"/>
      <c r="AR50" s="19"/>
      <c r="AS50" s="19"/>
      <c r="AT50" s="19"/>
      <c r="AU50" s="19"/>
      <c r="AV50" s="19"/>
      <c r="AW50" s="19"/>
      <c r="AX50" s="17"/>
      <c r="AY50" s="17"/>
      <c r="AZ50" s="20"/>
      <c r="BA50" s="20"/>
      <c r="BB50" s="20"/>
      <c r="BC50" s="20"/>
      <c r="BD50" s="20"/>
      <c r="BE50" s="20"/>
      <c r="BF50" s="18"/>
      <c r="BG50" s="18"/>
      <c r="BH50" s="18"/>
    </row>
    <row r="51" spans="2:60" s="16" customFormat="1" x14ac:dyDescent="0.25">
      <c r="D51" s="30"/>
      <c r="E51" s="30"/>
      <c r="F51" s="17"/>
      <c r="G51" s="17"/>
      <c r="H51" s="30"/>
      <c r="I51" s="30"/>
      <c r="J51" s="30"/>
      <c r="K51" s="17"/>
      <c r="L51" s="17"/>
      <c r="M51" s="17"/>
      <c r="N51" s="17"/>
      <c r="O51" s="17"/>
      <c r="P51" s="17"/>
      <c r="Q51" s="17"/>
      <c r="R51" s="20"/>
      <c r="S51" s="20"/>
      <c r="T51" s="30"/>
      <c r="U51" s="30"/>
      <c r="V51" s="17"/>
      <c r="W51" s="17"/>
      <c r="X51" s="17"/>
      <c r="Y51" s="17"/>
      <c r="Z51" s="17"/>
      <c r="AA51" s="17"/>
      <c r="AB51" s="17"/>
      <c r="AC51" s="17"/>
      <c r="AD51" s="17"/>
      <c r="AE51" s="17"/>
      <c r="AF51" s="17"/>
      <c r="AG51" s="17"/>
      <c r="AH51" s="17"/>
      <c r="AI51" s="17"/>
      <c r="AJ51" s="19"/>
      <c r="AK51" s="19"/>
      <c r="AL51" s="19"/>
      <c r="AN51" s="19"/>
      <c r="AQ51" s="19"/>
      <c r="AR51" s="19"/>
      <c r="AS51" s="19"/>
      <c r="AT51" s="19"/>
      <c r="AU51" s="19"/>
      <c r="AV51" s="19"/>
      <c r="AW51" s="19"/>
      <c r="AX51" s="17"/>
      <c r="AY51" s="17"/>
      <c r="AZ51" s="20"/>
      <c r="BA51" s="20"/>
      <c r="BB51" s="20"/>
      <c r="BC51" s="20"/>
      <c r="BD51" s="20"/>
      <c r="BE51" s="20"/>
      <c r="BF51" s="18"/>
      <c r="BG51" s="18"/>
      <c r="BH51" s="18"/>
    </row>
    <row r="52" spans="2:60" x14ac:dyDescent="0.25">
      <c r="AS52" s="19"/>
    </row>
    <row r="53" spans="2:60" x14ac:dyDescent="0.25">
      <c r="E53" s="23"/>
      <c r="H53" s="23"/>
      <c r="I53" s="23"/>
      <c r="J53" s="23"/>
      <c r="AS53" s="19"/>
    </row>
    <row r="54" spans="2:60" x14ac:dyDescent="0.25">
      <c r="E54" s="23"/>
      <c r="H54" s="23"/>
      <c r="I54" s="23"/>
      <c r="J54" s="23"/>
    </row>
    <row r="55" spans="2:60" x14ac:dyDescent="0.25">
      <c r="E55" s="23"/>
      <c r="H55" s="23"/>
      <c r="I55" s="23"/>
      <c r="J55" s="23"/>
    </row>
    <row r="56" spans="2:60" x14ac:dyDescent="0.25">
      <c r="E56" s="23"/>
      <c r="H56" s="23"/>
      <c r="I56" s="23"/>
      <c r="J56" s="23"/>
    </row>
    <row r="57" spans="2:60" x14ac:dyDescent="0.25">
      <c r="E57" s="23"/>
      <c r="H57" s="23"/>
      <c r="I57" s="23"/>
      <c r="J57" s="23"/>
    </row>
    <row r="58" spans="2:60" x14ac:dyDescent="0.25">
      <c r="E58" s="23"/>
      <c r="H58" s="23"/>
      <c r="I58" s="23"/>
      <c r="J58" s="23"/>
    </row>
    <row r="59" spans="2:60" x14ac:dyDescent="0.25">
      <c r="E59" s="23"/>
      <c r="H59" s="23"/>
      <c r="I59" s="23"/>
      <c r="J59" s="23"/>
    </row>
    <row r="60" spans="2:60" x14ac:dyDescent="0.25">
      <c r="E60" s="23"/>
      <c r="H60" s="23"/>
      <c r="I60" s="23"/>
      <c r="J60" s="23"/>
    </row>
    <row r="61" spans="2:60" x14ac:dyDescent="0.25">
      <c r="E61" s="23"/>
      <c r="H61" s="23"/>
      <c r="I61" s="23"/>
      <c r="J61" s="23"/>
    </row>
    <row r="62" spans="2:60" x14ac:dyDescent="0.25">
      <c r="E62" s="23"/>
      <c r="H62" s="23"/>
      <c r="I62" s="23"/>
      <c r="J62" s="23"/>
    </row>
    <row r="63" spans="2:60" x14ac:dyDescent="0.25">
      <c r="E63" s="23"/>
      <c r="H63" s="23"/>
      <c r="I63" s="23"/>
      <c r="J63" s="23"/>
    </row>
    <row r="64" spans="2:60" x14ac:dyDescent="0.25">
      <c r="E64" s="23"/>
      <c r="H64" s="23"/>
      <c r="I64" s="23"/>
      <c r="J64" s="23"/>
    </row>
    <row r="65" spans="5:10" x14ac:dyDescent="0.25">
      <c r="E65" s="23"/>
      <c r="H65" s="23"/>
      <c r="I65" s="23"/>
      <c r="J65" s="23"/>
    </row>
    <row r="66" spans="5:10" x14ac:dyDescent="0.25">
      <c r="E66" s="23"/>
      <c r="H66" s="23"/>
      <c r="I66" s="23"/>
      <c r="J66" s="23"/>
    </row>
    <row r="67" spans="5:10" x14ac:dyDescent="0.25">
      <c r="E67" s="23"/>
      <c r="H67" s="23"/>
      <c r="I67" s="23"/>
      <c r="J67" s="23"/>
    </row>
    <row r="68" spans="5:10" x14ac:dyDescent="0.25">
      <c r="E68" s="23"/>
      <c r="H68" s="23"/>
      <c r="I68" s="23"/>
      <c r="J68" s="23"/>
    </row>
    <row r="69" spans="5:10" x14ac:dyDescent="0.25">
      <c r="E69" s="23"/>
      <c r="H69" s="23"/>
      <c r="I69" s="23"/>
      <c r="J69" s="23"/>
    </row>
    <row r="70" spans="5:10" x14ac:dyDescent="0.25">
      <c r="E70" s="23"/>
      <c r="H70" s="23"/>
      <c r="I70" s="23"/>
      <c r="J70" s="23"/>
    </row>
    <row r="71" spans="5:10" x14ac:dyDescent="0.25">
      <c r="E71" s="23"/>
      <c r="H71" s="23"/>
      <c r="I71" s="23"/>
      <c r="J71" s="23"/>
    </row>
    <row r="72" spans="5:10" x14ac:dyDescent="0.25">
      <c r="E72" s="23"/>
      <c r="H72" s="23"/>
      <c r="I72" s="23"/>
      <c r="J72" s="23"/>
    </row>
  </sheetData>
  <sheetProtection selectLockedCells="1"/>
  <mergeCells count="351">
    <mergeCell ref="S28:S31"/>
    <mergeCell ref="S32:S35"/>
    <mergeCell ref="S36:S39"/>
    <mergeCell ref="S40:S43"/>
    <mergeCell ref="S44:S47"/>
    <mergeCell ref="B44:B47"/>
    <mergeCell ref="C44:C47"/>
    <mergeCell ref="D44:D47"/>
    <mergeCell ref="E44:E47"/>
    <mergeCell ref="O40:O43"/>
    <mergeCell ref="P40:P43"/>
    <mergeCell ref="Q40:Q43"/>
    <mergeCell ref="R40:R43"/>
    <mergeCell ref="O44:O47"/>
    <mergeCell ref="B40:B43"/>
    <mergeCell ref="C40:C43"/>
    <mergeCell ref="D40:D43"/>
    <mergeCell ref="E40:E43"/>
    <mergeCell ref="P36:P39"/>
    <mergeCell ref="Q36:Q39"/>
    <mergeCell ref="R36:R39"/>
    <mergeCell ref="B36:B39"/>
    <mergeCell ref="C36:C39"/>
    <mergeCell ref="D36:D39"/>
    <mergeCell ref="B2:U2"/>
    <mergeCell ref="B3:U4"/>
    <mergeCell ref="AS2:BK2"/>
    <mergeCell ref="AS3:BK4"/>
    <mergeCell ref="V2:AR2"/>
    <mergeCell ref="V3:AR4"/>
    <mergeCell ref="BA44:BA47"/>
    <mergeCell ref="BB44:BB47"/>
    <mergeCell ref="T45:U45"/>
    <mergeCell ref="T46:U46"/>
    <mergeCell ref="T47:U47"/>
    <mergeCell ref="AV44:AV47"/>
    <mergeCell ref="AW44:AW47"/>
    <mergeCell ref="AX44:AX47"/>
    <mergeCell ref="AY44:AY47"/>
    <mergeCell ref="AZ44:AZ47"/>
    <mergeCell ref="AQ44:AQ47"/>
    <mergeCell ref="AR44:AR47"/>
    <mergeCell ref="AS44:AS47"/>
    <mergeCell ref="AT44:AT47"/>
    <mergeCell ref="T42:U42"/>
    <mergeCell ref="T43:U43"/>
    <mergeCell ref="AV40:AV43"/>
    <mergeCell ref="AW40:AW43"/>
    <mergeCell ref="AX40:AX43"/>
    <mergeCell ref="AY40:AY43"/>
    <mergeCell ref="AZ40:AZ43"/>
    <mergeCell ref="AQ40:AQ43"/>
    <mergeCell ref="AR40:AR43"/>
    <mergeCell ref="AS40:AS43"/>
    <mergeCell ref="AT40:AT43"/>
    <mergeCell ref="AU40:AU43"/>
    <mergeCell ref="AU44:AU47"/>
    <mergeCell ref="T40:U40"/>
    <mergeCell ref="F40:F43"/>
    <mergeCell ref="G40:G43"/>
    <mergeCell ref="I40:I43"/>
    <mergeCell ref="J40:J43"/>
    <mergeCell ref="M40:M43"/>
    <mergeCell ref="H40:H43"/>
    <mergeCell ref="T44:U44"/>
    <mergeCell ref="F44:F47"/>
    <mergeCell ref="G44:G47"/>
    <mergeCell ref="I44:I47"/>
    <mergeCell ref="J44:J47"/>
    <mergeCell ref="M44:M47"/>
    <mergeCell ref="H44:H47"/>
    <mergeCell ref="P44:P47"/>
    <mergeCell ref="Q44:Q47"/>
    <mergeCell ref="R44:R47"/>
    <mergeCell ref="T41:U41"/>
    <mergeCell ref="N44:N47"/>
    <mergeCell ref="E36:E39"/>
    <mergeCell ref="BA36:BA39"/>
    <mergeCell ref="BB36:BB39"/>
    <mergeCell ref="T37:U37"/>
    <mergeCell ref="T38:U38"/>
    <mergeCell ref="T39:U39"/>
    <mergeCell ref="AV36:AV39"/>
    <mergeCell ref="AW36:AW39"/>
    <mergeCell ref="AX36:AX39"/>
    <mergeCell ref="AY36:AY39"/>
    <mergeCell ref="AZ36:AZ39"/>
    <mergeCell ref="AQ36:AQ39"/>
    <mergeCell ref="AR36:AR39"/>
    <mergeCell ref="AS36:AS39"/>
    <mergeCell ref="AT36:AT39"/>
    <mergeCell ref="AU36:AU39"/>
    <mergeCell ref="T36:U36"/>
    <mergeCell ref="J32:J35"/>
    <mergeCell ref="M32:M35"/>
    <mergeCell ref="AW32:AW35"/>
    <mergeCell ref="AX32:AX35"/>
    <mergeCell ref="AY32:AY35"/>
    <mergeCell ref="AZ32:AZ35"/>
    <mergeCell ref="F36:F39"/>
    <mergeCell ref="G36:G39"/>
    <mergeCell ref="I36:I39"/>
    <mergeCell ref="J36:J39"/>
    <mergeCell ref="M36:M39"/>
    <mergeCell ref="B32:B35"/>
    <mergeCell ref="C32:C35"/>
    <mergeCell ref="D32:D35"/>
    <mergeCell ref="E32:E35"/>
    <mergeCell ref="H36:H39"/>
    <mergeCell ref="T33:U33"/>
    <mergeCell ref="T34:U34"/>
    <mergeCell ref="T35:U35"/>
    <mergeCell ref="AV32:AV35"/>
    <mergeCell ref="AQ32:AQ35"/>
    <mergeCell ref="AR32:AR35"/>
    <mergeCell ref="AS32:AS35"/>
    <mergeCell ref="AT32:AT35"/>
    <mergeCell ref="AU32:AU35"/>
    <mergeCell ref="T32:U32"/>
    <mergeCell ref="H32:H35"/>
    <mergeCell ref="O32:O35"/>
    <mergeCell ref="P32:P35"/>
    <mergeCell ref="Q32:Q35"/>
    <mergeCell ref="R32:R35"/>
    <mergeCell ref="O36:O39"/>
    <mergeCell ref="F32:F35"/>
    <mergeCell ref="G32:G35"/>
    <mergeCell ref="I32:I35"/>
    <mergeCell ref="R28:R31"/>
    <mergeCell ref="T28:U28"/>
    <mergeCell ref="F28:F31"/>
    <mergeCell ref="G28:G31"/>
    <mergeCell ref="I28:I31"/>
    <mergeCell ref="J28:J31"/>
    <mergeCell ref="M28:M31"/>
    <mergeCell ref="BA28:BA31"/>
    <mergeCell ref="BB28:BB31"/>
    <mergeCell ref="T29:U29"/>
    <mergeCell ref="T30:U30"/>
    <mergeCell ref="T31:U31"/>
    <mergeCell ref="AV28:AV31"/>
    <mergeCell ref="AW28:AW31"/>
    <mergeCell ref="AX28:AX31"/>
    <mergeCell ref="AY28:AY31"/>
    <mergeCell ref="AZ28:AZ31"/>
    <mergeCell ref="AQ28:AQ31"/>
    <mergeCell ref="AR28:AR31"/>
    <mergeCell ref="AS28:AS31"/>
    <mergeCell ref="AT28:AT31"/>
    <mergeCell ref="AU28:AU31"/>
    <mergeCell ref="H28:H31"/>
    <mergeCell ref="P28:P31"/>
    <mergeCell ref="B28:B31"/>
    <mergeCell ref="C28:C31"/>
    <mergeCell ref="D28:D31"/>
    <mergeCell ref="E28:E31"/>
    <mergeCell ref="BA24:BA27"/>
    <mergeCell ref="BB24:BB27"/>
    <mergeCell ref="T25:U25"/>
    <mergeCell ref="T26:U26"/>
    <mergeCell ref="T27:U27"/>
    <mergeCell ref="AV24:AV27"/>
    <mergeCell ref="AW24:AW27"/>
    <mergeCell ref="AX24:AX27"/>
    <mergeCell ref="AY24:AY27"/>
    <mergeCell ref="AZ24:AZ27"/>
    <mergeCell ref="AQ24:AQ27"/>
    <mergeCell ref="AR24:AR27"/>
    <mergeCell ref="AS24:AS27"/>
    <mergeCell ref="AT24:AT27"/>
    <mergeCell ref="AU24:AU27"/>
    <mergeCell ref="O24:O27"/>
    <mergeCell ref="P24:P27"/>
    <mergeCell ref="Q24:Q27"/>
    <mergeCell ref="R24:R27"/>
    <mergeCell ref="O28:O31"/>
    <mergeCell ref="F24:F27"/>
    <mergeCell ref="G24:G27"/>
    <mergeCell ref="I24:I27"/>
    <mergeCell ref="J24:J27"/>
    <mergeCell ref="M24:M27"/>
    <mergeCell ref="B24:B27"/>
    <mergeCell ref="C24:C27"/>
    <mergeCell ref="D24:D27"/>
    <mergeCell ref="E24:E27"/>
    <mergeCell ref="H24:H27"/>
    <mergeCell ref="BA20:BA23"/>
    <mergeCell ref="BB20:BB23"/>
    <mergeCell ref="T21:U21"/>
    <mergeCell ref="T22:U22"/>
    <mergeCell ref="T23:U23"/>
    <mergeCell ref="AV20:AV23"/>
    <mergeCell ref="AW20:AW23"/>
    <mergeCell ref="AX20:AX23"/>
    <mergeCell ref="AY20:AY23"/>
    <mergeCell ref="AZ20:AZ23"/>
    <mergeCell ref="AQ20:AQ23"/>
    <mergeCell ref="AR20:AR23"/>
    <mergeCell ref="AS20:AS23"/>
    <mergeCell ref="AT20:AT23"/>
    <mergeCell ref="AU20:AU23"/>
    <mergeCell ref="B11:B19"/>
    <mergeCell ref="C11:C19"/>
    <mergeCell ref="D11:D19"/>
    <mergeCell ref="E11:E19"/>
    <mergeCell ref="I11:I19"/>
    <mergeCell ref="J11:J19"/>
    <mergeCell ref="K11:K12"/>
    <mergeCell ref="K15:K17"/>
    <mergeCell ref="F11:F19"/>
    <mergeCell ref="G11:G19"/>
    <mergeCell ref="B20:B23"/>
    <mergeCell ref="C20:C23"/>
    <mergeCell ref="D20:D23"/>
    <mergeCell ref="E20:E23"/>
    <mergeCell ref="O20:O23"/>
    <mergeCell ref="F20:F23"/>
    <mergeCell ref="G20:G23"/>
    <mergeCell ref="I20:I23"/>
    <mergeCell ref="J20:J23"/>
    <mergeCell ref="M20:M23"/>
    <mergeCell ref="H20:H23"/>
    <mergeCell ref="N20:N23"/>
    <mergeCell ref="BD9:BD10"/>
    <mergeCell ref="BE9:BE10"/>
    <mergeCell ref="BF9:BF10"/>
    <mergeCell ref="B8:B10"/>
    <mergeCell ref="C8:C10"/>
    <mergeCell ref="D8:D10"/>
    <mergeCell ref="E8:E10"/>
    <mergeCell ref="F8:F10"/>
    <mergeCell ref="G8:G10"/>
    <mergeCell ref="I8:I10"/>
    <mergeCell ref="J8:J10"/>
    <mergeCell ref="K8:K10"/>
    <mergeCell ref="L8:L10"/>
    <mergeCell ref="M8:M10"/>
    <mergeCell ref="O9:O10"/>
    <mergeCell ref="P9:P10"/>
    <mergeCell ref="Q8:Q10"/>
    <mergeCell ref="H8:H10"/>
    <mergeCell ref="O8:P8"/>
    <mergeCell ref="X9:X10"/>
    <mergeCell ref="R9:R10"/>
    <mergeCell ref="V9:V10"/>
    <mergeCell ref="AK9:AK10"/>
    <mergeCell ref="AJ9:AJ10"/>
    <mergeCell ref="T24:U24"/>
    <mergeCell ref="AQ15:AQ18"/>
    <mergeCell ref="AR15:AR18"/>
    <mergeCell ref="AU15:AU18"/>
    <mergeCell ref="Q15:Q18"/>
    <mergeCell ref="S20:S23"/>
    <mergeCell ref="S24:S27"/>
    <mergeCell ref="M15:M18"/>
    <mergeCell ref="T16:U16"/>
    <mergeCell ref="T17:U17"/>
    <mergeCell ref="T18:U18"/>
    <mergeCell ref="N24:N27"/>
    <mergeCell ref="P20:P23"/>
    <mergeCell ref="Q20:Q23"/>
    <mergeCell ref="R20:R23"/>
    <mergeCell ref="T20:U20"/>
    <mergeCell ref="L11:L19"/>
    <mergeCell ref="H11:H19"/>
    <mergeCell ref="M11:M14"/>
    <mergeCell ref="BJ9:BJ10"/>
    <mergeCell ref="BH17:BH19"/>
    <mergeCell ref="BI17:BI19"/>
    <mergeCell ref="BJ17:BJ19"/>
    <mergeCell ref="AV11:AV14"/>
    <mergeCell ref="AW11:AW14"/>
    <mergeCell ref="T12:U12"/>
    <mergeCell ref="AQ11:AQ14"/>
    <mergeCell ref="T11:U11"/>
    <mergeCell ref="T13:U13"/>
    <mergeCell ref="Q11:Q14"/>
    <mergeCell ref="T14:U14"/>
    <mergeCell ref="AF9:AF10"/>
    <mergeCell ref="AD9:AD10"/>
    <mergeCell ref="AB9:AB10"/>
    <mergeCell ref="Z9:Z10"/>
    <mergeCell ref="S8:S10"/>
    <mergeCell ref="AH9:AH10"/>
    <mergeCell ref="T9:U10"/>
    <mergeCell ref="T8:AW8"/>
    <mergeCell ref="BC9:BC10"/>
    <mergeCell ref="BK9:BK10"/>
    <mergeCell ref="BH8:BK8"/>
    <mergeCell ref="BB11:BB14"/>
    <mergeCell ref="AZ11:AZ14"/>
    <mergeCell ref="BA11:BA14"/>
    <mergeCell ref="BC8:BG8"/>
    <mergeCell ref="BB32:BB35"/>
    <mergeCell ref="BA40:BA43"/>
    <mergeCell ref="BB40:BB43"/>
    <mergeCell ref="BH9:BH10"/>
    <mergeCell ref="BA32:BA35"/>
    <mergeCell ref="BE11:BE12"/>
    <mergeCell ref="BF11:BF12"/>
    <mergeCell ref="BE15:BE16"/>
    <mergeCell ref="BF15:BF16"/>
    <mergeCell ref="BG11:BG16"/>
    <mergeCell ref="BG17:BG19"/>
    <mergeCell ref="BH11:BH16"/>
    <mergeCell ref="BI11:BI16"/>
    <mergeCell ref="BJ11:BJ16"/>
    <mergeCell ref="BA9:BA10"/>
    <mergeCell ref="BG9:BG10"/>
    <mergeCell ref="AZ9:AZ10"/>
    <mergeCell ref="BK11:BK16"/>
    <mergeCell ref="N28:N31"/>
    <mergeCell ref="N32:N35"/>
    <mergeCell ref="N36:N39"/>
    <mergeCell ref="N40:N43"/>
    <mergeCell ref="N11:N19"/>
    <mergeCell ref="BI9:BI10"/>
    <mergeCell ref="AX9:AX10"/>
    <mergeCell ref="AY9:AY10"/>
    <mergeCell ref="BB8:BB10"/>
    <mergeCell ref="AX8:BA8"/>
    <mergeCell ref="BA15:BA18"/>
    <mergeCell ref="BB15:BB18"/>
    <mergeCell ref="AV15:AV18"/>
    <mergeCell ref="AW15:AW18"/>
    <mergeCell ref="AZ15:AZ18"/>
    <mergeCell ref="AV9:AW9"/>
    <mergeCell ref="AT9:AT10"/>
    <mergeCell ref="AS9:AS10"/>
    <mergeCell ref="AQ9:AR10"/>
    <mergeCell ref="AO9:AP10"/>
    <mergeCell ref="AL9:AM10"/>
    <mergeCell ref="Q28:Q31"/>
    <mergeCell ref="T19:U19"/>
    <mergeCell ref="N9:N10"/>
    <mergeCell ref="BK17:BK19"/>
    <mergeCell ref="S11:S19"/>
    <mergeCell ref="O11:O19"/>
    <mergeCell ref="P11:P19"/>
    <mergeCell ref="R11:R19"/>
    <mergeCell ref="AS11:AS19"/>
    <mergeCell ref="AT11:AT19"/>
    <mergeCell ref="AX11:AX19"/>
    <mergeCell ref="AY11:AY19"/>
    <mergeCell ref="BC11:BC12"/>
    <mergeCell ref="BD11:BD12"/>
    <mergeCell ref="BC15:BC16"/>
    <mergeCell ref="BD15:BD16"/>
    <mergeCell ref="T15:U15"/>
    <mergeCell ref="AU11:AU14"/>
    <mergeCell ref="AR11:AR14"/>
  </mergeCells>
  <conditionalFormatting sqref="R11 BF48:BG51 BC48:BC51 R20:R22">
    <cfRule type="containsText" dxfId="266" priority="454" operator="containsText" text="RIESGO EXTREMO">
      <formula>NOT(ISERROR(SEARCH("RIESGO EXTREMO",R11)))</formula>
    </cfRule>
    <cfRule type="containsText" dxfId="265" priority="455" operator="containsText" text="RIESGO ALTO">
      <formula>NOT(ISERROR(SEARCH("RIESGO ALTO",R11)))</formula>
    </cfRule>
    <cfRule type="containsText" dxfId="264" priority="456" operator="containsText" text="RIESGO MODERADO">
      <formula>NOT(ISERROR(SEARCH("RIESGO MODERADO",R11)))</formula>
    </cfRule>
    <cfRule type="containsText" dxfId="263" priority="457" operator="containsText" text="RIESGO BAJO">
      <formula>NOT(ISERROR(SEARCH("RIESGO BAJO",R11)))</formula>
    </cfRule>
  </conditionalFormatting>
  <conditionalFormatting sqref="I11">
    <cfRule type="expression" dxfId="262" priority="264">
      <formula>EXACT(F11,"Seguridad_de_la_informacion")</formula>
    </cfRule>
  </conditionalFormatting>
  <conditionalFormatting sqref="J11">
    <cfRule type="expression" dxfId="261" priority="263">
      <formula>EXACT(F11,"Seguridad_de_la_informacion")</formula>
    </cfRule>
  </conditionalFormatting>
  <conditionalFormatting sqref="BA11:BB11 BA12:BA13">
    <cfRule type="containsText" dxfId="260" priority="259" operator="containsText" text="RIESGO EXTREMO">
      <formula>NOT(ISERROR(SEARCH("RIESGO EXTREMO",BA11)))</formula>
    </cfRule>
    <cfRule type="containsText" dxfId="259" priority="260" operator="containsText" text="RIESGO ALTO">
      <formula>NOT(ISERROR(SEARCH("RIESGO ALTO",BA11)))</formula>
    </cfRule>
    <cfRule type="containsText" dxfId="258" priority="261" operator="containsText" text="RIESGO MODERADO">
      <formula>NOT(ISERROR(SEARCH("RIESGO MODERADO",BA11)))</formula>
    </cfRule>
    <cfRule type="containsText" dxfId="257" priority="262" operator="containsText" text="RIESGO BAJO">
      <formula>NOT(ISERROR(SEARCH("RIESGO BAJO",BA11)))</formula>
    </cfRule>
  </conditionalFormatting>
  <conditionalFormatting sqref="BA15:BB15 BA16:BA17">
    <cfRule type="containsText" dxfId="256" priority="241" operator="containsText" text="RIESGO EXTREMO">
      <formula>NOT(ISERROR(SEARCH("RIESGO EXTREMO",BA15)))</formula>
    </cfRule>
    <cfRule type="containsText" dxfId="255" priority="242" operator="containsText" text="RIESGO ALTO">
      <formula>NOT(ISERROR(SEARCH("RIESGO ALTO",BA15)))</formula>
    </cfRule>
    <cfRule type="containsText" dxfId="254" priority="243" operator="containsText" text="RIESGO MODERADO">
      <formula>NOT(ISERROR(SEARCH("RIESGO MODERADO",BA15)))</formula>
    </cfRule>
    <cfRule type="containsText" dxfId="253" priority="244" operator="containsText" text="RIESGO BAJO">
      <formula>NOT(ISERROR(SEARCH("RIESGO BAJO",BA15)))</formula>
    </cfRule>
  </conditionalFormatting>
  <conditionalFormatting sqref="BA19:BB19">
    <cfRule type="containsText" dxfId="252" priority="223" operator="containsText" text="RIESGO EXTREMO">
      <formula>NOT(ISERROR(SEARCH("RIESGO EXTREMO",BA19)))</formula>
    </cfRule>
    <cfRule type="containsText" dxfId="251" priority="224" operator="containsText" text="RIESGO ALTO">
      <formula>NOT(ISERROR(SEARCH("RIESGO ALTO",BA19)))</formula>
    </cfRule>
    <cfRule type="containsText" dxfId="250" priority="225" operator="containsText" text="RIESGO MODERADO">
      <formula>NOT(ISERROR(SEARCH("RIESGO MODERADO",BA19)))</formula>
    </cfRule>
    <cfRule type="containsText" dxfId="249" priority="226" operator="containsText" text="RIESGO BAJO">
      <formula>NOT(ISERROR(SEARCH("RIESGO BAJO",BA19)))</formula>
    </cfRule>
  </conditionalFormatting>
  <conditionalFormatting sqref="BD20:BE21 BC20:BC23 BF20:BF23">
    <cfRule type="containsText" dxfId="248" priority="211" operator="containsText" text="RIESGO EXTREMO">
      <formula>NOT(ISERROR(SEARCH("RIESGO EXTREMO",BC20)))</formula>
    </cfRule>
    <cfRule type="containsText" dxfId="247" priority="212" operator="containsText" text="RIESGO ALTO">
      <formula>NOT(ISERROR(SEARCH("RIESGO ALTO",BC20)))</formula>
    </cfRule>
    <cfRule type="containsText" dxfId="246" priority="213" operator="containsText" text="RIESGO MODERADO">
      <formula>NOT(ISERROR(SEARCH("RIESGO MODERADO",BC20)))</formula>
    </cfRule>
    <cfRule type="containsText" dxfId="245" priority="214" operator="containsText" text="RIESGO BAJO">
      <formula>NOT(ISERROR(SEARCH("RIESGO BAJO",BC20)))</formula>
    </cfRule>
  </conditionalFormatting>
  <conditionalFormatting sqref="I20:I21">
    <cfRule type="expression" dxfId="244" priority="210">
      <formula>EXACT(F20,"Seguridad_de_la_informacion")</formula>
    </cfRule>
  </conditionalFormatting>
  <conditionalFormatting sqref="J20:J23">
    <cfRule type="expression" dxfId="243" priority="209">
      <formula>EXACT(F20,"Seguridad_de_la_informacion")</formula>
    </cfRule>
  </conditionalFormatting>
  <conditionalFormatting sqref="BA20:BB20 BA21:BA22">
    <cfRule type="containsText" dxfId="242" priority="205" operator="containsText" text="RIESGO EXTREMO">
      <formula>NOT(ISERROR(SEARCH("RIESGO EXTREMO",BA20)))</formula>
    </cfRule>
    <cfRule type="containsText" dxfId="241" priority="206" operator="containsText" text="RIESGO ALTO">
      <formula>NOT(ISERROR(SEARCH("RIESGO ALTO",BA20)))</formula>
    </cfRule>
    <cfRule type="containsText" dxfId="240" priority="207" operator="containsText" text="RIESGO MODERADO">
      <formula>NOT(ISERROR(SEARCH("RIESGO MODERADO",BA20)))</formula>
    </cfRule>
    <cfRule type="containsText" dxfId="239" priority="208" operator="containsText" text="RIESGO BAJO">
      <formula>NOT(ISERROR(SEARCH("RIESGO BAJO",BA20)))</formula>
    </cfRule>
  </conditionalFormatting>
  <conditionalFormatting sqref="BI20:BJ21 BH20 BK20">
    <cfRule type="containsText" dxfId="238" priority="201" operator="containsText" text="RIESGO EXTREMO">
      <formula>NOT(ISERROR(SEARCH("RIESGO EXTREMO",BH20)))</formula>
    </cfRule>
    <cfRule type="containsText" dxfId="237" priority="202" operator="containsText" text="RIESGO ALTO">
      <formula>NOT(ISERROR(SEARCH("RIESGO ALTO",BH20)))</formula>
    </cfRule>
    <cfRule type="containsText" dxfId="236" priority="203" operator="containsText" text="RIESGO MODERADO">
      <formula>NOT(ISERROR(SEARCH("RIESGO MODERADO",BH20)))</formula>
    </cfRule>
    <cfRule type="containsText" dxfId="235" priority="204" operator="containsText" text="RIESGO BAJO">
      <formula>NOT(ISERROR(SEARCH("RIESGO BAJO",BH20)))</formula>
    </cfRule>
  </conditionalFormatting>
  <conditionalFormatting sqref="BD24:BE25 BC24:BC27 BF24:BF27">
    <cfRule type="containsText" dxfId="234" priority="193" operator="containsText" text="RIESGO EXTREMO">
      <formula>NOT(ISERROR(SEARCH("RIESGO EXTREMO",BC24)))</formula>
    </cfRule>
    <cfRule type="containsText" dxfId="233" priority="194" operator="containsText" text="RIESGO ALTO">
      <formula>NOT(ISERROR(SEARCH("RIESGO ALTO",BC24)))</formula>
    </cfRule>
    <cfRule type="containsText" dxfId="232" priority="195" operator="containsText" text="RIESGO MODERADO">
      <formula>NOT(ISERROR(SEARCH("RIESGO MODERADO",BC24)))</formula>
    </cfRule>
    <cfRule type="containsText" dxfId="231" priority="196" operator="containsText" text="RIESGO BAJO">
      <formula>NOT(ISERROR(SEARCH("RIESGO BAJO",BC24)))</formula>
    </cfRule>
  </conditionalFormatting>
  <conditionalFormatting sqref="I24:I25">
    <cfRule type="expression" dxfId="230" priority="192">
      <formula>EXACT(F24,"Seguridad_de_la_informacion")</formula>
    </cfRule>
  </conditionalFormatting>
  <conditionalFormatting sqref="J24:J27">
    <cfRule type="expression" dxfId="229" priority="191">
      <formula>EXACT(F24,"Seguridad_de_la_informacion")</formula>
    </cfRule>
  </conditionalFormatting>
  <conditionalFormatting sqref="BA24:BB24 BA25:BA26">
    <cfRule type="containsText" dxfId="228" priority="187" operator="containsText" text="RIESGO EXTREMO">
      <formula>NOT(ISERROR(SEARCH("RIESGO EXTREMO",BA24)))</formula>
    </cfRule>
    <cfRule type="containsText" dxfId="227" priority="188" operator="containsText" text="RIESGO ALTO">
      <formula>NOT(ISERROR(SEARCH("RIESGO ALTO",BA24)))</formula>
    </cfRule>
    <cfRule type="containsText" dxfId="226" priority="189" operator="containsText" text="RIESGO MODERADO">
      <formula>NOT(ISERROR(SEARCH("RIESGO MODERADO",BA24)))</formula>
    </cfRule>
    <cfRule type="containsText" dxfId="225" priority="190" operator="containsText" text="RIESGO BAJO">
      <formula>NOT(ISERROR(SEARCH("RIESGO BAJO",BA24)))</formula>
    </cfRule>
  </conditionalFormatting>
  <conditionalFormatting sqref="BI24:BJ25 BH24 BK24">
    <cfRule type="containsText" dxfId="224" priority="183" operator="containsText" text="RIESGO EXTREMO">
      <formula>NOT(ISERROR(SEARCH("RIESGO EXTREMO",BH24)))</formula>
    </cfRule>
    <cfRule type="containsText" dxfId="223" priority="184" operator="containsText" text="RIESGO ALTO">
      <formula>NOT(ISERROR(SEARCH("RIESGO ALTO",BH24)))</formula>
    </cfRule>
    <cfRule type="containsText" dxfId="222" priority="185" operator="containsText" text="RIESGO MODERADO">
      <formula>NOT(ISERROR(SEARCH("RIESGO MODERADO",BH24)))</formula>
    </cfRule>
    <cfRule type="containsText" dxfId="221" priority="186" operator="containsText" text="RIESGO BAJO">
      <formula>NOT(ISERROR(SEARCH("RIESGO BAJO",BH24)))</formula>
    </cfRule>
  </conditionalFormatting>
  <conditionalFormatting sqref="BD28:BE29 BC28:BC31 BF28:BF31">
    <cfRule type="containsText" dxfId="220" priority="175" operator="containsText" text="RIESGO EXTREMO">
      <formula>NOT(ISERROR(SEARCH("RIESGO EXTREMO",BC28)))</formula>
    </cfRule>
    <cfRule type="containsText" dxfId="219" priority="176" operator="containsText" text="RIESGO ALTO">
      <formula>NOT(ISERROR(SEARCH("RIESGO ALTO",BC28)))</formula>
    </cfRule>
    <cfRule type="containsText" dxfId="218" priority="177" operator="containsText" text="RIESGO MODERADO">
      <formula>NOT(ISERROR(SEARCH("RIESGO MODERADO",BC28)))</formula>
    </cfRule>
    <cfRule type="containsText" dxfId="217" priority="178" operator="containsText" text="RIESGO BAJO">
      <formula>NOT(ISERROR(SEARCH("RIESGO BAJO",BC28)))</formula>
    </cfRule>
  </conditionalFormatting>
  <conditionalFormatting sqref="I28:I29">
    <cfRule type="expression" dxfId="216" priority="174">
      <formula>EXACT(F28,"Seguridad_de_la_informacion")</formula>
    </cfRule>
  </conditionalFormatting>
  <conditionalFormatting sqref="J28:J31">
    <cfRule type="expression" dxfId="215" priority="173">
      <formula>EXACT(F28,"Seguridad_de_la_informacion")</formula>
    </cfRule>
  </conditionalFormatting>
  <conditionalFormatting sqref="BA28:BB28 BA29:BA30">
    <cfRule type="containsText" dxfId="214" priority="169" operator="containsText" text="RIESGO EXTREMO">
      <formula>NOT(ISERROR(SEARCH("RIESGO EXTREMO",BA28)))</formula>
    </cfRule>
    <cfRule type="containsText" dxfId="213" priority="170" operator="containsText" text="RIESGO ALTO">
      <formula>NOT(ISERROR(SEARCH("RIESGO ALTO",BA28)))</formula>
    </cfRule>
    <cfRule type="containsText" dxfId="212" priority="171" operator="containsText" text="RIESGO MODERADO">
      <formula>NOT(ISERROR(SEARCH("RIESGO MODERADO",BA28)))</formula>
    </cfRule>
    <cfRule type="containsText" dxfId="211" priority="172" operator="containsText" text="RIESGO BAJO">
      <formula>NOT(ISERROR(SEARCH("RIESGO BAJO",BA28)))</formula>
    </cfRule>
  </conditionalFormatting>
  <conditionalFormatting sqref="BI28:BJ29 BH28 BK28">
    <cfRule type="containsText" dxfId="210" priority="165" operator="containsText" text="RIESGO EXTREMO">
      <formula>NOT(ISERROR(SEARCH("RIESGO EXTREMO",BH28)))</formula>
    </cfRule>
    <cfRule type="containsText" dxfId="209" priority="166" operator="containsText" text="RIESGO ALTO">
      <formula>NOT(ISERROR(SEARCH("RIESGO ALTO",BH28)))</formula>
    </cfRule>
    <cfRule type="containsText" dxfId="208" priority="167" operator="containsText" text="RIESGO MODERADO">
      <formula>NOT(ISERROR(SEARCH("RIESGO MODERADO",BH28)))</formula>
    </cfRule>
    <cfRule type="containsText" dxfId="207" priority="168" operator="containsText" text="RIESGO BAJO">
      <formula>NOT(ISERROR(SEARCH("RIESGO BAJO",BH28)))</formula>
    </cfRule>
  </conditionalFormatting>
  <conditionalFormatting sqref="BD32:BE33 BC32:BC35 BF32:BF35">
    <cfRule type="containsText" dxfId="206" priority="157" operator="containsText" text="RIESGO EXTREMO">
      <formula>NOT(ISERROR(SEARCH("RIESGO EXTREMO",BC32)))</formula>
    </cfRule>
    <cfRule type="containsText" dxfId="205" priority="158" operator="containsText" text="RIESGO ALTO">
      <formula>NOT(ISERROR(SEARCH("RIESGO ALTO",BC32)))</formula>
    </cfRule>
    <cfRule type="containsText" dxfId="204" priority="159" operator="containsText" text="RIESGO MODERADO">
      <formula>NOT(ISERROR(SEARCH("RIESGO MODERADO",BC32)))</formula>
    </cfRule>
    <cfRule type="containsText" dxfId="203" priority="160" operator="containsText" text="RIESGO BAJO">
      <formula>NOT(ISERROR(SEARCH("RIESGO BAJO",BC32)))</formula>
    </cfRule>
  </conditionalFormatting>
  <conditionalFormatting sqref="I32:I33">
    <cfRule type="expression" dxfId="202" priority="156">
      <formula>EXACT(F32,"Seguridad_de_la_informacion")</formula>
    </cfRule>
  </conditionalFormatting>
  <conditionalFormatting sqref="J32:J35">
    <cfRule type="expression" dxfId="201" priority="155">
      <formula>EXACT(F32,"Seguridad_de_la_informacion")</formula>
    </cfRule>
  </conditionalFormatting>
  <conditionalFormatting sqref="BA32:BB32 BA33:BA34">
    <cfRule type="containsText" dxfId="200" priority="151" operator="containsText" text="RIESGO EXTREMO">
      <formula>NOT(ISERROR(SEARCH("RIESGO EXTREMO",BA32)))</formula>
    </cfRule>
    <cfRule type="containsText" dxfId="199" priority="152" operator="containsText" text="RIESGO ALTO">
      <formula>NOT(ISERROR(SEARCH("RIESGO ALTO",BA32)))</formula>
    </cfRule>
    <cfRule type="containsText" dxfId="198" priority="153" operator="containsText" text="RIESGO MODERADO">
      <formula>NOT(ISERROR(SEARCH("RIESGO MODERADO",BA32)))</formula>
    </cfRule>
    <cfRule type="containsText" dxfId="197" priority="154" operator="containsText" text="RIESGO BAJO">
      <formula>NOT(ISERROR(SEARCH("RIESGO BAJO",BA32)))</formula>
    </cfRule>
  </conditionalFormatting>
  <conditionalFormatting sqref="BI32:BJ33 BH32 BK32">
    <cfRule type="containsText" dxfId="196" priority="147" operator="containsText" text="RIESGO EXTREMO">
      <formula>NOT(ISERROR(SEARCH("RIESGO EXTREMO",BH32)))</formula>
    </cfRule>
    <cfRule type="containsText" dxfId="195" priority="148" operator="containsText" text="RIESGO ALTO">
      <formula>NOT(ISERROR(SEARCH("RIESGO ALTO",BH32)))</formula>
    </cfRule>
    <cfRule type="containsText" dxfId="194" priority="149" operator="containsText" text="RIESGO MODERADO">
      <formula>NOT(ISERROR(SEARCH("RIESGO MODERADO",BH32)))</formula>
    </cfRule>
    <cfRule type="containsText" dxfId="193" priority="150" operator="containsText" text="RIESGO BAJO">
      <formula>NOT(ISERROR(SEARCH("RIESGO BAJO",BH32)))</formula>
    </cfRule>
  </conditionalFormatting>
  <conditionalFormatting sqref="BD36:BE37 BC36:BC39 BF36:BF39">
    <cfRule type="containsText" dxfId="192" priority="139" operator="containsText" text="RIESGO EXTREMO">
      <formula>NOT(ISERROR(SEARCH("RIESGO EXTREMO",BC36)))</formula>
    </cfRule>
    <cfRule type="containsText" dxfId="191" priority="140" operator="containsText" text="RIESGO ALTO">
      <formula>NOT(ISERROR(SEARCH("RIESGO ALTO",BC36)))</formula>
    </cfRule>
    <cfRule type="containsText" dxfId="190" priority="141" operator="containsText" text="RIESGO MODERADO">
      <formula>NOT(ISERROR(SEARCH("RIESGO MODERADO",BC36)))</formula>
    </cfRule>
    <cfRule type="containsText" dxfId="189" priority="142" operator="containsText" text="RIESGO BAJO">
      <formula>NOT(ISERROR(SEARCH("RIESGO BAJO",BC36)))</formula>
    </cfRule>
  </conditionalFormatting>
  <conditionalFormatting sqref="I36:I37">
    <cfRule type="expression" dxfId="188" priority="138">
      <formula>EXACT(F36,"Seguridad_de_la_informacion")</formula>
    </cfRule>
  </conditionalFormatting>
  <conditionalFormatting sqref="J36:J39">
    <cfRule type="expression" dxfId="187" priority="137">
      <formula>EXACT(F36,"Seguridad_de_la_informacion")</formula>
    </cfRule>
  </conditionalFormatting>
  <conditionalFormatting sqref="BA36:BB36 BA37:BA38">
    <cfRule type="containsText" dxfId="186" priority="133" operator="containsText" text="RIESGO EXTREMO">
      <formula>NOT(ISERROR(SEARCH("RIESGO EXTREMO",BA36)))</formula>
    </cfRule>
    <cfRule type="containsText" dxfId="185" priority="134" operator="containsText" text="RIESGO ALTO">
      <formula>NOT(ISERROR(SEARCH("RIESGO ALTO",BA36)))</formula>
    </cfRule>
    <cfRule type="containsText" dxfId="184" priority="135" operator="containsText" text="RIESGO MODERADO">
      <formula>NOT(ISERROR(SEARCH("RIESGO MODERADO",BA36)))</formula>
    </cfRule>
    <cfRule type="containsText" dxfId="183" priority="136" operator="containsText" text="RIESGO BAJO">
      <formula>NOT(ISERROR(SEARCH("RIESGO BAJO",BA36)))</formula>
    </cfRule>
  </conditionalFormatting>
  <conditionalFormatting sqref="BI36:BJ37 BH36 BK36">
    <cfRule type="containsText" dxfId="182" priority="129" operator="containsText" text="RIESGO EXTREMO">
      <formula>NOT(ISERROR(SEARCH("RIESGO EXTREMO",BH36)))</formula>
    </cfRule>
    <cfRule type="containsText" dxfId="181" priority="130" operator="containsText" text="RIESGO ALTO">
      <formula>NOT(ISERROR(SEARCH("RIESGO ALTO",BH36)))</formula>
    </cfRule>
    <cfRule type="containsText" dxfId="180" priority="131" operator="containsText" text="RIESGO MODERADO">
      <formula>NOT(ISERROR(SEARCH("RIESGO MODERADO",BH36)))</formula>
    </cfRule>
    <cfRule type="containsText" dxfId="179" priority="132" operator="containsText" text="RIESGO BAJO">
      <formula>NOT(ISERROR(SEARCH("RIESGO BAJO",BH36)))</formula>
    </cfRule>
  </conditionalFormatting>
  <conditionalFormatting sqref="BD40:BE41 BC40:BC43 BF40:BF43">
    <cfRule type="containsText" dxfId="178" priority="121" operator="containsText" text="RIESGO EXTREMO">
      <formula>NOT(ISERROR(SEARCH("RIESGO EXTREMO",BC40)))</formula>
    </cfRule>
    <cfRule type="containsText" dxfId="177" priority="122" operator="containsText" text="RIESGO ALTO">
      <formula>NOT(ISERROR(SEARCH("RIESGO ALTO",BC40)))</formula>
    </cfRule>
    <cfRule type="containsText" dxfId="176" priority="123" operator="containsText" text="RIESGO MODERADO">
      <formula>NOT(ISERROR(SEARCH("RIESGO MODERADO",BC40)))</formula>
    </cfRule>
    <cfRule type="containsText" dxfId="175" priority="124" operator="containsText" text="RIESGO BAJO">
      <formula>NOT(ISERROR(SEARCH("RIESGO BAJO",BC40)))</formula>
    </cfRule>
  </conditionalFormatting>
  <conditionalFormatting sqref="I40:I41">
    <cfRule type="expression" dxfId="174" priority="120">
      <formula>EXACT(F40,"Seguridad_de_la_informacion")</formula>
    </cfRule>
  </conditionalFormatting>
  <conditionalFormatting sqref="J40:J43">
    <cfRule type="expression" dxfId="173" priority="119">
      <formula>EXACT(F40,"Seguridad_de_la_informacion")</formula>
    </cfRule>
  </conditionalFormatting>
  <conditionalFormatting sqref="BA40:BB40 BA41:BA42">
    <cfRule type="containsText" dxfId="172" priority="115" operator="containsText" text="RIESGO EXTREMO">
      <formula>NOT(ISERROR(SEARCH("RIESGO EXTREMO",BA40)))</formula>
    </cfRule>
    <cfRule type="containsText" dxfId="171" priority="116" operator="containsText" text="RIESGO ALTO">
      <formula>NOT(ISERROR(SEARCH("RIESGO ALTO",BA40)))</formula>
    </cfRule>
    <cfRule type="containsText" dxfId="170" priority="117" operator="containsText" text="RIESGO MODERADO">
      <formula>NOT(ISERROR(SEARCH("RIESGO MODERADO",BA40)))</formula>
    </cfRule>
    <cfRule type="containsText" dxfId="169" priority="118" operator="containsText" text="RIESGO BAJO">
      <formula>NOT(ISERROR(SEARCH("RIESGO BAJO",BA40)))</formula>
    </cfRule>
  </conditionalFormatting>
  <conditionalFormatting sqref="BI40:BJ41 BH40 BK40">
    <cfRule type="containsText" dxfId="168" priority="111" operator="containsText" text="RIESGO EXTREMO">
      <formula>NOT(ISERROR(SEARCH("RIESGO EXTREMO",BH40)))</formula>
    </cfRule>
    <cfRule type="containsText" dxfId="167" priority="112" operator="containsText" text="RIESGO ALTO">
      <formula>NOT(ISERROR(SEARCH("RIESGO ALTO",BH40)))</formula>
    </cfRule>
    <cfRule type="containsText" dxfId="166" priority="113" operator="containsText" text="RIESGO MODERADO">
      <formula>NOT(ISERROR(SEARCH("RIESGO MODERADO",BH40)))</formula>
    </cfRule>
    <cfRule type="containsText" dxfId="165" priority="114" operator="containsText" text="RIESGO BAJO">
      <formula>NOT(ISERROR(SEARCH("RIESGO BAJO",BH40)))</formula>
    </cfRule>
  </conditionalFormatting>
  <conditionalFormatting sqref="BD44:BE45 BC44:BC47 BF44:BF47">
    <cfRule type="containsText" dxfId="164" priority="103" operator="containsText" text="RIESGO EXTREMO">
      <formula>NOT(ISERROR(SEARCH("RIESGO EXTREMO",BC44)))</formula>
    </cfRule>
    <cfRule type="containsText" dxfId="163" priority="104" operator="containsText" text="RIESGO ALTO">
      <formula>NOT(ISERROR(SEARCH("RIESGO ALTO",BC44)))</formula>
    </cfRule>
    <cfRule type="containsText" dxfId="162" priority="105" operator="containsText" text="RIESGO MODERADO">
      <formula>NOT(ISERROR(SEARCH("RIESGO MODERADO",BC44)))</formula>
    </cfRule>
    <cfRule type="containsText" dxfId="161" priority="106" operator="containsText" text="RIESGO BAJO">
      <formula>NOT(ISERROR(SEARCH("RIESGO BAJO",BC44)))</formula>
    </cfRule>
  </conditionalFormatting>
  <conditionalFormatting sqref="I44:I45">
    <cfRule type="expression" dxfId="160" priority="102">
      <formula>EXACT(F44,"Seguridad_de_la_informacion")</formula>
    </cfRule>
  </conditionalFormatting>
  <conditionalFormatting sqref="J44:J47">
    <cfRule type="expression" dxfId="159" priority="101">
      <formula>EXACT(F44,"Seguridad_de_la_informacion")</formula>
    </cfRule>
  </conditionalFormatting>
  <conditionalFormatting sqref="BA44:BB44 BA45:BA46">
    <cfRule type="containsText" dxfId="158" priority="97" operator="containsText" text="RIESGO EXTREMO">
      <formula>NOT(ISERROR(SEARCH("RIESGO EXTREMO",BA44)))</formula>
    </cfRule>
    <cfRule type="containsText" dxfId="157" priority="98" operator="containsText" text="RIESGO ALTO">
      <formula>NOT(ISERROR(SEARCH("RIESGO ALTO",BA44)))</formula>
    </cfRule>
    <cfRule type="containsText" dxfId="156" priority="99" operator="containsText" text="RIESGO MODERADO">
      <formula>NOT(ISERROR(SEARCH("RIESGO MODERADO",BA44)))</formula>
    </cfRule>
    <cfRule type="containsText" dxfId="155" priority="100" operator="containsText" text="RIESGO BAJO">
      <formula>NOT(ISERROR(SEARCH("RIESGO BAJO",BA44)))</formula>
    </cfRule>
  </conditionalFormatting>
  <conditionalFormatting sqref="BI44:BJ45 BH44 BK44">
    <cfRule type="containsText" dxfId="154" priority="93" operator="containsText" text="RIESGO EXTREMO">
      <formula>NOT(ISERROR(SEARCH("RIESGO EXTREMO",BH44)))</formula>
    </cfRule>
    <cfRule type="containsText" dxfId="153" priority="94" operator="containsText" text="RIESGO ALTO">
      <formula>NOT(ISERROR(SEARCH("RIESGO ALTO",BH44)))</formula>
    </cfRule>
    <cfRule type="containsText" dxfId="152" priority="95" operator="containsText" text="RIESGO MODERADO">
      <formula>NOT(ISERROR(SEARCH("RIESGO MODERADO",BH44)))</formula>
    </cfRule>
    <cfRule type="containsText" dxfId="151" priority="96" operator="containsText" text="RIESGO BAJO">
      <formula>NOT(ISERROR(SEARCH("RIESGO BAJO",BH44)))</formula>
    </cfRule>
  </conditionalFormatting>
  <conditionalFormatting sqref="S11">
    <cfRule type="containsText" dxfId="150" priority="85" operator="containsText" text="RIESGO EXTREMO">
      <formula>NOT(ISERROR(SEARCH("RIESGO EXTREMO",S11)))</formula>
    </cfRule>
    <cfRule type="containsText" dxfId="149" priority="86" operator="containsText" text="RIESGO ALTO">
      <formula>NOT(ISERROR(SEARCH("RIESGO ALTO",S11)))</formula>
    </cfRule>
    <cfRule type="containsText" dxfId="148" priority="87" operator="containsText" text="RIESGO MODERADO">
      <formula>NOT(ISERROR(SEARCH("RIESGO MODERADO",S11)))</formula>
    </cfRule>
    <cfRule type="containsText" dxfId="147" priority="88" operator="containsText" text="RIESGO BAJO">
      <formula>NOT(ISERROR(SEARCH("RIESGO BAJO",S11)))</formula>
    </cfRule>
  </conditionalFormatting>
  <conditionalFormatting sqref="S20">
    <cfRule type="containsText" dxfId="146" priority="73" operator="containsText" text="RIESGO EXTREMO">
      <formula>NOT(ISERROR(SEARCH("RIESGO EXTREMO",S20)))</formula>
    </cfRule>
    <cfRule type="containsText" dxfId="145" priority="74" operator="containsText" text="RIESGO ALTO">
      <formula>NOT(ISERROR(SEARCH("RIESGO ALTO",S20)))</formula>
    </cfRule>
    <cfRule type="containsText" dxfId="144" priority="75" operator="containsText" text="RIESGO MODERADO">
      <formula>NOT(ISERROR(SEARCH("RIESGO MODERADO",S20)))</formula>
    </cfRule>
    <cfRule type="containsText" dxfId="143" priority="76" operator="containsText" text="RIESGO BAJO">
      <formula>NOT(ISERROR(SEARCH("RIESGO BAJO",S20)))</formula>
    </cfRule>
  </conditionalFormatting>
  <conditionalFormatting sqref="S24">
    <cfRule type="containsText" dxfId="142" priority="69" operator="containsText" text="RIESGO EXTREMO">
      <formula>NOT(ISERROR(SEARCH("RIESGO EXTREMO",S24)))</formula>
    </cfRule>
    <cfRule type="containsText" dxfId="141" priority="70" operator="containsText" text="RIESGO ALTO">
      <formula>NOT(ISERROR(SEARCH("RIESGO ALTO",S24)))</formula>
    </cfRule>
    <cfRule type="containsText" dxfId="140" priority="71" operator="containsText" text="RIESGO MODERADO">
      <formula>NOT(ISERROR(SEARCH("RIESGO MODERADO",S24)))</formula>
    </cfRule>
    <cfRule type="containsText" dxfId="139" priority="72" operator="containsText" text="RIESGO BAJO">
      <formula>NOT(ISERROR(SEARCH("RIESGO BAJO",S24)))</formula>
    </cfRule>
  </conditionalFormatting>
  <conditionalFormatting sqref="S28">
    <cfRule type="containsText" dxfId="138" priority="65" operator="containsText" text="RIESGO EXTREMO">
      <formula>NOT(ISERROR(SEARCH("RIESGO EXTREMO",S28)))</formula>
    </cfRule>
    <cfRule type="containsText" dxfId="137" priority="66" operator="containsText" text="RIESGO ALTO">
      <formula>NOT(ISERROR(SEARCH("RIESGO ALTO",S28)))</formula>
    </cfRule>
    <cfRule type="containsText" dxfId="136" priority="67" operator="containsText" text="RIESGO MODERADO">
      <formula>NOT(ISERROR(SEARCH("RIESGO MODERADO",S28)))</formula>
    </cfRule>
    <cfRule type="containsText" dxfId="135" priority="68" operator="containsText" text="RIESGO BAJO">
      <formula>NOT(ISERROR(SEARCH("RIESGO BAJO",S28)))</formula>
    </cfRule>
  </conditionalFormatting>
  <conditionalFormatting sqref="S32">
    <cfRule type="containsText" dxfId="134" priority="61" operator="containsText" text="RIESGO EXTREMO">
      <formula>NOT(ISERROR(SEARCH("RIESGO EXTREMO",S32)))</formula>
    </cfRule>
    <cfRule type="containsText" dxfId="133" priority="62" operator="containsText" text="RIESGO ALTO">
      <formula>NOT(ISERROR(SEARCH("RIESGO ALTO",S32)))</formula>
    </cfRule>
    <cfRule type="containsText" dxfId="132" priority="63" operator="containsText" text="RIESGO MODERADO">
      <formula>NOT(ISERROR(SEARCH("RIESGO MODERADO",S32)))</formula>
    </cfRule>
    <cfRule type="containsText" dxfId="131" priority="64" operator="containsText" text="RIESGO BAJO">
      <formula>NOT(ISERROR(SEARCH("RIESGO BAJO",S32)))</formula>
    </cfRule>
  </conditionalFormatting>
  <conditionalFormatting sqref="S36">
    <cfRule type="containsText" dxfId="130" priority="57" operator="containsText" text="RIESGO EXTREMO">
      <formula>NOT(ISERROR(SEARCH("RIESGO EXTREMO",S36)))</formula>
    </cfRule>
    <cfRule type="containsText" dxfId="129" priority="58" operator="containsText" text="RIESGO ALTO">
      <formula>NOT(ISERROR(SEARCH("RIESGO ALTO",S36)))</formula>
    </cfRule>
    <cfRule type="containsText" dxfId="128" priority="59" operator="containsText" text="RIESGO MODERADO">
      <formula>NOT(ISERROR(SEARCH("RIESGO MODERADO",S36)))</formula>
    </cfRule>
    <cfRule type="containsText" dxfId="127" priority="60" operator="containsText" text="RIESGO BAJO">
      <formula>NOT(ISERROR(SEARCH("RIESGO BAJO",S36)))</formula>
    </cfRule>
  </conditionalFormatting>
  <conditionalFormatting sqref="S40">
    <cfRule type="containsText" dxfId="126" priority="53" operator="containsText" text="RIESGO EXTREMO">
      <formula>NOT(ISERROR(SEARCH("RIESGO EXTREMO",S40)))</formula>
    </cfRule>
    <cfRule type="containsText" dxfId="125" priority="54" operator="containsText" text="RIESGO ALTO">
      <formula>NOT(ISERROR(SEARCH("RIESGO ALTO",S40)))</formula>
    </cfRule>
    <cfRule type="containsText" dxfId="124" priority="55" operator="containsText" text="RIESGO MODERADO">
      <formula>NOT(ISERROR(SEARCH("RIESGO MODERADO",S40)))</formula>
    </cfRule>
    <cfRule type="containsText" dxfId="123" priority="56" operator="containsText" text="RIESGO BAJO">
      <formula>NOT(ISERROR(SEARCH("RIESGO BAJO",S40)))</formula>
    </cfRule>
  </conditionalFormatting>
  <conditionalFormatting sqref="S44">
    <cfRule type="containsText" dxfId="122" priority="49" operator="containsText" text="RIESGO EXTREMO">
      <formula>NOT(ISERROR(SEARCH("RIESGO EXTREMO",S44)))</formula>
    </cfRule>
    <cfRule type="containsText" dxfId="121" priority="50" operator="containsText" text="RIESGO ALTO">
      <formula>NOT(ISERROR(SEARCH("RIESGO ALTO",S44)))</formula>
    </cfRule>
    <cfRule type="containsText" dxfId="120" priority="51" operator="containsText" text="RIESGO MODERADO">
      <formula>NOT(ISERROR(SEARCH("RIESGO MODERADO",S44)))</formula>
    </cfRule>
    <cfRule type="containsText" dxfId="119" priority="52" operator="containsText" text="RIESGO BAJO">
      <formula>NOT(ISERROR(SEARCH("RIESGO BAJO",S44)))</formula>
    </cfRule>
  </conditionalFormatting>
  <conditionalFormatting sqref="R24:R26 R28:R30 R32:R34 R36:R38 R40:R42 R44:R46">
    <cfRule type="containsText" dxfId="118" priority="45" operator="containsText" text="RIESGO EXTREMO">
      <formula>NOT(ISERROR(SEARCH("RIESGO EXTREMO",R24)))</formula>
    </cfRule>
    <cfRule type="containsText" dxfId="117" priority="46" operator="containsText" text="RIESGO ALTO">
      <formula>NOT(ISERROR(SEARCH("RIESGO ALTO",R24)))</formula>
    </cfRule>
    <cfRule type="containsText" dxfId="116" priority="47" operator="containsText" text="RIESGO MODERADO">
      <formula>NOT(ISERROR(SEARCH("RIESGO MODERADO",R24)))</formula>
    </cfRule>
    <cfRule type="containsText" dxfId="115" priority="48" operator="containsText" text="RIESGO BAJO">
      <formula>NOT(ISERROR(SEARCH("RIESGO BAJO",R24)))</formula>
    </cfRule>
  </conditionalFormatting>
  <conditionalFormatting sqref="BC11:BF11 BF13 BC13">
    <cfRule type="containsText" dxfId="114" priority="41" operator="containsText" text="RIESGO EXTREMO">
      <formula>NOT(ISERROR(SEARCH("RIESGO EXTREMO",BC11)))</formula>
    </cfRule>
    <cfRule type="containsText" dxfId="113" priority="42" operator="containsText" text="RIESGO ALTO">
      <formula>NOT(ISERROR(SEARCH("RIESGO ALTO",BC11)))</formula>
    </cfRule>
    <cfRule type="containsText" dxfId="112" priority="43" operator="containsText" text="RIESGO MODERADO">
      <formula>NOT(ISERROR(SEARCH("RIESGO MODERADO",BC11)))</formula>
    </cfRule>
    <cfRule type="containsText" dxfId="111" priority="44" operator="containsText" text="RIESGO BAJO">
      <formula>NOT(ISERROR(SEARCH("RIESGO BAJO",BC11)))</formula>
    </cfRule>
  </conditionalFormatting>
  <conditionalFormatting sqref="BC14 BF14">
    <cfRule type="containsText" dxfId="110" priority="37" operator="containsText" text="RIESGO EXTREMO">
      <formula>NOT(ISERROR(SEARCH("RIESGO EXTREMO",BC14)))</formula>
    </cfRule>
    <cfRule type="containsText" dxfId="109" priority="38" operator="containsText" text="RIESGO ALTO">
      <formula>NOT(ISERROR(SEARCH("RIESGO ALTO",BC14)))</formula>
    </cfRule>
    <cfRule type="containsText" dxfId="108" priority="39" operator="containsText" text="RIESGO MODERADO">
      <formula>NOT(ISERROR(SEARCH("RIESGO MODERADO",BC14)))</formula>
    </cfRule>
    <cfRule type="containsText" dxfId="107" priority="40" operator="containsText" text="RIESGO BAJO">
      <formula>NOT(ISERROR(SEARCH("RIESGO BAJO",BC14)))</formula>
    </cfRule>
  </conditionalFormatting>
  <conditionalFormatting sqref="BC17 BF17">
    <cfRule type="containsText" dxfId="106" priority="33" operator="containsText" text="RIESGO EXTREMO">
      <formula>NOT(ISERROR(SEARCH("RIESGO EXTREMO",BC17)))</formula>
    </cfRule>
    <cfRule type="containsText" dxfId="105" priority="34" operator="containsText" text="RIESGO ALTO">
      <formula>NOT(ISERROR(SEARCH("RIESGO ALTO",BC17)))</formula>
    </cfRule>
    <cfRule type="containsText" dxfId="104" priority="35" operator="containsText" text="RIESGO MODERADO">
      <formula>NOT(ISERROR(SEARCH("RIESGO MODERADO",BC17)))</formula>
    </cfRule>
    <cfRule type="containsText" dxfId="103" priority="36" operator="containsText" text="RIESGO BAJO">
      <formula>NOT(ISERROR(SEARCH("RIESGO BAJO",BC17)))</formula>
    </cfRule>
  </conditionalFormatting>
  <conditionalFormatting sqref="BC19 BF19">
    <cfRule type="containsText" dxfId="102" priority="29" operator="containsText" text="RIESGO EXTREMO">
      <formula>NOT(ISERROR(SEARCH("RIESGO EXTREMO",BC19)))</formula>
    </cfRule>
    <cfRule type="containsText" dxfId="101" priority="30" operator="containsText" text="RIESGO ALTO">
      <formula>NOT(ISERROR(SEARCH("RIESGO ALTO",BC19)))</formula>
    </cfRule>
    <cfRule type="containsText" dxfId="100" priority="31" operator="containsText" text="RIESGO MODERADO">
      <formula>NOT(ISERROR(SEARCH("RIESGO MODERADO",BC19)))</formula>
    </cfRule>
    <cfRule type="containsText" dxfId="99" priority="32" operator="containsText" text="RIESGO BAJO">
      <formula>NOT(ISERROR(SEARCH("RIESGO BAJO",BC19)))</formula>
    </cfRule>
  </conditionalFormatting>
  <conditionalFormatting sqref="BF18 BC18">
    <cfRule type="containsText" dxfId="98" priority="25" operator="containsText" text="RIESGO EXTREMO">
      <formula>NOT(ISERROR(SEARCH("RIESGO EXTREMO",BC18)))</formula>
    </cfRule>
    <cfRule type="containsText" dxfId="97" priority="26" operator="containsText" text="RIESGO ALTO">
      <formula>NOT(ISERROR(SEARCH("RIESGO ALTO",BC18)))</formula>
    </cfRule>
    <cfRule type="containsText" dxfId="96" priority="27" operator="containsText" text="RIESGO MODERADO">
      <formula>NOT(ISERROR(SEARCH("RIESGO MODERADO",BC18)))</formula>
    </cfRule>
    <cfRule type="containsText" dxfId="95" priority="28" operator="containsText" text="RIESGO BAJO">
      <formula>NOT(ISERROR(SEARCH("RIESGO BAJO",BC18)))</formula>
    </cfRule>
  </conditionalFormatting>
  <conditionalFormatting sqref="BF15 BC15">
    <cfRule type="containsText" dxfId="94" priority="21" operator="containsText" text="RIESGO EXTREMO">
      <formula>NOT(ISERROR(SEARCH("RIESGO EXTREMO",BC15)))</formula>
    </cfRule>
    <cfRule type="containsText" dxfId="93" priority="22" operator="containsText" text="RIESGO ALTO">
      <formula>NOT(ISERROR(SEARCH("RIESGO ALTO",BC15)))</formula>
    </cfRule>
    <cfRule type="containsText" dxfId="92" priority="23" operator="containsText" text="RIESGO MODERADO">
      <formula>NOT(ISERROR(SEARCH("RIESGO MODERADO",BC15)))</formula>
    </cfRule>
    <cfRule type="containsText" dxfId="91" priority="24" operator="containsText" text="RIESGO BAJO">
      <formula>NOT(ISERROR(SEARCH("RIESGO BAJO",BC15)))</formula>
    </cfRule>
  </conditionalFormatting>
  <conditionalFormatting sqref="BG11:BG12">
    <cfRule type="containsText" dxfId="90" priority="17" operator="containsText" text="RIESGO EXTREMO">
      <formula>NOT(ISERROR(SEARCH("RIESGO EXTREMO",BG11)))</formula>
    </cfRule>
    <cfRule type="containsText" dxfId="89" priority="18" operator="containsText" text="RIESGO ALTO">
      <formula>NOT(ISERROR(SEARCH("RIESGO ALTO",BG11)))</formula>
    </cfRule>
    <cfRule type="containsText" dxfId="88" priority="19" operator="containsText" text="RIESGO MODERADO">
      <formula>NOT(ISERROR(SEARCH("RIESGO MODERADO",BG11)))</formula>
    </cfRule>
    <cfRule type="containsText" dxfId="87" priority="20" operator="containsText" text="RIESGO BAJO">
      <formula>NOT(ISERROR(SEARCH("RIESGO BAJO",BG11)))</formula>
    </cfRule>
  </conditionalFormatting>
  <conditionalFormatting sqref="BH11:BK12">
    <cfRule type="containsText" dxfId="86" priority="13" operator="containsText" text="RIESGO EXTREMO">
      <formula>NOT(ISERROR(SEARCH("RIESGO EXTREMO",BH11)))</formula>
    </cfRule>
    <cfRule type="containsText" dxfId="85" priority="14" operator="containsText" text="RIESGO ALTO">
      <formula>NOT(ISERROR(SEARCH("RIESGO ALTO",BH11)))</formula>
    </cfRule>
    <cfRule type="containsText" dxfId="84" priority="15" operator="containsText" text="RIESGO MODERADO">
      <formula>NOT(ISERROR(SEARCH("RIESGO MODERADO",BH11)))</formula>
    </cfRule>
    <cfRule type="containsText" dxfId="83" priority="16" operator="containsText" text="RIESGO BAJO">
      <formula>NOT(ISERROR(SEARCH("RIESGO BAJO",BH11)))</formula>
    </cfRule>
  </conditionalFormatting>
  <conditionalFormatting sqref="BH17:BK17">
    <cfRule type="containsText" dxfId="82" priority="1" operator="containsText" text="RIESGO EXTREMO">
      <formula>NOT(ISERROR(SEARCH("RIESGO EXTREMO",BH17)))</formula>
    </cfRule>
    <cfRule type="containsText" dxfId="81" priority="2" operator="containsText" text="RIESGO ALTO">
      <formula>NOT(ISERROR(SEARCH("RIESGO ALTO",BH17)))</formula>
    </cfRule>
    <cfRule type="containsText" dxfId="80" priority="3" operator="containsText" text="RIESGO MODERADO">
      <formula>NOT(ISERROR(SEARCH("RIESGO MODERADO",BH17)))</formula>
    </cfRule>
    <cfRule type="containsText" dxfId="79" priority="4" operator="containsText" text="RIESGO BAJO">
      <formula>NOT(ISERROR(SEARCH("RIESGO BAJO",BH17)))</formula>
    </cfRule>
  </conditionalFormatting>
  <dataValidations xWindow="805" yWindow="482" count="24">
    <dataValidation type="list" allowBlank="1" showInputMessage="1" showErrorMessage="1" sqref="Z48:Z51 AF48:AF51 V48:V51 AB48:AB51 X48:X51 AD48:AD51 AH48:AH51">
      <formula1>"SI,NO"</formula1>
    </dataValidation>
    <dataValidation type="list" allowBlank="1" showInputMessage="1" showErrorMessage="1" sqref="P48:Q51 P20:P47 P11 AY20:AY51 AY11">
      <formula1>INDIRECT($M$11)</formula1>
    </dataValidation>
    <dataValidation type="list" allowBlank="1" showInputMessage="1" showErrorMessage="1" sqref="B11 B20:B47">
      <formula1>procesos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 D20:D47"/>
    <dataValidation allowBlank="1" showInputMessage="1" showErrorMessage="1" prompt="La descripción del riesgo se puede realizar a través de estas preguntas:_x000a_¿Qué puede suceder?_x000a_¿Cómo puede suceder?_x000a_¿Qué consecuencias tendría su materialización?" sqref="E11 E20:E47"/>
    <dataValidation type="list" allowBlank="1" showInputMessage="1" showErrorMessage="1" prompt="Seleccione el tipo de riesgo conforme a las categorias." sqref="F20:F47 F11">
      <formula1>tipo_de_riesgos</formula1>
    </dataValidation>
    <dataValidation type="list" allowBlank="1" showInputMessage="1" showErrorMessage="1" prompt="Seleccione la tipología conforme al tipo de riesgo." sqref="G11 G20:G47">
      <formula1>INDIRECT(F11)</formula1>
    </dataValidation>
    <dataValidation allowBlank="1" showInputMessage="1" showErrorMessage="1" prompt="Relacione el activo de información donde el nivel de criticidad corresponde a &quot;Crítico&quot;" sqref="H11 H20:H47"/>
    <dataValidation type="list" allowBlank="1" showInputMessage="1" showErrorMessage="1" prompt="Solo aplica para los riesgos tipificados como seguridad de la información" sqref="I11 I20:I47">
      <formula1>tipo_de_amenaza</formula1>
    </dataValidation>
    <dataValidation type="list" allowBlank="1" showInputMessage="1" showErrorMessage="1" prompt="Seleccione la amenaza de acuerdo con el tipo seleccionado" sqref="J11 J20:J47">
      <formula1>INDIRECT($I$11)</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 K20:K47"/>
    <dataValidation allowBlank="1" showInputMessage="1" showErrorMessage="1" prompt="Para cada causa debe existir un control" sqref="U43:U44 U47 U23:U24 U39:U40 U27:U28 U31:U32 U35:U36 U11 U16:U18 U20 T11:T47"/>
    <dataValidation type="list" allowBlank="1" showInputMessage="1" showErrorMessage="1" sqref="N20:O47 N11:O11 AX20:AX47 AX11">
      <formula1>probabilidad</formula1>
    </dataValidation>
    <dataValidation type="list" allowBlank="1" showInputMessage="1" showErrorMessage="1" sqref="V11:V47">
      <formula1>"Asignado,No asignado"</formula1>
    </dataValidation>
    <dataValidation type="list" allowBlank="1" showInputMessage="1" showErrorMessage="1" sqref="X11:X47">
      <formula1>"Adecuado,Inadecuado"</formula1>
    </dataValidation>
    <dataValidation type="list" allowBlank="1" showInputMessage="1" showErrorMessage="1" sqref="Z11:Z47">
      <formula1>"Oportuna,Inoportuna"</formula1>
    </dataValidation>
    <dataValidation type="list" allowBlank="1" showInputMessage="1" showErrorMessage="1" sqref="AB11:AB47">
      <formula1>"Prevenir,Detectar,No es un control"</formula1>
    </dataValidation>
    <dataValidation type="list" allowBlank="1" showInputMessage="1" showErrorMessage="1" sqref="AD11:AD47">
      <formula1>"Confiable,No confiable"</formula1>
    </dataValidation>
    <dataValidation type="list" allowBlank="1" showInputMessage="1" showErrorMessage="1" sqref="AF11:AF47">
      <formula1>"Se investigan y resuelven oportunamente,No se investigan y no se resuelven oportunamente"</formula1>
    </dataValidation>
    <dataValidation type="list" allowBlank="1" showInputMessage="1" showErrorMessage="1" sqref="AH11:AH47">
      <formula1>"Completa,Incompleta,No existe"</formula1>
    </dataValidation>
    <dataValidation type="list" allowBlank="1" showInputMessage="1" showErrorMessage="1" sqref="AL11:AL47">
      <formula1>"Siempre se ejecuta,Algunas veces,No se ejecuta"</formula1>
    </dataValidation>
    <dataValidation type="list" allowBlank="1" showInputMessage="1" showErrorMessage="1" sqref="AT20:AT47 AT11">
      <formula1>"Directamente,Indirectamente,No disminuye"</formula1>
    </dataValidation>
    <dataValidation type="list" allowBlank="1" showInputMessage="1" showErrorMessage="1" sqref="AS20:AS47 AS11">
      <formula1>"Directamente,No disminuye"</formula1>
    </dataValidation>
    <dataValidation type="list" allowBlank="1" showInputMessage="1" showErrorMessage="1" sqref="BB11:BB47 S11 S20:S47">
      <formula1>opciondelriesgo</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1" max="51" man="1"/>
    <brk id="44" max="51" man="1"/>
  </colBreak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K49"/>
  <sheetViews>
    <sheetView showGridLines="0" tabSelected="1" zoomScale="70" zoomScaleNormal="70" zoomScaleSheetLayoutView="40" zoomScalePageLayoutView="50" workbookViewId="0"/>
  </sheetViews>
  <sheetFormatPr baseColWidth="10" defaultColWidth="11.42578125" defaultRowHeight="11.25" x14ac:dyDescent="0.25"/>
  <cols>
    <col min="1" max="1" width="4.28515625" style="22" customWidth="1"/>
    <col min="2" max="2" width="12" style="22" customWidth="1"/>
    <col min="3" max="3" width="7.7109375" style="22" customWidth="1"/>
    <col min="4" max="4" width="20.7109375" style="22" customWidth="1"/>
    <col min="5" max="5" width="40.7109375" style="22" customWidth="1"/>
    <col min="6" max="7" width="10.7109375" style="22" customWidth="1"/>
    <col min="8" max="8" width="12" style="22" customWidth="1"/>
    <col min="9" max="10" width="10.7109375" style="22" customWidth="1"/>
    <col min="11" max="12" width="20.7109375" style="22" customWidth="1"/>
    <col min="13" max="13" width="26.7109375" style="22" hidden="1" customWidth="1"/>
    <col min="14" max="14" width="24" style="22" hidden="1" customWidth="1" collapsed="1"/>
    <col min="15" max="15" width="15.7109375" style="22" customWidth="1" collapsed="1"/>
    <col min="16" max="16" width="15.7109375" style="22" customWidth="1"/>
    <col min="17" max="17" width="22.5703125" style="22" hidden="1" customWidth="1"/>
    <col min="18" max="18" width="15.7109375" style="22" customWidth="1"/>
    <col min="19" max="19" width="10.7109375" style="22" customWidth="1"/>
    <col min="20" max="20" width="28.85546875" style="22" customWidth="1" collapsed="1"/>
    <col min="21" max="21" width="20.140625" style="22" customWidth="1"/>
    <col min="22" max="22" width="20.7109375" style="22" customWidth="1"/>
    <col min="23" max="23" width="23.28515625" style="22" hidden="1" customWidth="1"/>
    <col min="24" max="24" width="20.7109375" style="22" customWidth="1"/>
    <col min="25" max="25" width="23.28515625" style="22" hidden="1" customWidth="1"/>
    <col min="26" max="26" width="20.7109375" style="22" customWidth="1"/>
    <col min="27" max="27" width="23.28515625" style="22" hidden="1" customWidth="1"/>
    <col min="28" max="28" width="20.7109375" style="22" customWidth="1"/>
    <col min="29" max="29" width="23.28515625" style="22" hidden="1" customWidth="1"/>
    <col min="30" max="30" width="20.7109375" style="22" customWidth="1"/>
    <col min="31" max="31" width="23.28515625" style="22" hidden="1" customWidth="1"/>
    <col min="32" max="32" width="21.7109375" style="22" customWidth="1"/>
    <col min="33" max="33" width="20" style="22" hidden="1" customWidth="1"/>
    <col min="34" max="34" width="20.7109375" style="22" customWidth="1"/>
    <col min="35" max="35" width="20" style="22" hidden="1" customWidth="1"/>
    <col min="36" max="39" width="10.7109375" style="22" customWidth="1"/>
    <col min="40" max="40" width="17.28515625" style="22" hidden="1" customWidth="1"/>
    <col min="41" max="42" width="10.7109375" style="22" customWidth="1"/>
    <col min="43" max="43" width="12.28515625" style="22" customWidth="1"/>
    <col min="44" max="44" width="10.7109375" style="22" customWidth="1"/>
    <col min="45" max="45" width="13.28515625" style="22" customWidth="1"/>
    <col min="46" max="46" width="13.7109375" style="22" customWidth="1"/>
    <col min="47" max="47" width="17.28515625" style="22" hidden="1" customWidth="1"/>
    <col min="48" max="49" width="15.7109375" style="22" customWidth="1"/>
    <col min="50" max="50" width="10.7109375" style="22" customWidth="1"/>
    <col min="51" max="51" width="12.5703125" style="22" customWidth="1"/>
    <col min="52" max="52" width="19.7109375" style="22" hidden="1" customWidth="1"/>
    <col min="53" max="54" width="10.7109375" style="22" customWidth="1"/>
    <col min="55" max="55" width="27.28515625" style="22" customWidth="1"/>
    <col min="56" max="57" width="20.42578125" style="22" customWidth="1"/>
    <col min="58" max="60" width="27.28515625" style="22" customWidth="1"/>
    <col min="61" max="61" width="22.7109375" style="22" customWidth="1"/>
    <col min="62" max="62" width="21.5703125" style="22" customWidth="1"/>
    <col min="63" max="63" width="15.28515625" style="22" customWidth="1"/>
    <col min="64" max="16384" width="11.42578125" style="22"/>
  </cols>
  <sheetData>
    <row r="1" spans="2:63" ht="12" thickBot="1" x14ac:dyDescent="0.3">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row>
    <row r="2" spans="2:63" ht="41.25" customHeight="1" x14ac:dyDescent="0.25">
      <c r="B2" s="186" t="s">
        <v>309</v>
      </c>
      <c r="C2" s="187"/>
      <c r="D2" s="187"/>
      <c r="E2" s="187"/>
      <c r="F2" s="187"/>
      <c r="G2" s="187"/>
      <c r="H2" s="187"/>
      <c r="I2" s="187"/>
      <c r="J2" s="187"/>
      <c r="K2" s="187"/>
      <c r="L2" s="187"/>
      <c r="M2" s="187"/>
      <c r="N2" s="187"/>
      <c r="O2" s="187"/>
      <c r="P2" s="187"/>
      <c r="Q2" s="187"/>
      <c r="R2" s="187"/>
      <c r="S2" s="187"/>
      <c r="T2" s="187"/>
      <c r="U2" s="188"/>
      <c r="V2" s="195" t="str">
        <f>B2</f>
        <v>OBJETIVO DEL PROCESO</v>
      </c>
      <c r="W2" s="196"/>
      <c r="X2" s="196"/>
      <c r="Y2" s="196"/>
      <c r="Z2" s="196"/>
      <c r="AA2" s="196"/>
      <c r="AB2" s="196"/>
      <c r="AC2" s="196"/>
      <c r="AD2" s="196"/>
      <c r="AE2" s="196"/>
      <c r="AF2" s="196"/>
      <c r="AG2" s="196"/>
      <c r="AH2" s="196"/>
      <c r="AI2" s="196"/>
      <c r="AJ2" s="196"/>
      <c r="AK2" s="196"/>
      <c r="AL2" s="196"/>
      <c r="AM2" s="196"/>
      <c r="AN2" s="196"/>
      <c r="AO2" s="196"/>
      <c r="AP2" s="196"/>
      <c r="AQ2" s="196"/>
      <c r="AR2" s="197"/>
      <c r="AS2" s="195" t="str">
        <f>B2</f>
        <v>OBJETIVO DEL PROCESO</v>
      </c>
      <c r="AT2" s="196"/>
      <c r="AU2" s="196"/>
      <c r="AV2" s="196"/>
      <c r="AW2" s="196"/>
      <c r="AX2" s="196"/>
      <c r="AY2" s="196"/>
      <c r="AZ2" s="196"/>
      <c r="BA2" s="196"/>
      <c r="BB2" s="196"/>
      <c r="BC2" s="196"/>
      <c r="BD2" s="196"/>
      <c r="BE2" s="196"/>
      <c r="BF2" s="196"/>
      <c r="BG2" s="196"/>
      <c r="BH2" s="196"/>
      <c r="BI2" s="196"/>
      <c r="BJ2" s="196"/>
      <c r="BK2" s="197"/>
    </row>
    <row r="3" spans="2:63" ht="18.75" customHeight="1" x14ac:dyDescent="0.25">
      <c r="B3" s="189"/>
      <c r="C3" s="190"/>
      <c r="D3" s="190"/>
      <c r="E3" s="190"/>
      <c r="F3" s="190"/>
      <c r="G3" s="190"/>
      <c r="H3" s="190"/>
      <c r="I3" s="190"/>
      <c r="J3" s="190"/>
      <c r="K3" s="190"/>
      <c r="L3" s="190"/>
      <c r="M3" s="190"/>
      <c r="N3" s="190"/>
      <c r="O3" s="190"/>
      <c r="P3" s="190"/>
      <c r="Q3" s="190"/>
      <c r="R3" s="190"/>
      <c r="S3" s="190"/>
      <c r="T3" s="190"/>
      <c r="U3" s="191"/>
      <c r="V3" s="198">
        <f>B3</f>
        <v>0</v>
      </c>
      <c r="W3" s="199"/>
      <c r="X3" s="199"/>
      <c r="Y3" s="199"/>
      <c r="Z3" s="199"/>
      <c r="AA3" s="199"/>
      <c r="AB3" s="199"/>
      <c r="AC3" s="199"/>
      <c r="AD3" s="199"/>
      <c r="AE3" s="199"/>
      <c r="AF3" s="199"/>
      <c r="AG3" s="199"/>
      <c r="AH3" s="199"/>
      <c r="AI3" s="199"/>
      <c r="AJ3" s="199"/>
      <c r="AK3" s="199"/>
      <c r="AL3" s="199"/>
      <c r="AM3" s="199"/>
      <c r="AN3" s="199"/>
      <c r="AO3" s="199"/>
      <c r="AP3" s="199"/>
      <c r="AQ3" s="199"/>
      <c r="AR3" s="200"/>
      <c r="AS3" s="198">
        <f>B3</f>
        <v>0</v>
      </c>
      <c r="AT3" s="199"/>
      <c r="AU3" s="199"/>
      <c r="AV3" s="199"/>
      <c r="AW3" s="199"/>
      <c r="AX3" s="199"/>
      <c r="AY3" s="199"/>
      <c r="AZ3" s="199"/>
      <c r="BA3" s="199"/>
      <c r="BB3" s="199"/>
      <c r="BC3" s="199"/>
      <c r="BD3" s="199"/>
      <c r="BE3" s="199"/>
      <c r="BF3" s="199"/>
      <c r="BG3" s="199"/>
      <c r="BH3" s="199"/>
      <c r="BI3" s="199"/>
      <c r="BJ3" s="199"/>
      <c r="BK3" s="200"/>
    </row>
    <row r="4" spans="2:63" ht="18.75" customHeight="1" thickBot="1" x14ac:dyDescent="0.3">
      <c r="B4" s="192"/>
      <c r="C4" s="193"/>
      <c r="D4" s="193"/>
      <c r="E4" s="193"/>
      <c r="F4" s="193"/>
      <c r="G4" s="193"/>
      <c r="H4" s="193"/>
      <c r="I4" s="193"/>
      <c r="J4" s="193"/>
      <c r="K4" s="193"/>
      <c r="L4" s="193"/>
      <c r="M4" s="193"/>
      <c r="N4" s="193"/>
      <c r="O4" s="193"/>
      <c r="P4" s="193"/>
      <c r="Q4" s="193"/>
      <c r="R4" s="193"/>
      <c r="S4" s="193"/>
      <c r="T4" s="193"/>
      <c r="U4" s="194"/>
      <c r="V4" s="201"/>
      <c r="W4" s="202"/>
      <c r="X4" s="202"/>
      <c r="Y4" s="202"/>
      <c r="Z4" s="202"/>
      <c r="AA4" s="202"/>
      <c r="AB4" s="202"/>
      <c r="AC4" s="202"/>
      <c r="AD4" s="202"/>
      <c r="AE4" s="202"/>
      <c r="AF4" s="202"/>
      <c r="AG4" s="202"/>
      <c r="AH4" s="202"/>
      <c r="AI4" s="202"/>
      <c r="AJ4" s="202"/>
      <c r="AK4" s="202"/>
      <c r="AL4" s="202"/>
      <c r="AM4" s="202"/>
      <c r="AN4" s="202"/>
      <c r="AO4" s="202"/>
      <c r="AP4" s="202"/>
      <c r="AQ4" s="202"/>
      <c r="AR4" s="203"/>
      <c r="AS4" s="201"/>
      <c r="AT4" s="202"/>
      <c r="AU4" s="202"/>
      <c r="AV4" s="202"/>
      <c r="AW4" s="202"/>
      <c r="AX4" s="202"/>
      <c r="AY4" s="202"/>
      <c r="AZ4" s="202"/>
      <c r="BA4" s="202"/>
      <c r="BB4" s="202"/>
      <c r="BC4" s="202"/>
      <c r="BD4" s="202"/>
      <c r="BE4" s="202"/>
      <c r="BF4" s="202"/>
      <c r="BG4" s="202"/>
      <c r="BH4" s="202"/>
      <c r="BI4" s="202"/>
      <c r="BJ4" s="202"/>
      <c r="BK4" s="203"/>
    </row>
    <row r="5" spans="2:63" ht="5.0999999999999996" customHeight="1" x14ac:dyDescent="0.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row>
    <row r="6" spans="2:63" ht="5.0999999999999996" customHeight="1" x14ac:dyDescent="0.25"/>
    <row r="7" spans="2:63" s="16" customFormat="1" ht="5.0999999999999996" customHeight="1" x14ac:dyDescent="0.25">
      <c r="M7" s="20"/>
      <c r="Q7" s="21"/>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row>
    <row r="8" spans="2:63" s="16" customFormat="1" ht="34.5" customHeight="1" x14ac:dyDescent="0.25">
      <c r="B8" s="158" t="s">
        <v>174</v>
      </c>
      <c r="C8" s="158" t="s">
        <v>175</v>
      </c>
      <c r="D8" s="158" t="s">
        <v>176</v>
      </c>
      <c r="E8" s="158" t="s">
        <v>177</v>
      </c>
      <c r="F8" s="158" t="s">
        <v>179</v>
      </c>
      <c r="G8" s="158" t="s">
        <v>180</v>
      </c>
      <c r="H8" s="158" t="s">
        <v>178</v>
      </c>
      <c r="I8" s="158" t="s">
        <v>181</v>
      </c>
      <c r="J8" s="158" t="s">
        <v>182</v>
      </c>
      <c r="K8" s="158" t="s">
        <v>183</v>
      </c>
      <c r="L8" s="158" t="s">
        <v>184</v>
      </c>
      <c r="M8" s="170"/>
      <c r="N8" s="111"/>
      <c r="O8" s="158" t="s">
        <v>0</v>
      </c>
      <c r="P8" s="158"/>
      <c r="Q8" s="170"/>
      <c r="R8" s="109" t="s">
        <v>307</v>
      </c>
      <c r="S8" s="158" t="s">
        <v>332</v>
      </c>
      <c r="T8" s="158" t="s">
        <v>1</v>
      </c>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62" t="s">
        <v>308</v>
      </c>
      <c r="AY8" s="163"/>
      <c r="AZ8" s="163"/>
      <c r="BA8" s="164"/>
      <c r="BB8" s="159" t="s">
        <v>7</v>
      </c>
      <c r="BC8" s="158" t="s">
        <v>168</v>
      </c>
      <c r="BD8" s="158"/>
      <c r="BE8" s="158"/>
      <c r="BF8" s="158"/>
      <c r="BG8" s="158"/>
      <c r="BH8" s="158" t="s">
        <v>173</v>
      </c>
      <c r="BI8" s="158"/>
      <c r="BJ8" s="158"/>
      <c r="BK8" s="158"/>
    </row>
    <row r="9" spans="2:63" s="16" customFormat="1" ht="33.75" customHeight="1" x14ac:dyDescent="0.25">
      <c r="B9" s="158"/>
      <c r="C9" s="158"/>
      <c r="D9" s="158"/>
      <c r="E9" s="158"/>
      <c r="F9" s="158"/>
      <c r="G9" s="158"/>
      <c r="H9" s="158"/>
      <c r="I9" s="158"/>
      <c r="J9" s="158"/>
      <c r="K9" s="158"/>
      <c r="L9" s="158"/>
      <c r="M9" s="170"/>
      <c r="N9" s="158" t="s">
        <v>3</v>
      </c>
      <c r="O9" s="158" t="s">
        <v>3</v>
      </c>
      <c r="P9" s="158" t="s">
        <v>4</v>
      </c>
      <c r="Q9" s="170"/>
      <c r="R9" s="159" t="s">
        <v>412</v>
      </c>
      <c r="S9" s="158"/>
      <c r="T9" s="158" t="s">
        <v>69</v>
      </c>
      <c r="U9" s="158"/>
      <c r="V9" s="158" t="s">
        <v>142</v>
      </c>
      <c r="W9" s="59"/>
      <c r="X9" s="158" t="s">
        <v>143</v>
      </c>
      <c r="Y9" s="59"/>
      <c r="Z9" s="158" t="s">
        <v>144</v>
      </c>
      <c r="AA9" s="59"/>
      <c r="AB9" s="158" t="s">
        <v>145</v>
      </c>
      <c r="AC9" s="59"/>
      <c r="AD9" s="158" t="s">
        <v>146</v>
      </c>
      <c r="AE9" s="59"/>
      <c r="AF9" s="158" t="s">
        <v>147</v>
      </c>
      <c r="AG9" s="59"/>
      <c r="AH9" s="158" t="s">
        <v>148</v>
      </c>
      <c r="AI9" s="59"/>
      <c r="AJ9" s="158" t="s">
        <v>6</v>
      </c>
      <c r="AK9" s="158" t="s">
        <v>149</v>
      </c>
      <c r="AL9" s="158" t="s">
        <v>150</v>
      </c>
      <c r="AM9" s="158"/>
      <c r="AN9" s="111"/>
      <c r="AO9" s="158" t="s">
        <v>155</v>
      </c>
      <c r="AP9" s="158"/>
      <c r="AQ9" s="158" t="s">
        <v>277</v>
      </c>
      <c r="AR9" s="158"/>
      <c r="AS9" s="158" t="s">
        <v>156</v>
      </c>
      <c r="AT9" s="158" t="s">
        <v>157</v>
      </c>
      <c r="AU9" s="59"/>
      <c r="AV9" s="158" t="s">
        <v>2</v>
      </c>
      <c r="AW9" s="158"/>
      <c r="AX9" s="158" t="s">
        <v>3</v>
      </c>
      <c r="AY9" s="158" t="s">
        <v>4</v>
      </c>
      <c r="AZ9" s="170"/>
      <c r="BA9" s="158" t="s">
        <v>5</v>
      </c>
      <c r="BB9" s="160"/>
      <c r="BC9" s="158" t="s">
        <v>172</v>
      </c>
      <c r="BD9" s="158" t="s">
        <v>278</v>
      </c>
      <c r="BE9" s="158" t="s">
        <v>169</v>
      </c>
      <c r="BF9" s="158" t="s">
        <v>170</v>
      </c>
      <c r="BG9" s="158" t="s">
        <v>171</v>
      </c>
      <c r="BH9" s="158" t="s">
        <v>68</v>
      </c>
      <c r="BI9" s="158" t="s">
        <v>278</v>
      </c>
      <c r="BJ9" s="158" t="s">
        <v>169</v>
      </c>
      <c r="BK9" s="158" t="s">
        <v>170</v>
      </c>
    </row>
    <row r="10" spans="2:63" s="16" customFormat="1" ht="60" x14ac:dyDescent="0.25">
      <c r="B10" s="158"/>
      <c r="C10" s="158"/>
      <c r="D10" s="158"/>
      <c r="E10" s="158"/>
      <c r="F10" s="158"/>
      <c r="G10" s="158"/>
      <c r="H10" s="158"/>
      <c r="I10" s="158"/>
      <c r="J10" s="158"/>
      <c r="K10" s="158"/>
      <c r="L10" s="158"/>
      <c r="M10" s="170"/>
      <c r="N10" s="158"/>
      <c r="O10" s="158"/>
      <c r="P10" s="158"/>
      <c r="Q10" s="170"/>
      <c r="R10" s="161"/>
      <c r="S10" s="158"/>
      <c r="T10" s="158"/>
      <c r="U10" s="158"/>
      <c r="V10" s="158"/>
      <c r="W10" s="111"/>
      <c r="X10" s="158"/>
      <c r="Y10" s="111"/>
      <c r="Z10" s="158"/>
      <c r="AA10" s="111"/>
      <c r="AB10" s="158"/>
      <c r="AC10" s="111"/>
      <c r="AD10" s="158"/>
      <c r="AE10" s="111"/>
      <c r="AF10" s="158"/>
      <c r="AG10" s="111"/>
      <c r="AH10" s="158"/>
      <c r="AI10" s="111"/>
      <c r="AJ10" s="158"/>
      <c r="AK10" s="158"/>
      <c r="AL10" s="158"/>
      <c r="AM10" s="158"/>
      <c r="AN10" s="59"/>
      <c r="AO10" s="158"/>
      <c r="AP10" s="158"/>
      <c r="AQ10" s="158"/>
      <c r="AR10" s="158"/>
      <c r="AS10" s="158"/>
      <c r="AT10" s="158"/>
      <c r="AU10" s="59"/>
      <c r="AV10" s="58" t="s">
        <v>161</v>
      </c>
      <c r="AW10" s="58" t="s">
        <v>162</v>
      </c>
      <c r="AX10" s="158"/>
      <c r="AY10" s="158"/>
      <c r="AZ10" s="170"/>
      <c r="BA10" s="158"/>
      <c r="BB10" s="161"/>
      <c r="BC10" s="158"/>
      <c r="BD10" s="158"/>
      <c r="BE10" s="158"/>
      <c r="BF10" s="158"/>
      <c r="BG10" s="158"/>
      <c r="BH10" s="158"/>
      <c r="BI10" s="158"/>
      <c r="BJ10" s="158"/>
      <c r="BK10" s="158"/>
    </row>
    <row r="11" spans="2:63" s="76" customFormat="1" ht="186.75" customHeight="1" x14ac:dyDescent="0.25">
      <c r="B11" s="142" t="s">
        <v>81</v>
      </c>
      <c r="C11" s="142">
        <v>1</v>
      </c>
      <c r="D11" s="178" t="s">
        <v>347</v>
      </c>
      <c r="E11" s="213" t="s">
        <v>423</v>
      </c>
      <c r="F11" s="142" t="s">
        <v>391</v>
      </c>
      <c r="G11" s="142" t="s">
        <v>93</v>
      </c>
      <c r="H11" s="142" t="s">
        <v>349</v>
      </c>
      <c r="I11" s="180" t="s">
        <v>127</v>
      </c>
      <c r="J11" s="180"/>
      <c r="K11" s="213" t="s">
        <v>351</v>
      </c>
      <c r="L11" s="213" t="s">
        <v>362</v>
      </c>
      <c r="M11" s="167" t="str">
        <f>IF(F11="gestion","impacto",IF(F11="corrupcion","impactocorrupcion",IF(F11="seguridad_de_la_informacion","impacto","")))</f>
        <v/>
      </c>
      <c r="N11" s="142" t="s">
        <v>18</v>
      </c>
      <c r="O11" s="142" t="s">
        <v>19</v>
      </c>
      <c r="P11" s="142" t="s">
        <v>23</v>
      </c>
      <c r="Q11" s="167" t="str">
        <f>O11&amp;P11</f>
        <v>ProbableModerado</v>
      </c>
      <c r="R11" s="139" t="str">
        <f>IFERROR(VLOOKUP(Q11,FORMULAS!$B$38:$C$62,2,FALSE),"")</f>
        <v>Riesgo alto</v>
      </c>
      <c r="S11" s="139" t="s">
        <v>165</v>
      </c>
      <c r="T11" s="220" t="s">
        <v>424</v>
      </c>
      <c r="U11" s="220"/>
      <c r="V11" s="122" t="s">
        <v>363</v>
      </c>
      <c r="W11" s="123">
        <f t="shared" ref="W11:W21" si="0">IF(V11="Asignado",15,0)</f>
        <v>15</v>
      </c>
      <c r="X11" s="122" t="s">
        <v>364</v>
      </c>
      <c r="Y11" s="123">
        <f t="shared" ref="Y11:Y21" si="1">IF(X11="Adecuado",15,0)</f>
        <v>15</v>
      </c>
      <c r="Z11" s="122" t="s">
        <v>365</v>
      </c>
      <c r="AA11" s="123">
        <f t="shared" ref="AA11:AA21" si="2">IF(Z11="Oportuna",15,0)</f>
        <v>15</v>
      </c>
      <c r="AB11" s="122" t="s">
        <v>366</v>
      </c>
      <c r="AC11" s="123">
        <f t="shared" ref="AC11:AC21" si="3">IF(AB11="Prevenir",15,IF(AB11="Detectar",10,0))</f>
        <v>15</v>
      </c>
      <c r="AD11" s="122" t="s">
        <v>367</v>
      </c>
      <c r="AE11" s="123">
        <f t="shared" ref="AE11:AE21" si="4">IF(AD11="Confiable",15,0)</f>
        <v>15</v>
      </c>
      <c r="AF11" s="122" t="s">
        <v>368</v>
      </c>
      <c r="AG11" s="123">
        <f t="shared" ref="AG11:AG21" si="5">IF(AF11="Se investigan y resuelven oportunamente",15,0)</f>
        <v>15</v>
      </c>
      <c r="AH11" s="122" t="s">
        <v>369</v>
      </c>
      <c r="AI11" s="123">
        <f>IF(AH11="Completa",10,IF(AH11="incompleta",5,0))</f>
        <v>10</v>
      </c>
      <c r="AJ11" s="124">
        <f t="shared" ref="AJ11:AJ24" si="6">W11+Y11+AA11+AC11+AE11+AG11+AI11</f>
        <v>100</v>
      </c>
      <c r="AK11" s="124" t="str">
        <f>IF(AJ11&gt;=96,"Fuerte",IF(AJ11&gt;=86,"Moderado",IF(AJ11&gt;=1,"Débil","")))</f>
        <v>Fuerte</v>
      </c>
      <c r="AL11" s="125" t="s">
        <v>370</v>
      </c>
      <c r="AM11" s="124" t="str">
        <f>IF(AL11="Siempre se ejecuta","Fuerte",IF(AL11="Algunas veces","Moderado",IF(AL11="no se ejecuta","Débil","")))</f>
        <v>Fuerte</v>
      </c>
      <c r="AN11" s="124" t="str">
        <f>AK11&amp;AM11</f>
        <v>FuerteFuerte</v>
      </c>
      <c r="AO11" s="124" t="str">
        <f>IFERROR(VLOOKUP(AN11,FORMULAS!$B$70:$D$78,3,FALSE),"")</f>
        <v>Fuerte</v>
      </c>
      <c r="AP11" s="124">
        <f>IF(AO11="fuerte",100,IF(AO11="Moderado",50,IF(AO11="débil",0,"")))</f>
        <v>100</v>
      </c>
      <c r="AQ11" s="154">
        <f>IFERROR(AVERAGE(AP11:AP14),0)</f>
        <v>100</v>
      </c>
      <c r="AR11" s="154" t="str">
        <f>IF(AQ11&gt;=100,"Fuerte",IF(AQ11&gt;=50,"Moderado",IF(AQ11&gt;=1,"Débil","")))</f>
        <v>Fuerte</v>
      </c>
      <c r="AS11" s="218" t="s">
        <v>158</v>
      </c>
      <c r="AT11" s="218" t="s">
        <v>159</v>
      </c>
      <c r="AU11" s="154" t="str">
        <f>+AR11&amp;AS11&amp;AT11</f>
        <v>FuerteDirectamenteNo disminuye</v>
      </c>
      <c r="AV11" s="223">
        <f>IFERROR(VLOOKUP(AU11,FORMULAS!$B$95:$D$102,2,FALSE),0)</f>
        <v>2</v>
      </c>
      <c r="AW11" s="223">
        <f>IFERROR(VLOOKUP(AU11,FORMULAS!$B$95:$D$102,3,FALSE),0)</f>
        <v>0</v>
      </c>
      <c r="AX11" s="142" t="s">
        <v>133</v>
      </c>
      <c r="AY11" s="142" t="s">
        <v>23</v>
      </c>
      <c r="AZ11" s="167" t="str">
        <f>AX11&amp;AY11</f>
        <v>Rara vezModerado</v>
      </c>
      <c r="BA11" s="221" t="str">
        <f>IFERROR(VLOOKUP(AZ11,FORMULAS!$B$38:$C$62,2,FALSE),"")</f>
        <v>Riesgo moderado</v>
      </c>
      <c r="BB11" s="139" t="s">
        <v>165</v>
      </c>
      <c r="BC11" s="151" t="s">
        <v>425</v>
      </c>
      <c r="BD11" s="151" t="s">
        <v>417</v>
      </c>
      <c r="BE11" s="151" t="s">
        <v>373</v>
      </c>
      <c r="BF11" s="136" t="s">
        <v>418</v>
      </c>
      <c r="BG11" s="136" t="s">
        <v>379</v>
      </c>
      <c r="BH11" s="151" t="s">
        <v>381</v>
      </c>
      <c r="BI11" s="151" t="s">
        <v>382</v>
      </c>
      <c r="BJ11" s="151" t="s">
        <v>383</v>
      </c>
      <c r="BK11" s="136" t="s">
        <v>416</v>
      </c>
    </row>
    <row r="12" spans="2:63" s="76" customFormat="1" ht="139.5" customHeight="1" x14ac:dyDescent="0.25">
      <c r="B12" s="143"/>
      <c r="C12" s="143"/>
      <c r="D12" s="179"/>
      <c r="E12" s="217"/>
      <c r="F12" s="143"/>
      <c r="G12" s="143"/>
      <c r="H12" s="143"/>
      <c r="I12" s="181"/>
      <c r="J12" s="181"/>
      <c r="K12" s="217"/>
      <c r="L12" s="217"/>
      <c r="M12" s="167"/>
      <c r="N12" s="143"/>
      <c r="O12" s="143"/>
      <c r="P12" s="143"/>
      <c r="Q12" s="167"/>
      <c r="R12" s="140"/>
      <c r="S12" s="140"/>
      <c r="T12" s="153" t="s">
        <v>426</v>
      </c>
      <c r="U12" s="153"/>
      <c r="V12" s="122" t="s">
        <v>363</v>
      </c>
      <c r="W12" s="123">
        <f t="shared" si="0"/>
        <v>15</v>
      </c>
      <c r="X12" s="122" t="s">
        <v>364</v>
      </c>
      <c r="Y12" s="123">
        <f t="shared" si="1"/>
        <v>15</v>
      </c>
      <c r="Z12" s="122" t="s">
        <v>365</v>
      </c>
      <c r="AA12" s="123">
        <f t="shared" si="2"/>
        <v>15</v>
      </c>
      <c r="AB12" s="122" t="s">
        <v>366</v>
      </c>
      <c r="AC12" s="123">
        <f t="shared" si="3"/>
        <v>15</v>
      </c>
      <c r="AD12" s="122" t="s">
        <v>367</v>
      </c>
      <c r="AE12" s="123">
        <f t="shared" si="4"/>
        <v>15</v>
      </c>
      <c r="AF12" s="122" t="s">
        <v>368</v>
      </c>
      <c r="AG12" s="123">
        <f t="shared" si="5"/>
        <v>15</v>
      </c>
      <c r="AH12" s="122" t="s">
        <v>369</v>
      </c>
      <c r="AI12" s="123">
        <f t="shared" ref="AI12:AI14" si="7">IF(AH12="Completa",10,IF(AH12="incompleta",5,0))</f>
        <v>10</v>
      </c>
      <c r="AJ12" s="124">
        <f t="shared" si="6"/>
        <v>100</v>
      </c>
      <c r="AK12" s="124" t="str">
        <f>IF(AJ12&gt;=96,"Fuerte",IF(AJ12&gt;=86,"Moderado",IF(AJ12&gt;=1,"Débil","")))</f>
        <v>Fuerte</v>
      </c>
      <c r="AL12" s="125" t="s">
        <v>370</v>
      </c>
      <c r="AM12" s="124" t="str">
        <f t="shared" ref="AM12:AM14" si="8">IF(AL12="Siempre se ejecuta","Fuerte",IF(AL12="Algunas veces","Moderado",IF(AL12="no se ejecuta","Débil","")))</f>
        <v>Fuerte</v>
      </c>
      <c r="AN12" s="124" t="str">
        <f t="shared" ref="AN12:AN14" si="9">AK12&amp;AM12</f>
        <v>FuerteFuerte</v>
      </c>
      <c r="AO12" s="124" t="str">
        <f>IFERROR(VLOOKUP(AN12,FORMULAS!$B$70:$D$78,3,FALSE),"")</f>
        <v>Fuerte</v>
      </c>
      <c r="AP12" s="124">
        <f t="shared" ref="AP12:AP14" si="10">IF(AO12="fuerte",100,IF(AO12="Moderado",50,IF(AO12="débil",0,"")))</f>
        <v>100</v>
      </c>
      <c r="AQ12" s="155"/>
      <c r="AR12" s="155"/>
      <c r="AS12" s="219"/>
      <c r="AT12" s="219"/>
      <c r="AU12" s="155"/>
      <c r="AV12" s="225"/>
      <c r="AW12" s="225"/>
      <c r="AX12" s="143"/>
      <c r="AY12" s="143"/>
      <c r="AZ12" s="167"/>
      <c r="BA12" s="222"/>
      <c r="BB12" s="140"/>
      <c r="BC12" s="169"/>
      <c r="BD12" s="169"/>
      <c r="BE12" s="169"/>
      <c r="BF12" s="137"/>
      <c r="BG12" s="137"/>
      <c r="BH12" s="169"/>
      <c r="BI12" s="169"/>
      <c r="BJ12" s="169"/>
      <c r="BK12" s="137"/>
    </row>
    <row r="13" spans="2:63" s="76" customFormat="1" ht="132.75" customHeight="1" x14ac:dyDescent="0.25">
      <c r="B13" s="143"/>
      <c r="C13" s="143"/>
      <c r="D13" s="179"/>
      <c r="E13" s="217"/>
      <c r="F13" s="143"/>
      <c r="G13" s="143"/>
      <c r="H13" s="143"/>
      <c r="I13" s="181"/>
      <c r="J13" s="181"/>
      <c r="K13" s="217" t="s">
        <v>394</v>
      </c>
      <c r="L13" s="217"/>
      <c r="M13" s="167"/>
      <c r="N13" s="143"/>
      <c r="O13" s="143"/>
      <c r="P13" s="143"/>
      <c r="Q13" s="167"/>
      <c r="R13" s="140"/>
      <c r="S13" s="140"/>
      <c r="T13" s="153" t="s">
        <v>427</v>
      </c>
      <c r="U13" s="153"/>
      <c r="V13" s="122" t="s">
        <v>363</v>
      </c>
      <c r="W13" s="123">
        <f t="shared" si="0"/>
        <v>15</v>
      </c>
      <c r="X13" s="122" t="s">
        <v>364</v>
      </c>
      <c r="Y13" s="123">
        <f t="shared" si="1"/>
        <v>15</v>
      </c>
      <c r="Z13" s="122" t="s">
        <v>365</v>
      </c>
      <c r="AA13" s="123">
        <f t="shared" si="2"/>
        <v>15</v>
      </c>
      <c r="AB13" s="122" t="s">
        <v>366</v>
      </c>
      <c r="AC13" s="123">
        <f t="shared" si="3"/>
        <v>15</v>
      </c>
      <c r="AD13" s="122" t="s">
        <v>367</v>
      </c>
      <c r="AE13" s="123">
        <f t="shared" si="4"/>
        <v>15</v>
      </c>
      <c r="AF13" s="122" t="s">
        <v>368</v>
      </c>
      <c r="AG13" s="123">
        <f t="shared" si="5"/>
        <v>15</v>
      </c>
      <c r="AH13" s="122" t="s">
        <v>369</v>
      </c>
      <c r="AI13" s="123">
        <f t="shared" si="7"/>
        <v>10</v>
      </c>
      <c r="AJ13" s="124">
        <f t="shared" si="6"/>
        <v>100</v>
      </c>
      <c r="AK13" s="124" t="str">
        <f t="shared" ref="AK13:AK14" si="11">IF(AJ13&gt;=96,"Fuerte",IF(AJ13&gt;=86,"Moderado",IF(AJ13&gt;=1,"Débil","")))</f>
        <v>Fuerte</v>
      </c>
      <c r="AL13" s="125" t="s">
        <v>370</v>
      </c>
      <c r="AM13" s="124" t="str">
        <f t="shared" si="8"/>
        <v>Fuerte</v>
      </c>
      <c r="AN13" s="124" t="str">
        <f t="shared" si="9"/>
        <v>FuerteFuerte</v>
      </c>
      <c r="AO13" s="124" t="str">
        <f>IFERROR(VLOOKUP(AN13,FORMULAS!$B$70:$D$78,3,FALSE),"")</f>
        <v>Fuerte</v>
      </c>
      <c r="AP13" s="124">
        <f t="shared" si="10"/>
        <v>100</v>
      </c>
      <c r="AQ13" s="155"/>
      <c r="AR13" s="155"/>
      <c r="AS13" s="219"/>
      <c r="AT13" s="219"/>
      <c r="AU13" s="155"/>
      <c r="AV13" s="225"/>
      <c r="AW13" s="225"/>
      <c r="AX13" s="143"/>
      <c r="AY13" s="143"/>
      <c r="AZ13" s="167"/>
      <c r="BA13" s="222"/>
      <c r="BB13" s="140"/>
      <c r="BC13" s="169"/>
      <c r="BD13" s="169"/>
      <c r="BE13" s="169"/>
      <c r="BF13" s="137"/>
      <c r="BG13" s="137"/>
      <c r="BH13" s="169"/>
      <c r="BI13" s="169"/>
      <c r="BJ13" s="169"/>
      <c r="BK13" s="137"/>
    </row>
    <row r="14" spans="2:63" s="76" customFormat="1" ht="154.5" customHeight="1" x14ac:dyDescent="0.25">
      <c r="B14" s="143"/>
      <c r="C14" s="143"/>
      <c r="D14" s="179"/>
      <c r="E14" s="217"/>
      <c r="F14" s="143"/>
      <c r="G14" s="143"/>
      <c r="H14" s="143"/>
      <c r="I14" s="181"/>
      <c r="J14" s="181"/>
      <c r="K14" s="217"/>
      <c r="L14" s="217"/>
      <c r="M14" s="167"/>
      <c r="N14" s="143"/>
      <c r="O14" s="143"/>
      <c r="P14" s="143"/>
      <c r="Q14" s="167"/>
      <c r="R14" s="140"/>
      <c r="S14" s="140"/>
      <c r="T14" s="153" t="s">
        <v>428</v>
      </c>
      <c r="U14" s="153"/>
      <c r="V14" s="122" t="s">
        <v>363</v>
      </c>
      <c r="W14" s="123">
        <f t="shared" si="0"/>
        <v>15</v>
      </c>
      <c r="X14" s="122" t="s">
        <v>364</v>
      </c>
      <c r="Y14" s="123">
        <f t="shared" si="1"/>
        <v>15</v>
      </c>
      <c r="Z14" s="122" t="s">
        <v>365</v>
      </c>
      <c r="AA14" s="123">
        <f t="shared" si="2"/>
        <v>15</v>
      </c>
      <c r="AB14" s="122" t="s">
        <v>366</v>
      </c>
      <c r="AC14" s="123">
        <f t="shared" si="3"/>
        <v>15</v>
      </c>
      <c r="AD14" s="122" t="s">
        <v>367</v>
      </c>
      <c r="AE14" s="123">
        <f t="shared" si="4"/>
        <v>15</v>
      </c>
      <c r="AF14" s="122" t="s">
        <v>368</v>
      </c>
      <c r="AG14" s="123">
        <f t="shared" si="5"/>
        <v>15</v>
      </c>
      <c r="AH14" s="122" t="s">
        <v>369</v>
      </c>
      <c r="AI14" s="123">
        <f t="shared" si="7"/>
        <v>10</v>
      </c>
      <c r="AJ14" s="124">
        <f t="shared" si="6"/>
        <v>100</v>
      </c>
      <c r="AK14" s="124" t="str">
        <f t="shared" si="11"/>
        <v>Fuerte</v>
      </c>
      <c r="AL14" s="125" t="s">
        <v>370</v>
      </c>
      <c r="AM14" s="124" t="str">
        <f t="shared" si="8"/>
        <v>Fuerte</v>
      </c>
      <c r="AN14" s="124" t="str">
        <f t="shared" si="9"/>
        <v>FuerteFuerte</v>
      </c>
      <c r="AO14" s="124" t="str">
        <f>IFERROR(VLOOKUP(AN14,FORMULAS!$B$70:$D$78,3,FALSE),"")</f>
        <v>Fuerte</v>
      </c>
      <c r="AP14" s="124">
        <f t="shared" si="10"/>
        <v>100</v>
      </c>
      <c r="AQ14" s="155"/>
      <c r="AR14" s="155"/>
      <c r="AS14" s="219"/>
      <c r="AT14" s="219"/>
      <c r="AU14" s="156"/>
      <c r="AV14" s="225"/>
      <c r="AW14" s="225"/>
      <c r="AX14" s="143"/>
      <c r="AY14" s="143"/>
      <c r="AZ14" s="167"/>
      <c r="BA14" s="222"/>
      <c r="BB14" s="140"/>
      <c r="BC14" s="169"/>
      <c r="BD14" s="169"/>
      <c r="BE14" s="169"/>
      <c r="BF14" s="137"/>
      <c r="BG14" s="137"/>
      <c r="BH14" s="169"/>
      <c r="BI14" s="169"/>
      <c r="BJ14" s="169"/>
      <c r="BK14" s="137"/>
    </row>
    <row r="15" spans="2:63" s="76" customFormat="1" ht="184.5" customHeight="1" x14ac:dyDescent="0.25">
      <c r="B15" s="143"/>
      <c r="C15" s="143"/>
      <c r="D15" s="179"/>
      <c r="E15" s="217"/>
      <c r="F15" s="143"/>
      <c r="G15" s="143"/>
      <c r="H15" s="143"/>
      <c r="I15" s="181"/>
      <c r="J15" s="181"/>
      <c r="K15" s="217" t="s">
        <v>359</v>
      </c>
      <c r="L15" s="217"/>
      <c r="M15" s="167"/>
      <c r="N15" s="143"/>
      <c r="O15" s="143"/>
      <c r="P15" s="143"/>
      <c r="Q15" s="167"/>
      <c r="R15" s="140"/>
      <c r="S15" s="140"/>
      <c r="T15" s="153" t="s">
        <v>429</v>
      </c>
      <c r="U15" s="153"/>
      <c r="V15" s="122" t="s">
        <v>363</v>
      </c>
      <c r="W15" s="123">
        <f t="shared" si="0"/>
        <v>15</v>
      </c>
      <c r="X15" s="122" t="s">
        <v>364</v>
      </c>
      <c r="Y15" s="123">
        <f t="shared" si="1"/>
        <v>15</v>
      </c>
      <c r="Z15" s="122" t="s">
        <v>365</v>
      </c>
      <c r="AA15" s="123">
        <f t="shared" si="2"/>
        <v>15</v>
      </c>
      <c r="AB15" s="122" t="s">
        <v>366</v>
      </c>
      <c r="AC15" s="123">
        <f t="shared" si="3"/>
        <v>15</v>
      </c>
      <c r="AD15" s="122" t="s">
        <v>367</v>
      </c>
      <c r="AE15" s="123">
        <f t="shared" si="4"/>
        <v>15</v>
      </c>
      <c r="AF15" s="122" t="s">
        <v>368</v>
      </c>
      <c r="AG15" s="123">
        <f t="shared" si="5"/>
        <v>15</v>
      </c>
      <c r="AH15" s="122" t="s">
        <v>369</v>
      </c>
      <c r="AI15" s="123">
        <f t="shared" ref="AI15:AI16" si="12">IF(AH15="Completa",10,IF(AH15="incompleta",5,0))</f>
        <v>10</v>
      </c>
      <c r="AJ15" s="124">
        <f t="shared" si="6"/>
        <v>100</v>
      </c>
      <c r="AK15" s="124" t="str">
        <f>IF(AJ15&gt;=96,"Fuerte",IF(AJ15&gt;=86,"Moderado",IF(AJ15&gt;=1,"Débil","")))</f>
        <v>Fuerte</v>
      </c>
      <c r="AL15" s="125" t="s">
        <v>370</v>
      </c>
      <c r="AM15" s="124" t="str">
        <f t="shared" ref="AM15:AM16" si="13">IF(AL15="Siempre se ejecuta","Fuerte",IF(AL15="Algunas veces","Moderado",IF(AL15="no se ejecuta","Débil","")))</f>
        <v>Fuerte</v>
      </c>
      <c r="AN15" s="124" t="str">
        <f t="shared" ref="AN15:AN16" si="14">AK15&amp;AM15</f>
        <v>FuerteFuerte</v>
      </c>
      <c r="AO15" s="124" t="str">
        <f>IFERROR(VLOOKUP(AN15,FORMULAS!$B$70:$D$78,3,FALSE),"")</f>
        <v>Fuerte</v>
      </c>
      <c r="AP15" s="124">
        <f t="shared" ref="AP15:AP16" si="15">IF(AO15="fuerte",100,IF(AO15="Moderado",50,IF(AO15="débil",0,"")))</f>
        <v>100</v>
      </c>
      <c r="AQ15" s="155"/>
      <c r="AR15" s="155"/>
      <c r="AS15" s="219"/>
      <c r="AT15" s="219"/>
      <c r="AU15" s="155"/>
      <c r="AV15" s="225"/>
      <c r="AW15" s="225"/>
      <c r="AX15" s="143"/>
      <c r="AY15" s="143"/>
      <c r="AZ15" s="167"/>
      <c r="BA15" s="222"/>
      <c r="BB15" s="140"/>
      <c r="BC15" s="169"/>
      <c r="BD15" s="169"/>
      <c r="BE15" s="169"/>
      <c r="BF15" s="137"/>
      <c r="BG15" s="137"/>
      <c r="BH15" s="169"/>
      <c r="BI15" s="169"/>
      <c r="BJ15" s="169"/>
      <c r="BK15" s="137"/>
    </row>
    <row r="16" spans="2:63" s="76" customFormat="1" ht="132" customHeight="1" x14ac:dyDescent="0.25">
      <c r="B16" s="143"/>
      <c r="C16" s="143"/>
      <c r="D16" s="179"/>
      <c r="E16" s="217"/>
      <c r="F16" s="143"/>
      <c r="G16" s="143"/>
      <c r="H16" s="143"/>
      <c r="I16" s="181"/>
      <c r="J16" s="181"/>
      <c r="K16" s="217"/>
      <c r="L16" s="217"/>
      <c r="M16" s="167"/>
      <c r="N16" s="143"/>
      <c r="O16" s="143"/>
      <c r="P16" s="143"/>
      <c r="Q16" s="167"/>
      <c r="R16" s="140"/>
      <c r="S16" s="140"/>
      <c r="T16" s="153" t="s">
        <v>430</v>
      </c>
      <c r="U16" s="153"/>
      <c r="V16" s="122" t="s">
        <v>363</v>
      </c>
      <c r="W16" s="123">
        <f t="shared" si="0"/>
        <v>15</v>
      </c>
      <c r="X16" s="122" t="s">
        <v>364</v>
      </c>
      <c r="Y16" s="123">
        <f t="shared" si="1"/>
        <v>15</v>
      </c>
      <c r="Z16" s="122" t="s">
        <v>365</v>
      </c>
      <c r="AA16" s="123">
        <f t="shared" si="2"/>
        <v>15</v>
      </c>
      <c r="AB16" s="122" t="s">
        <v>366</v>
      </c>
      <c r="AC16" s="123">
        <f t="shared" si="3"/>
        <v>15</v>
      </c>
      <c r="AD16" s="122" t="s">
        <v>367</v>
      </c>
      <c r="AE16" s="123">
        <f t="shared" si="4"/>
        <v>15</v>
      </c>
      <c r="AF16" s="122" t="s">
        <v>368</v>
      </c>
      <c r="AG16" s="123">
        <f t="shared" si="5"/>
        <v>15</v>
      </c>
      <c r="AH16" s="122" t="s">
        <v>369</v>
      </c>
      <c r="AI16" s="123">
        <f t="shared" si="12"/>
        <v>10</v>
      </c>
      <c r="AJ16" s="124">
        <f t="shared" si="6"/>
        <v>100</v>
      </c>
      <c r="AK16" s="124" t="str">
        <f t="shared" ref="AK16" si="16">IF(AJ16&gt;=96,"Fuerte",IF(AJ16&gt;=86,"Moderado",IF(AJ16&gt;=1,"Débil","")))</f>
        <v>Fuerte</v>
      </c>
      <c r="AL16" s="125" t="s">
        <v>370</v>
      </c>
      <c r="AM16" s="124" t="str">
        <f t="shared" si="13"/>
        <v>Fuerte</v>
      </c>
      <c r="AN16" s="124" t="str">
        <f t="shared" si="14"/>
        <v>FuerteFuerte</v>
      </c>
      <c r="AO16" s="124" t="str">
        <f>IFERROR(VLOOKUP(AN16,FORMULAS!$B$70:$D$78,3,FALSE),"")</f>
        <v>Fuerte</v>
      </c>
      <c r="AP16" s="124">
        <f t="shared" si="15"/>
        <v>100</v>
      </c>
      <c r="AQ16" s="155"/>
      <c r="AR16" s="155"/>
      <c r="AS16" s="219"/>
      <c r="AT16" s="219"/>
      <c r="AU16" s="156"/>
      <c r="AV16" s="225"/>
      <c r="AW16" s="225"/>
      <c r="AX16" s="143"/>
      <c r="AY16" s="143"/>
      <c r="AZ16" s="167"/>
      <c r="BA16" s="222"/>
      <c r="BB16" s="140"/>
      <c r="BC16" s="169"/>
      <c r="BD16" s="169"/>
      <c r="BE16" s="169"/>
      <c r="BF16" s="137"/>
      <c r="BG16" s="137"/>
      <c r="BH16" s="169"/>
      <c r="BI16" s="169"/>
      <c r="BJ16" s="169"/>
      <c r="BK16" s="137"/>
    </row>
    <row r="17" spans="2:63" s="76" customFormat="1" ht="111.75" customHeight="1" x14ac:dyDescent="0.25">
      <c r="B17" s="144"/>
      <c r="C17" s="144"/>
      <c r="D17" s="175"/>
      <c r="E17" s="214"/>
      <c r="F17" s="144"/>
      <c r="G17" s="144"/>
      <c r="H17" s="144"/>
      <c r="I17" s="176"/>
      <c r="J17" s="176"/>
      <c r="K17" s="214"/>
      <c r="L17" s="214"/>
      <c r="M17" s="110" t="str">
        <f t="shared" ref="M17:M18" si="17">IF(F17="gestion","impacto",IF(F17="corrupcion","impactocorrupcion",IF(F17="seguridad_de_la_informacion","impacto","")))</f>
        <v/>
      </c>
      <c r="N17" s="144"/>
      <c r="O17" s="144"/>
      <c r="P17" s="144"/>
      <c r="Q17" s="110" t="str">
        <f t="shared" ref="Q17:Q18" si="18">O17&amp;P17</f>
        <v/>
      </c>
      <c r="R17" s="141"/>
      <c r="S17" s="141"/>
      <c r="T17" s="153" t="s">
        <v>431</v>
      </c>
      <c r="U17" s="153"/>
      <c r="V17" s="122" t="s">
        <v>363</v>
      </c>
      <c r="W17" s="123">
        <f t="shared" si="0"/>
        <v>15</v>
      </c>
      <c r="X17" s="122" t="s">
        <v>364</v>
      </c>
      <c r="Y17" s="123">
        <f t="shared" si="1"/>
        <v>15</v>
      </c>
      <c r="Z17" s="122" t="s">
        <v>365</v>
      </c>
      <c r="AA17" s="123">
        <f t="shared" si="2"/>
        <v>15</v>
      </c>
      <c r="AB17" s="122" t="s">
        <v>366</v>
      </c>
      <c r="AC17" s="123">
        <f t="shared" si="3"/>
        <v>15</v>
      </c>
      <c r="AD17" s="122" t="s">
        <v>367</v>
      </c>
      <c r="AE17" s="123">
        <f t="shared" si="4"/>
        <v>15</v>
      </c>
      <c r="AF17" s="122" t="s">
        <v>368</v>
      </c>
      <c r="AG17" s="123">
        <f t="shared" si="5"/>
        <v>15</v>
      </c>
      <c r="AH17" s="122" t="s">
        <v>369</v>
      </c>
      <c r="AI17" s="123">
        <f>IF(AH17="Completa",10,IF(AH17="incompleta",5,0))</f>
        <v>10</v>
      </c>
      <c r="AJ17" s="124">
        <f t="shared" si="6"/>
        <v>100</v>
      </c>
      <c r="AK17" s="124" t="str">
        <f>IF(AJ17&gt;=96,"Fuerte",IF(AJ17&gt;=86,"Moderado",IF(AJ17&gt;=1,"Débil","")))</f>
        <v>Fuerte</v>
      </c>
      <c r="AL17" s="125" t="s">
        <v>370</v>
      </c>
      <c r="AM17" s="124" t="str">
        <f>IF(AL17="Siempre se ejecuta","Fuerte",IF(AL17="Algunas veces","Moderado",IF(AL17="no se ejecuta","Débil","")))</f>
        <v>Fuerte</v>
      </c>
      <c r="AN17" s="124" t="str">
        <f>AK17&amp;AM17</f>
        <v>FuerteFuerte</v>
      </c>
      <c r="AO17" s="124" t="str">
        <f>IFERROR(VLOOKUP(AN17,FORMULAS!$B$70:$D$78,3,FALSE),"")</f>
        <v>Fuerte</v>
      </c>
      <c r="AP17" s="124">
        <f>IF(AO17="fuerte",100,IF(AO17="Moderado",50,IF(AO17="débil",0,"")))</f>
        <v>100</v>
      </c>
      <c r="AQ17" s="156"/>
      <c r="AR17" s="156"/>
      <c r="AS17" s="184"/>
      <c r="AT17" s="184"/>
      <c r="AU17" s="112" t="str">
        <f>+AR17&amp;AS17&amp;AT17</f>
        <v/>
      </c>
      <c r="AV17" s="224"/>
      <c r="AW17" s="224"/>
      <c r="AX17" s="144"/>
      <c r="AY17" s="144"/>
      <c r="AZ17" s="110" t="str">
        <f>AX17&amp;AY17</f>
        <v/>
      </c>
      <c r="BA17" s="182"/>
      <c r="BB17" s="141"/>
      <c r="BC17" s="152"/>
      <c r="BD17" s="152"/>
      <c r="BE17" s="152"/>
      <c r="BF17" s="138"/>
      <c r="BG17" s="138"/>
      <c r="BH17" s="152"/>
      <c r="BI17" s="152"/>
      <c r="BJ17" s="152"/>
      <c r="BK17" s="138"/>
    </row>
    <row r="18" spans="2:63" s="76" customFormat="1" ht="111" customHeight="1" x14ac:dyDescent="0.25">
      <c r="B18" s="142" t="s">
        <v>81</v>
      </c>
      <c r="C18" s="142">
        <v>2</v>
      </c>
      <c r="D18" s="153" t="s">
        <v>389</v>
      </c>
      <c r="E18" s="168" t="s">
        <v>390</v>
      </c>
      <c r="F18" s="157" t="s">
        <v>391</v>
      </c>
      <c r="G18" s="157" t="s">
        <v>93</v>
      </c>
      <c r="H18" s="173" t="s">
        <v>349</v>
      </c>
      <c r="I18" s="177"/>
      <c r="J18" s="177"/>
      <c r="K18" s="129" t="s">
        <v>392</v>
      </c>
      <c r="L18" s="213" t="s">
        <v>393</v>
      </c>
      <c r="M18" s="174" t="str">
        <f t="shared" si="17"/>
        <v/>
      </c>
      <c r="N18" s="144"/>
      <c r="O18" s="144" t="s">
        <v>18</v>
      </c>
      <c r="P18" s="144" t="s">
        <v>22</v>
      </c>
      <c r="Q18" s="174" t="str">
        <f t="shared" si="18"/>
        <v>PosibleMenor</v>
      </c>
      <c r="R18" s="141" t="str">
        <f>IFERROR(VLOOKUP(Q18,FORMULAS!$B$38:$C$62,2,FALSE),"")</f>
        <v>Riesgo moderado</v>
      </c>
      <c r="S18" s="141" t="s">
        <v>165</v>
      </c>
      <c r="T18" s="153" t="s">
        <v>432</v>
      </c>
      <c r="U18" s="153"/>
      <c r="V18" s="122" t="s">
        <v>363</v>
      </c>
      <c r="W18" s="123">
        <f t="shared" si="0"/>
        <v>15</v>
      </c>
      <c r="X18" s="122" t="s">
        <v>364</v>
      </c>
      <c r="Y18" s="123">
        <f t="shared" si="1"/>
        <v>15</v>
      </c>
      <c r="Z18" s="122" t="s">
        <v>365</v>
      </c>
      <c r="AA18" s="123">
        <f t="shared" si="2"/>
        <v>15</v>
      </c>
      <c r="AB18" s="122" t="s">
        <v>366</v>
      </c>
      <c r="AC18" s="123">
        <f t="shared" si="3"/>
        <v>15</v>
      </c>
      <c r="AD18" s="122" t="s">
        <v>367</v>
      </c>
      <c r="AE18" s="123">
        <f t="shared" si="4"/>
        <v>15</v>
      </c>
      <c r="AF18" s="122" t="s">
        <v>368</v>
      </c>
      <c r="AG18" s="123">
        <f t="shared" si="5"/>
        <v>15</v>
      </c>
      <c r="AH18" s="122" t="s">
        <v>369</v>
      </c>
      <c r="AI18" s="123">
        <f>IF(AH18="Completa",10,IF(AH18="incompleta",5,0))</f>
        <v>10</v>
      </c>
      <c r="AJ18" s="124">
        <f t="shared" si="6"/>
        <v>100</v>
      </c>
      <c r="AK18" s="124" t="str">
        <f>IF(AJ18&gt;=96,"Fuerte",IF(AJ18&gt;=86,"Moderado",IF(AJ18&gt;=1,"Débil","")))</f>
        <v>Fuerte</v>
      </c>
      <c r="AL18" s="125" t="s">
        <v>370</v>
      </c>
      <c r="AM18" s="124" t="str">
        <f>IF(AL18="Siempre se ejecuta","Fuerte",IF(AL18="Algunas veces","Moderado",IF(AL18="no se ejecuta","Débil","")))</f>
        <v>Fuerte</v>
      </c>
      <c r="AN18" s="124" t="str">
        <f>AK18&amp;AM18</f>
        <v>FuerteFuerte</v>
      </c>
      <c r="AO18" s="124" t="str">
        <f>IFERROR(VLOOKUP(AN18,FORMULAS!$B$70:$D$78,3,FALSE),"")</f>
        <v>Fuerte</v>
      </c>
      <c r="AP18" s="124">
        <f>IF(AO18="fuerte",100,IF(AO18="Moderado",50,IF(AO18="débil",0,"")))</f>
        <v>100</v>
      </c>
      <c r="AQ18" s="183">
        <f>IFERROR(AVERAGE(AP18:AP20),0)</f>
        <v>100</v>
      </c>
      <c r="AR18" s="183" t="str">
        <f>IF(AQ18&gt;=100,"Fuerte",IF(AQ18&gt;=50,"Moderado",IF(AQ18&gt;=1,"Débil","")))</f>
        <v>Fuerte</v>
      </c>
      <c r="AS18" s="185" t="s">
        <v>158</v>
      </c>
      <c r="AT18" s="185" t="s">
        <v>158</v>
      </c>
      <c r="AU18" s="183" t="str">
        <f>+AR18&amp;AS18&amp;AT18</f>
        <v>FuerteDirectamenteDirectamente</v>
      </c>
      <c r="AV18" s="216">
        <f>IFERROR(VLOOKUP(AU18,FORMULAS!$B$95:$D$102,2,FALSE),0)</f>
        <v>2</v>
      </c>
      <c r="AW18" s="216">
        <v>1</v>
      </c>
      <c r="AX18" s="157" t="s">
        <v>133</v>
      </c>
      <c r="AY18" s="157" t="s">
        <v>21</v>
      </c>
      <c r="AZ18" s="167" t="str">
        <f>AX18&amp;AY18</f>
        <v>Rara vezInsignificante</v>
      </c>
      <c r="BA18" s="165" t="str">
        <f>IFERROR(VLOOKUP(AZ18,FORMULAS!$B$38:$C$62,2,FALSE),"")</f>
        <v>Riesgo bajo</v>
      </c>
      <c r="BB18" s="215" t="s">
        <v>164</v>
      </c>
      <c r="BC18" s="206"/>
      <c r="BD18" s="204"/>
      <c r="BE18" s="204"/>
      <c r="BF18" s="208"/>
      <c r="BG18" s="208"/>
      <c r="BH18" s="206" t="s">
        <v>385</v>
      </c>
      <c r="BI18" s="204" t="s">
        <v>382</v>
      </c>
      <c r="BJ18" s="204" t="s">
        <v>383</v>
      </c>
      <c r="BK18" s="208" t="s">
        <v>384</v>
      </c>
    </row>
    <row r="19" spans="2:63" s="76" customFormat="1" ht="153" customHeight="1" x14ac:dyDescent="0.25">
      <c r="B19" s="143"/>
      <c r="C19" s="143"/>
      <c r="D19" s="153"/>
      <c r="E19" s="168"/>
      <c r="F19" s="157"/>
      <c r="G19" s="157"/>
      <c r="H19" s="173"/>
      <c r="I19" s="177"/>
      <c r="J19" s="177"/>
      <c r="K19" s="129" t="s">
        <v>395</v>
      </c>
      <c r="L19" s="217"/>
      <c r="M19" s="174"/>
      <c r="N19" s="144"/>
      <c r="O19" s="144"/>
      <c r="P19" s="144"/>
      <c r="Q19" s="174"/>
      <c r="R19" s="141"/>
      <c r="S19" s="141"/>
      <c r="T19" s="153" t="s">
        <v>433</v>
      </c>
      <c r="U19" s="153"/>
      <c r="V19" s="122" t="s">
        <v>363</v>
      </c>
      <c r="W19" s="123">
        <f t="shared" ref="W19" si="19">IF(V19="Asignado",15,0)</f>
        <v>15</v>
      </c>
      <c r="X19" s="122" t="s">
        <v>364</v>
      </c>
      <c r="Y19" s="123">
        <f t="shared" ref="Y19" si="20">IF(X19="Adecuado",15,0)</f>
        <v>15</v>
      </c>
      <c r="Z19" s="122" t="s">
        <v>365</v>
      </c>
      <c r="AA19" s="123">
        <f t="shared" ref="AA19" si="21">IF(Z19="Oportuna",15,0)</f>
        <v>15</v>
      </c>
      <c r="AB19" s="122" t="s">
        <v>366</v>
      </c>
      <c r="AC19" s="123">
        <f t="shared" ref="AC19" si="22">IF(AB19="Prevenir",15,IF(AB19="Detectar",10,0))</f>
        <v>15</v>
      </c>
      <c r="AD19" s="122" t="s">
        <v>367</v>
      </c>
      <c r="AE19" s="123">
        <f t="shared" ref="AE19" si="23">IF(AD19="Confiable",15,0)</f>
        <v>15</v>
      </c>
      <c r="AF19" s="122" t="s">
        <v>368</v>
      </c>
      <c r="AG19" s="123">
        <f t="shared" ref="AG19" si="24">IF(AF19="Se investigan y resuelven oportunamente",15,0)</f>
        <v>15</v>
      </c>
      <c r="AH19" s="122" t="s">
        <v>369</v>
      </c>
      <c r="AI19" s="123">
        <f>IF(AH19="Completa",10,IF(AH19="incompleta",5,0))</f>
        <v>10</v>
      </c>
      <c r="AJ19" s="124">
        <f t="shared" ref="AJ19" si="25">W19+Y19+AA19+AC19+AE19+AG19+AI19</f>
        <v>100</v>
      </c>
      <c r="AK19" s="124" t="str">
        <f>IF(AJ19&gt;=96,"Fuerte",IF(AJ19&gt;=86,"Moderado",IF(AJ19&gt;=1,"Débil","")))</f>
        <v>Fuerte</v>
      </c>
      <c r="AL19" s="125" t="s">
        <v>370</v>
      </c>
      <c r="AM19" s="124" t="str">
        <f>IF(AL19="Siempre se ejecuta","Fuerte",IF(AL19="Algunas veces","Moderado",IF(AL19="no se ejecuta","Débil","")))</f>
        <v>Fuerte</v>
      </c>
      <c r="AN19" s="124" t="str">
        <f>AK19&amp;AM19</f>
        <v>FuerteFuerte</v>
      </c>
      <c r="AO19" s="124" t="str">
        <f>IFERROR(VLOOKUP(AN19,FORMULAS!$B$70:$D$78,3,FALSE),"")</f>
        <v>Fuerte</v>
      </c>
      <c r="AP19" s="124">
        <f>IF(AO19="fuerte",100,IF(AO19="Moderado",50,IF(AO19="débil",0,"")))</f>
        <v>100</v>
      </c>
      <c r="AQ19" s="183"/>
      <c r="AR19" s="155"/>
      <c r="AS19" s="185"/>
      <c r="AT19" s="185"/>
      <c r="AU19" s="183"/>
      <c r="AV19" s="216"/>
      <c r="AW19" s="216"/>
      <c r="AX19" s="157"/>
      <c r="AY19" s="157"/>
      <c r="AZ19" s="167"/>
      <c r="BA19" s="165"/>
      <c r="BB19" s="215"/>
      <c r="BC19" s="210"/>
      <c r="BD19" s="211"/>
      <c r="BE19" s="211"/>
      <c r="BF19" s="212"/>
      <c r="BG19" s="212"/>
      <c r="BH19" s="210"/>
      <c r="BI19" s="211"/>
      <c r="BJ19" s="211"/>
      <c r="BK19" s="212"/>
    </row>
    <row r="20" spans="2:63" s="76" customFormat="1" ht="152.25" customHeight="1" x14ac:dyDescent="0.25">
      <c r="B20" s="144"/>
      <c r="C20" s="144"/>
      <c r="D20" s="153"/>
      <c r="E20" s="168"/>
      <c r="F20" s="157"/>
      <c r="G20" s="157"/>
      <c r="H20" s="173"/>
      <c r="I20" s="177"/>
      <c r="J20" s="177"/>
      <c r="K20" s="129" t="s">
        <v>434</v>
      </c>
      <c r="L20" s="214"/>
      <c r="M20" s="167"/>
      <c r="N20" s="157"/>
      <c r="O20" s="157"/>
      <c r="P20" s="157"/>
      <c r="Q20" s="167"/>
      <c r="R20" s="166"/>
      <c r="S20" s="166"/>
      <c r="T20" s="153" t="s">
        <v>435</v>
      </c>
      <c r="U20" s="153"/>
      <c r="V20" s="122" t="s">
        <v>363</v>
      </c>
      <c r="W20" s="123">
        <f t="shared" si="0"/>
        <v>15</v>
      </c>
      <c r="X20" s="122" t="s">
        <v>364</v>
      </c>
      <c r="Y20" s="123">
        <f t="shared" si="1"/>
        <v>15</v>
      </c>
      <c r="Z20" s="122" t="s">
        <v>365</v>
      </c>
      <c r="AA20" s="123">
        <f t="shared" si="2"/>
        <v>15</v>
      </c>
      <c r="AB20" s="122" t="s">
        <v>366</v>
      </c>
      <c r="AC20" s="123">
        <f t="shared" si="3"/>
        <v>15</v>
      </c>
      <c r="AD20" s="122" t="s">
        <v>367</v>
      </c>
      <c r="AE20" s="123">
        <f t="shared" si="4"/>
        <v>15</v>
      </c>
      <c r="AF20" s="122" t="s">
        <v>368</v>
      </c>
      <c r="AG20" s="123">
        <f t="shared" si="5"/>
        <v>15</v>
      </c>
      <c r="AH20" s="122" t="s">
        <v>369</v>
      </c>
      <c r="AI20" s="123">
        <f t="shared" ref="AI20" si="26">IF(AH20="Completa",10,IF(AH20="incompleta",5,0))</f>
        <v>10</v>
      </c>
      <c r="AJ20" s="124">
        <f t="shared" si="6"/>
        <v>100</v>
      </c>
      <c r="AK20" s="124" t="str">
        <f t="shared" ref="AK20" si="27">IF(AJ20&gt;=96,"Fuerte",IF(AJ20&gt;=86,"Moderado",IF(AJ20&gt;=1,"Débil","")))</f>
        <v>Fuerte</v>
      </c>
      <c r="AL20" s="125" t="s">
        <v>370</v>
      </c>
      <c r="AM20" s="124" t="str">
        <f t="shared" ref="AM20" si="28">IF(AL20="Siempre se ejecuta","Fuerte",IF(AL20="Algunas veces","Moderado",IF(AL20="no se ejecuta","Débil","")))</f>
        <v>Fuerte</v>
      </c>
      <c r="AN20" s="124" t="str">
        <f t="shared" ref="AN20" si="29">AK20&amp;AM20</f>
        <v>FuerteFuerte</v>
      </c>
      <c r="AO20" s="124" t="str">
        <f>IFERROR(VLOOKUP(AN20,FORMULAS!$B$70:$D$78,3,FALSE),"")</f>
        <v>Fuerte</v>
      </c>
      <c r="AP20" s="124">
        <f t="shared" ref="AP20" si="30">IF(AO20="fuerte",100,IF(AO20="Moderado",50,IF(AO20="débil",0,"")))</f>
        <v>100</v>
      </c>
      <c r="AQ20" s="183"/>
      <c r="AR20" s="156"/>
      <c r="AS20" s="185"/>
      <c r="AT20" s="185"/>
      <c r="AU20" s="183"/>
      <c r="AV20" s="216"/>
      <c r="AW20" s="216"/>
      <c r="AX20" s="157"/>
      <c r="AY20" s="157"/>
      <c r="AZ20" s="167"/>
      <c r="BA20" s="165"/>
      <c r="BB20" s="215"/>
      <c r="BC20" s="207"/>
      <c r="BD20" s="205"/>
      <c r="BE20" s="205"/>
      <c r="BF20" s="209"/>
      <c r="BG20" s="209"/>
      <c r="BH20" s="207"/>
      <c r="BI20" s="205"/>
      <c r="BJ20" s="205"/>
      <c r="BK20" s="209"/>
    </row>
    <row r="21" spans="2:63" s="76" customFormat="1" ht="132.75" customHeight="1" x14ac:dyDescent="0.25">
      <c r="B21" s="142" t="s">
        <v>81</v>
      </c>
      <c r="C21" s="142">
        <v>3</v>
      </c>
      <c r="D21" s="213" t="s">
        <v>436</v>
      </c>
      <c r="E21" s="213" t="s">
        <v>402</v>
      </c>
      <c r="F21" s="142" t="s">
        <v>333</v>
      </c>
      <c r="G21" s="142" t="s">
        <v>97</v>
      </c>
      <c r="H21" s="178" t="s">
        <v>349</v>
      </c>
      <c r="I21" s="180"/>
      <c r="J21" s="180"/>
      <c r="K21" s="213" t="s">
        <v>396</v>
      </c>
      <c r="L21" s="213" t="s">
        <v>397</v>
      </c>
      <c r="M21" s="113" t="str">
        <f>IF(F21="gestion","impacto",IF(F21="corrupcion","impactocorrupcion",IF(F21="seguridad_de_la_informacion","impacto","")))</f>
        <v/>
      </c>
      <c r="N21" s="148" t="s">
        <v>133</v>
      </c>
      <c r="O21" s="142" t="s">
        <v>18</v>
      </c>
      <c r="P21" s="142" t="s">
        <v>23</v>
      </c>
      <c r="Q21" s="114" t="str">
        <f t="shared" ref="Q21" si="31">O21&amp;P21</f>
        <v>PosibleModerado</v>
      </c>
      <c r="R21" s="139" t="str">
        <f>IFERROR(VLOOKUP(Q21,FORMULAS!$B$38:$C$62,2,FALSE),"")</f>
        <v>Riesgo alto</v>
      </c>
      <c r="S21" s="139" t="s">
        <v>165</v>
      </c>
      <c r="T21" s="153" t="s">
        <v>435</v>
      </c>
      <c r="U21" s="153"/>
      <c r="V21" s="142" t="s">
        <v>363</v>
      </c>
      <c r="W21" s="123">
        <f t="shared" si="0"/>
        <v>15</v>
      </c>
      <c r="X21" s="142" t="s">
        <v>364</v>
      </c>
      <c r="Y21" s="123">
        <f t="shared" si="1"/>
        <v>15</v>
      </c>
      <c r="Z21" s="142" t="s">
        <v>365</v>
      </c>
      <c r="AA21" s="123">
        <f t="shared" si="2"/>
        <v>15</v>
      </c>
      <c r="AB21" s="142" t="s">
        <v>366</v>
      </c>
      <c r="AC21" s="123">
        <f t="shared" si="3"/>
        <v>15</v>
      </c>
      <c r="AD21" s="142" t="s">
        <v>367</v>
      </c>
      <c r="AE21" s="123">
        <f t="shared" si="4"/>
        <v>15</v>
      </c>
      <c r="AF21" s="142" t="s">
        <v>368</v>
      </c>
      <c r="AG21" s="123">
        <f t="shared" si="5"/>
        <v>15</v>
      </c>
      <c r="AH21" s="142" t="s">
        <v>369</v>
      </c>
      <c r="AI21" s="123">
        <f>IF(AH21="Completa",10,IF(AH21="incompleta",5,0))</f>
        <v>10</v>
      </c>
      <c r="AJ21" s="154">
        <f t="shared" si="6"/>
        <v>100</v>
      </c>
      <c r="AK21" s="154" t="str">
        <f>IF(AJ21&gt;=96,"Fuerte",IF(AJ21&gt;=86,"Moderado",IF(AJ21&gt;=1,"Débil","")))</f>
        <v>Fuerte</v>
      </c>
      <c r="AL21" s="218" t="s">
        <v>370</v>
      </c>
      <c r="AM21" s="154" t="str">
        <f>IF(AL21="Siempre se ejecuta","Fuerte",IF(AL21="Algunas veces","Moderado",IF(AL21="no se ejecuta","Débil","")))</f>
        <v>Fuerte</v>
      </c>
      <c r="AN21" s="124" t="str">
        <f>AK21&amp;AM21</f>
        <v>FuerteFuerte</v>
      </c>
      <c r="AO21" s="154" t="str">
        <f>IFERROR(VLOOKUP(AN21,FORMULAS!$B$70:$D$78,3,FALSE),"")</f>
        <v>Fuerte</v>
      </c>
      <c r="AP21" s="154">
        <f>IF(AO21="fuerte",100,IF(AO21="Moderado",50,IF(AO21="débil",0,"")))</f>
        <v>100</v>
      </c>
      <c r="AQ21" s="154">
        <f>IFERROR(AVERAGE(AP21),0)</f>
        <v>100</v>
      </c>
      <c r="AR21" s="154" t="str">
        <f>IF(AQ21&gt;=100,"Fuerte",IF(AQ21&gt;=50,"Moderado",IF(AQ21&gt;=1,"Débil","")))</f>
        <v>Fuerte</v>
      </c>
      <c r="AS21" s="218" t="s">
        <v>158</v>
      </c>
      <c r="AT21" s="218" t="s">
        <v>159</v>
      </c>
      <c r="AU21" s="116" t="str">
        <f>+AR21&amp;AS21&amp;AT21</f>
        <v>FuerteDirectamenteNo disminuye</v>
      </c>
      <c r="AV21" s="223">
        <f>IFERROR(VLOOKUP(AU21,FORMULAS!$B$95:$D$102,2,FALSE),0)</f>
        <v>2</v>
      </c>
      <c r="AW21" s="223">
        <f>IFERROR(VLOOKUP(AU21,FORMULAS!$B$95:$D$102,3,FALSE),0)</f>
        <v>0</v>
      </c>
      <c r="AX21" s="142" t="s">
        <v>133</v>
      </c>
      <c r="AY21" s="142" t="s">
        <v>23</v>
      </c>
      <c r="AZ21" s="114" t="str">
        <f>AX21&amp;AY21</f>
        <v>Rara vezModerado</v>
      </c>
      <c r="BA21" s="221" t="str">
        <f>IFERROR(VLOOKUP(AZ21,FORMULAS!$B$38:$C$62,2,FALSE),"")</f>
        <v>Riesgo moderado</v>
      </c>
      <c r="BB21" s="204" t="s">
        <v>165</v>
      </c>
      <c r="BC21" s="206" t="s">
        <v>413</v>
      </c>
      <c r="BD21" s="204" t="s">
        <v>414</v>
      </c>
      <c r="BE21" s="204" t="s">
        <v>437</v>
      </c>
      <c r="BF21" s="208" t="s">
        <v>415</v>
      </c>
      <c r="BG21" s="208" t="s">
        <v>380</v>
      </c>
      <c r="BH21" s="206" t="s">
        <v>398</v>
      </c>
      <c r="BI21" s="206" t="s">
        <v>399</v>
      </c>
      <c r="BJ21" s="204" t="s">
        <v>400</v>
      </c>
      <c r="BK21" s="208" t="s">
        <v>401</v>
      </c>
    </row>
    <row r="22" spans="2:63" s="76" customFormat="1" ht="111.75" customHeight="1" x14ac:dyDescent="0.25">
      <c r="B22" s="144"/>
      <c r="C22" s="144"/>
      <c r="D22" s="214"/>
      <c r="E22" s="214"/>
      <c r="F22" s="144"/>
      <c r="G22" s="144"/>
      <c r="H22" s="175"/>
      <c r="I22" s="176"/>
      <c r="J22" s="176"/>
      <c r="K22" s="214"/>
      <c r="L22" s="214"/>
      <c r="M22" s="113" t="str">
        <f>IF(F22="gestion","impacto",IF(F22="corrupcion","impactocorrupcion",IF(F22="seguridad_de_la_informacion","impacto","")))</f>
        <v/>
      </c>
      <c r="N22" s="150"/>
      <c r="O22" s="144"/>
      <c r="P22" s="144"/>
      <c r="Q22" s="114"/>
      <c r="R22" s="141"/>
      <c r="S22" s="141"/>
      <c r="T22" s="153" t="s">
        <v>438</v>
      </c>
      <c r="U22" s="153"/>
      <c r="V22" s="144"/>
      <c r="W22" s="123">
        <f t="shared" ref="W22:W24" si="32">IF(V22="Asignado",15,0)</f>
        <v>0</v>
      </c>
      <c r="X22" s="144"/>
      <c r="Y22" s="123">
        <f t="shared" ref="Y22:Y24" si="33">IF(X22="Adecuado",15,0)</f>
        <v>0</v>
      </c>
      <c r="Z22" s="144"/>
      <c r="AA22" s="123">
        <f t="shared" ref="AA22:AA24" si="34">IF(Z22="Oportuna",15,0)</f>
        <v>0</v>
      </c>
      <c r="AB22" s="144"/>
      <c r="AC22" s="123">
        <f t="shared" ref="AC22:AC24" si="35">IF(AB22="Prevenir",15,IF(AB22="Detectar",10,0))</f>
        <v>0</v>
      </c>
      <c r="AD22" s="144"/>
      <c r="AE22" s="123">
        <f t="shared" ref="AE22:AE24" si="36">IF(AD22="Confiable",15,0)</f>
        <v>0</v>
      </c>
      <c r="AF22" s="144"/>
      <c r="AG22" s="123">
        <f t="shared" ref="AG22:AG24" si="37">IF(AF22="Se investigan y resuelven oportunamente",15,0)</f>
        <v>0</v>
      </c>
      <c r="AH22" s="144"/>
      <c r="AI22" s="123">
        <f t="shared" ref="AI22:AI23" si="38">IF(AH22="Completa",10,IF(AH22="incompleta",5,0))</f>
        <v>0</v>
      </c>
      <c r="AJ22" s="156"/>
      <c r="AK22" s="156"/>
      <c r="AL22" s="184"/>
      <c r="AM22" s="156"/>
      <c r="AN22" s="124" t="str">
        <f t="shared" ref="AN22:AN23" si="39">AK22&amp;AM22</f>
        <v/>
      </c>
      <c r="AO22" s="156"/>
      <c r="AP22" s="156"/>
      <c r="AQ22" s="156"/>
      <c r="AR22" s="156"/>
      <c r="AS22" s="184"/>
      <c r="AT22" s="184"/>
      <c r="AU22" s="116"/>
      <c r="AV22" s="224"/>
      <c r="AW22" s="224"/>
      <c r="AX22" s="144"/>
      <c r="AY22" s="144"/>
      <c r="AZ22" s="114"/>
      <c r="BA22" s="182"/>
      <c r="BB22" s="205"/>
      <c r="BC22" s="207"/>
      <c r="BD22" s="205"/>
      <c r="BE22" s="205"/>
      <c r="BF22" s="209"/>
      <c r="BG22" s="209"/>
      <c r="BH22" s="207"/>
      <c r="BI22" s="207"/>
      <c r="BJ22" s="205"/>
      <c r="BK22" s="209"/>
    </row>
    <row r="23" spans="2:63" s="76" customFormat="1" ht="140.25" customHeight="1" x14ac:dyDescent="0.25">
      <c r="B23" s="142" t="s">
        <v>81</v>
      </c>
      <c r="C23" s="142">
        <v>4</v>
      </c>
      <c r="D23" s="213" t="s">
        <v>408</v>
      </c>
      <c r="E23" s="213" t="s">
        <v>409</v>
      </c>
      <c r="F23" s="130" t="s">
        <v>90</v>
      </c>
      <c r="G23" s="130" t="s">
        <v>99</v>
      </c>
      <c r="H23" s="120" t="s">
        <v>403</v>
      </c>
      <c r="I23" s="121" t="s">
        <v>123</v>
      </c>
      <c r="J23" s="119" t="s">
        <v>104</v>
      </c>
      <c r="K23" s="129" t="s">
        <v>404</v>
      </c>
      <c r="L23" s="129" t="s">
        <v>257</v>
      </c>
      <c r="M23" s="118" t="str">
        <f>IF(F23="gestion","impacto",IF(F23="corrupcion","impactocorrupcion",IF(F23="seguridad_de_la_informacion","impacto","")))</f>
        <v>impacto</v>
      </c>
      <c r="N23" s="148" t="s">
        <v>133</v>
      </c>
      <c r="O23" s="142" t="s">
        <v>133</v>
      </c>
      <c r="P23" s="142" t="s">
        <v>23</v>
      </c>
      <c r="Q23" s="226" t="str">
        <f>O23&amp;P23</f>
        <v>Rara vezModerado</v>
      </c>
      <c r="R23" s="139" t="str">
        <f>IFERROR(VLOOKUP(Q23,FORMULAS!$B$38:$C$62,2,FALSE),"")</f>
        <v>Riesgo moderado</v>
      </c>
      <c r="S23" s="139" t="s">
        <v>165</v>
      </c>
      <c r="T23" s="168" t="s">
        <v>439</v>
      </c>
      <c r="U23" s="168"/>
      <c r="V23" s="142" t="s">
        <v>363</v>
      </c>
      <c r="W23" s="123">
        <f t="shared" si="32"/>
        <v>15</v>
      </c>
      <c r="X23" s="142" t="s">
        <v>364</v>
      </c>
      <c r="Y23" s="123">
        <f t="shared" si="33"/>
        <v>15</v>
      </c>
      <c r="Z23" s="122" t="s">
        <v>365</v>
      </c>
      <c r="AA23" s="123">
        <f t="shared" si="34"/>
        <v>15</v>
      </c>
      <c r="AB23" s="122" t="s">
        <v>366</v>
      </c>
      <c r="AC23" s="123">
        <f t="shared" si="35"/>
        <v>15</v>
      </c>
      <c r="AD23" s="122" t="s">
        <v>367</v>
      </c>
      <c r="AE23" s="123">
        <f t="shared" si="36"/>
        <v>15</v>
      </c>
      <c r="AF23" s="122" t="s">
        <v>368</v>
      </c>
      <c r="AG23" s="123">
        <f t="shared" si="37"/>
        <v>15</v>
      </c>
      <c r="AH23" s="122" t="s">
        <v>369</v>
      </c>
      <c r="AI23" s="127">
        <f t="shared" si="38"/>
        <v>10</v>
      </c>
      <c r="AJ23" s="126">
        <f t="shared" si="6"/>
        <v>100</v>
      </c>
      <c r="AK23" s="126" t="str">
        <f t="shared" ref="AK23" si="40">IF(AJ23&gt;=96,"Fuerte",IF(AJ23&gt;=86,"Moderado",IF(AJ23&gt;=1,"Débil","")))</f>
        <v>Fuerte</v>
      </c>
      <c r="AL23" s="128" t="s">
        <v>370</v>
      </c>
      <c r="AM23" s="126" t="str">
        <f t="shared" ref="AM23" si="41">IF(AL23="Siempre se ejecuta","Fuerte",IF(AL23="Algunas veces","Moderado",IF(AL23="no se ejecuta","Débil","")))</f>
        <v>Fuerte</v>
      </c>
      <c r="AN23" s="126" t="str">
        <f t="shared" si="39"/>
        <v>FuerteFuerte</v>
      </c>
      <c r="AO23" s="126" t="str">
        <f>IFERROR(VLOOKUP(AN23,FORMULAS!$B$70:$D$78,3,FALSE),"")</f>
        <v>Fuerte</v>
      </c>
      <c r="AP23" s="126">
        <f t="shared" ref="AP23" si="42">IF(AO23="fuerte",100,IF(AO23="Moderado",50,IF(AO23="débil",0,"")))</f>
        <v>100</v>
      </c>
      <c r="AQ23" s="154">
        <f>IFERROR(AVERAGE(AP23),0)</f>
        <v>100</v>
      </c>
      <c r="AR23" s="154" t="str">
        <f>IF(AQ23&gt;=100,"Fuerte",IF(AQ23&gt;=50,"Moderado",IF(AQ23&gt;=1,"Débil","")))</f>
        <v>Fuerte</v>
      </c>
      <c r="AS23" s="218" t="s">
        <v>158</v>
      </c>
      <c r="AT23" s="218" t="s">
        <v>160</v>
      </c>
      <c r="AU23" s="115"/>
      <c r="AV23" s="223">
        <v>0</v>
      </c>
      <c r="AW23" s="223">
        <v>2</v>
      </c>
      <c r="AX23" s="142" t="s">
        <v>133</v>
      </c>
      <c r="AY23" s="142" t="s">
        <v>21</v>
      </c>
      <c r="AZ23" s="114" t="str">
        <f>AX23&amp;AY23</f>
        <v>Rara vezInsignificante</v>
      </c>
      <c r="BA23" s="165" t="str">
        <f>IFERROR(VLOOKUP(AZ23,FORMULAS!$B$38:$C$62,2,FALSE),"")</f>
        <v>Riesgo bajo</v>
      </c>
      <c r="BB23" s="204" t="s">
        <v>164</v>
      </c>
      <c r="BC23" s="204"/>
      <c r="BD23" s="204"/>
      <c r="BE23" s="204"/>
      <c r="BF23" s="206"/>
      <c r="BG23" s="208"/>
      <c r="BH23" s="206"/>
      <c r="BI23" s="204"/>
      <c r="BJ23" s="204"/>
      <c r="BK23" s="208"/>
    </row>
    <row r="24" spans="2:63" s="76" customFormat="1" ht="210" customHeight="1" x14ac:dyDescent="0.25">
      <c r="B24" s="144"/>
      <c r="C24" s="144"/>
      <c r="D24" s="214"/>
      <c r="E24" s="214"/>
      <c r="F24" s="130" t="s">
        <v>90</v>
      </c>
      <c r="G24" s="130" t="s">
        <v>100</v>
      </c>
      <c r="H24" s="117" t="s">
        <v>405</v>
      </c>
      <c r="I24" s="119" t="s">
        <v>422</v>
      </c>
      <c r="J24" s="119" t="s">
        <v>406</v>
      </c>
      <c r="K24" s="129" t="s">
        <v>407</v>
      </c>
      <c r="L24" s="129" t="s">
        <v>411</v>
      </c>
      <c r="M24" s="118" t="str">
        <f>IF(F24="gestion","impacto",IF(F24="corrupcion","impactocorrupcion",IF(F24="seguridad_de_la_informacion","impacto","")))</f>
        <v>impacto</v>
      </c>
      <c r="N24" s="150"/>
      <c r="O24" s="144"/>
      <c r="P24" s="144"/>
      <c r="Q24" s="174"/>
      <c r="R24" s="141"/>
      <c r="S24" s="141"/>
      <c r="T24" s="168" t="s">
        <v>410</v>
      </c>
      <c r="U24" s="168"/>
      <c r="V24" s="144"/>
      <c r="W24" s="123">
        <f t="shared" si="32"/>
        <v>0</v>
      </c>
      <c r="X24" s="144"/>
      <c r="Y24" s="123">
        <f t="shared" si="33"/>
        <v>0</v>
      </c>
      <c r="Z24" s="122" t="s">
        <v>365</v>
      </c>
      <c r="AA24" s="123">
        <f t="shared" si="34"/>
        <v>15</v>
      </c>
      <c r="AB24" s="122" t="s">
        <v>366</v>
      </c>
      <c r="AC24" s="123">
        <f t="shared" si="35"/>
        <v>15</v>
      </c>
      <c r="AD24" s="122" t="s">
        <v>367</v>
      </c>
      <c r="AE24" s="123">
        <f t="shared" si="36"/>
        <v>15</v>
      </c>
      <c r="AF24" s="122" t="s">
        <v>368</v>
      </c>
      <c r="AG24" s="123">
        <f t="shared" si="37"/>
        <v>15</v>
      </c>
      <c r="AH24" s="122" t="s">
        <v>369</v>
      </c>
      <c r="AI24" s="123">
        <f>IF(AH24="Completa",10,IF(AH24="incompleta",5,0))</f>
        <v>10</v>
      </c>
      <c r="AJ24" s="124">
        <f t="shared" si="6"/>
        <v>70</v>
      </c>
      <c r="AK24" s="124" t="str">
        <f>IF(AJ24&gt;=96,"Fuerte",IF(AJ24&gt;=86,"Moderado",IF(AJ24&gt;=1,"Débil","")))</f>
        <v>Débil</v>
      </c>
      <c r="AL24" s="125" t="s">
        <v>370</v>
      </c>
      <c r="AM24" s="124" t="str">
        <f>IF(AL24="Siempre se ejecuta","Fuerte",IF(AL24="Algunas veces","Moderado",IF(AL24="no se ejecuta","Débil","")))</f>
        <v>Fuerte</v>
      </c>
      <c r="AN24" s="124" t="str">
        <f>AK24&amp;AM24</f>
        <v>DébilFuerte</v>
      </c>
      <c r="AO24" s="124" t="str">
        <f>IFERROR(VLOOKUP(AN24,FORMULAS!$B$70:$D$78,3,FALSE),"")</f>
        <v>Débil</v>
      </c>
      <c r="AP24" s="124">
        <f>IF(AO24="fuerte",100,IF(AO24="Moderado",50,IF(AO24="débil",0,"")))</f>
        <v>0</v>
      </c>
      <c r="AQ24" s="156"/>
      <c r="AR24" s="156"/>
      <c r="AS24" s="184"/>
      <c r="AT24" s="184"/>
      <c r="AU24" s="116" t="str">
        <f>+AR24&amp;AS24&amp;AT24</f>
        <v/>
      </c>
      <c r="AV24" s="224"/>
      <c r="AW24" s="224"/>
      <c r="AX24" s="144"/>
      <c r="AY24" s="144"/>
      <c r="AZ24" s="114" t="str">
        <f>AX24&amp;AY24</f>
        <v/>
      </c>
      <c r="BA24" s="165"/>
      <c r="BB24" s="205"/>
      <c r="BC24" s="205"/>
      <c r="BD24" s="205"/>
      <c r="BE24" s="205"/>
      <c r="BF24" s="207"/>
      <c r="BG24" s="209"/>
      <c r="BH24" s="207"/>
      <c r="BI24" s="205"/>
      <c r="BJ24" s="205"/>
      <c r="BK24" s="209"/>
    </row>
    <row r="25" spans="2:63" s="16" customFormat="1" x14ac:dyDescent="0.25">
      <c r="B25" s="17"/>
      <c r="C25" s="17"/>
      <c r="D25" s="30"/>
      <c r="E25" s="30"/>
      <c r="F25" s="17"/>
      <c r="G25" s="17"/>
      <c r="H25" s="30"/>
      <c r="I25" s="30"/>
      <c r="J25" s="30"/>
      <c r="K25" s="17"/>
      <c r="L25" s="17"/>
      <c r="M25" s="17"/>
      <c r="N25" s="17"/>
      <c r="O25" s="17"/>
      <c r="P25" s="17"/>
      <c r="Q25" s="17"/>
      <c r="R25" s="20"/>
      <c r="S25" s="20"/>
      <c r="T25" s="30"/>
      <c r="U25" s="30"/>
      <c r="V25" s="17"/>
      <c r="W25" s="17"/>
      <c r="X25" s="17"/>
      <c r="Y25" s="17"/>
      <c r="Z25" s="17"/>
      <c r="AA25" s="17"/>
      <c r="AB25" s="17"/>
      <c r="AC25" s="17"/>
      <c r="AD25" s="17"/>
      <c r="AE25" s="17"/>
      <c r="AF25" s="17"/>
      <c r="AG25" s="17"/>
      <c r="AH25" s="17"/>
      <c r="AI25" s="17"/>
      <c r="AJ25" s="19"/>
      <c r="AK25" s="19"/>
      <c r="AL25" s="19"/>
      <c r="AM25" s="19"/>
      <c r="AN25" s="19"/>
      <c r="AO25" s="19"/>
      <c r="AP25" s="19"/>
      <c r="AQ25" s="19"/>
      <c r="AR25" s="19"/>
      <c r="AS25" s="19"/>
      <c r="AT25" s="19"/>
      <c r="AU25" s="19"/>
      <c r="AV25" s="19"/>
      <c r="AW25" s="19"/>
      <c r="AX25" s="17"/>
      <c r="AY25" s="17"/>
      <c r="AZ25" s="20"/>
      <c r="BA25" s="20"/>
      <c r="BB25" s="20"/>
      <c r="BC25" s="20"/>
      <c r="BD25" s="20"/>
      <c r="BE25" s="20"/>
      <c r="BF25" s="18"/>
      <c r="BG25" s="18"/>
      <c r="BH25" s="18"/>
    </row>
    <row r="26" spans="2:63" s="16" customFormat="1" x14ac:dyDescent="0.25">
      <c r="B26" s="17"/>
      <c r="C26" s="17"/>
      <c r="D26" s="30"/>
      <c r="E26" s="30"/>
      <c r="F26" s="17"/>
      <c r="G26" s="17"/>
      <c r="H26" s="30"/>
      <c r="I26" s="30"/>
      <c r="J26" s="30"/>
      <c r="K26" s="17"/>
      <c r="L26" s="17"/>
      <c r="M26" s="17"/>
      <c r="N26" s="17"/>
      <c r="O26" s="17"/>
      <c r="P26" s="17"/>
      <c r="Q26" s="17"/>
      <c r="R26" s="20"/>
      <c r="S26" s="20"/>
      <c r="T26" s="30"/>
      <c r="U26" s="30"/>
      <c r="V26" s="17"/>
      <c r="W26" s="17"/>
      <c r="X26" s="17"/>
      <c r="Y26" s="17"/>
      <c r="Z26" s="17"/>
      <c r="AA26" s="17"/>
      <c r="AB26" s="17"/>
      <c r="AC26" s="17"/>
      <c r="AD26" s="17"/>
      <c r="AE26" s="17"/>
      <c r="AF26" s="17"/>
      <c r="AG26" s="17"/>
      <c r="AH26" s="17"/>
      <c r="AI26" s="17"/>
      <c r="AJ26" s="19"/>
      <c r="AK26" s="19"/>
      <c r="AL26" s="19"/>
      <c r="AM26" s="19"/>
      <c r="AN26" s="19"/>
      <c r="AO26" s="19"/>
      <c r="AP26" s="19"/>
      <c r="AQ26" s="19"/>
      <c r="AR26" s="19"/>
      <c r="AS26" s="19"/>
      <c r="AT26" s="19"/>
      <c r="AU26" s="19"/>
      <c r="AV26" s="19"/>
      <c r="AW26" s="19"/>
      <c r="AX26" s="17"/>
      <c r="AY26" s="17"/>
      <c r="AZ26" s="20"/>
      <c r="BA26" s="20"/>
      <c r="BB26" s="20"/>
      <c r="BC26" s="20"/>
      <c r="BD26" s="20"/>
      <c r="BE26" s="20"/>
      <c r="BF26" s="18"/>
      <c r="BG26" s="18"/>
      <c r="BH26" s="18"/>
    </row>
    <row r="27" spans="2:63" s="16" customFormat="1" x14ac:dyDescent="0.25">
      <c r="D27" s="30"/>
      <c r="E27" s="30"/>
      <c r="F27" s="17"/>
      <c r="G27" s="17"/>
      <c r="H27" s="30"/>
      <c r="I27" s="30"/>
      <c r="J27" s="30"/>
      <c r="K27" s="17"/>
      <c r="L27" s="17"/>
      <c r="M27" s="17"/>
      <c r="N27" s="17"/>
      <c r="O27" s="17"/>
      <c r="P27" s="17"/>
      <c r="Q27" s="17"/>
      <c r="R27" s="20"/>
      <c r="S27" s="20"/>
      <c r="T27" s="30"/>
      <c r="U27" s="30"/>
      <c r="V27" s="17"/>
      <c r="W27" s="17"/>
      <c r="X27" s="17"/>
      <c r="Y27" s="17"/>
      <c r="Z27" s="17"/>
      <c r="AA27" s="17"/>
      <c r="AB27" s="17"/>
      <c r="AC27" s="17"/>
      <c r="AD27" s="17"/>
      <c r="AE27" s="17"/>
      <c r="AF27" s="17"/>
      <c r="AG27" s="17"/>
      <c r="AH27" s="17"/>
      <c r="AI27" s="17"/>
      <c r="AJ27" s="19"/>
      <c r="AK27" s="19"/>
      <c r="AL27" s="19"/>
      <c r="AM27" s="19"/>
      <c r="AN27" s="19"/>
      <c r="AO27" s="19"/>
      <c r="AP27" s="19"/>
      <c r="AQ27" s="19"/>
      <c r="AR27" s="19"/>
      <c r="AS27" s="19"/>
      <c r="AT27" s="19"/>
      <c r="AU27" s="19"/>
      <c r="AV27" s="19"/>
      <c r="AW27" s="19"/>
      <c r="AX27" s="17"/>
      <c r="AY27" s="17"/>
      <c r="AZ27" s="20"/>
      <c r="BA27" s="20"/>
      <c r="BB27" s="20"/>
      <c r="BC27" s="20"/>
      <c r="BD27" s="20"/>
      <c r="BE27" s="20"/>
      <c r="BF27" s="18"/>
      <c r="BG27" s="18"/>
      <c r="BH27" s="18"/>
    </row>
    <row r="28" spans="2:63" s="16" customFormat="1" x14ac:dyDescent="0.25">
      <c r="D28" s="30"/>
      <c r="E28" s="30"/>
      <c r="F28" s="17"/>
      <c r="G28" s="17"/>
      <c r="H28" s="30"/>
      <c r="I28" s="30"/>
      <c r="J28" s="30"/>
      <c r="K28" s="17"/>
      <c r="L28" s="17"/>
      <c r="M28" s="17"/>
      <c r="N28" s="17"/>
      <c r="O28" s="17"/>
      <c r="P28" s="17"/>
      <c r="Q28" s="17"/>
      <c r="R28" s="20"/>
      <c r="S28" s="20"/>
      <c r="T28" s="30"/>
      <c r="U28" s="30"/>
      <c r="V28" s="17"/>
      <c r="W28" s="17"/>
      <c r="X28" s="17"/>
      <c r="Y28" s="17"/>
      <c r="Z28" s="17"/>
      <c r="AA28" s="17"/>
      <c r="AB28" s="17"/>
      <c r="AC28" s="17"/>
      <c r="AD28" s="17"/>
      <c r="AE28" s="17"/>
      <c r="AF28" s="17"/>
      <c r="AG28" s="17"/>
      <c r="AH28" s="17"/>
      <c r="AI28" s="17"/>
      <c r="AJ28" s="19"/>
      <c r="AK28" s="19"/>
      <c r="AL28" s="19"/>
      <c r="AN28" s="19"/>
      <c r="AQ28" s="19"/>
      <c r="AR28" s="19"/>
      <c r="AS28" s="19"/>
      <c r="AT28" s="19"/>
      <c r="AU28" s="19"/>
      <c r="AV28" s="19"/>
      <c r="AW28" s="19"/>
      <c r="AX28" s="17"/>
      <c r="AY28" s="17"/>
      <c r="AZ28" s="20"/>
      <c r="BA28" s="20"/>
      <c r="BB28" s="20"/>
      <c r="BC28" s="20"/>
      <c r="BD28" s="20"/>
      <c r="BE28" s="20"/>
      <c r="BF28" s="18"/>
      <c r="BG28" s="18"/>
      <c r="BH28" s="18"/>
    </row>
    <row r="29" spans="2:63" x14ac:dyDescent="0.25">
      <c r="AS29" s="19"/>
    </row>
    <row r="30" spans="2:63" x14ac:dyDescent="0.25">
      <c r="E30" s="23"/>
      <c r="H30" s="23"/>
      <c r="I30" s="23"/>
      <c r="J30" s="23"/>
      <c r="AS30" s="19"/>
    </row>
    <row r="31" spans="2:63" x14ac:dyDescent="0.25">
      <c r="E31" s="23"/>
      <c r="H31" s="23"/>
      <c r="I31" s="23"/>
      <c r="J31" s="23"/>
    </row>
    <row r="32" spans="2:63" x14ac:dyDescent="0.25">
      <c r="E32" s="23"/>
      <c r="H32" s="23"/>
      <c r="I32" s="23"/>
      <c r="J32" s="23"/>
    </row>
    <row r="33" spans="5:10" x14ac:dyDescent="0.25">
      <c r="E33" s="23"/>
      <c r="H33" s="23"/>
      <c r="I33" s="23"/>
      <c r="J33" s="23"/>
    </row>
    <row r="34" spans="5:10" x14ac:dyDescent="0.25">
      <c r="E34" s="23"/>
      <c r="H34" s="23"/>
      <c r="I34" s="23"/>
      <c r="J34" s="23"/>
    </row>
    <row r="35" spans="5:10" x14ac:dyDescent="0.25">
      <c r="E35" s="23"/>
      <c r="H35" s="23"/>
      <c r="I35" s="23"/>
      <c r="J35" s="23"/>
    </row>
    <row r="36" spans="5:10" x14ac:dyDescent="0.25">
      <c r="E36" s="23"/>
      <c r="H36" s="23"/>
      <c r="I36" s="23"/>
      <c r="J36" s="23"/>
    </row>
    <row r="37" spans="5:10" x14ac:dyDescent="0.25">
      <c r="E37" s="23"/>
      <c r="H37" s="23"/>
      <c r="I37" s="23"/>
      <c r="J37" s="23"/>
    </row>
    <row r="38" spans="5:10" x14ac:dyDescent="0.25">
      <c r="E38" s="23"/>
      <c r="H38" s="23"/>
      <c r="I38" s="23"/>
      <c r="J38" s="23"/>
    </row>
    <row r="39" spans="5:10" x14ac:dyDescent="0.25">
      <c r="E39" s="23"/>
      <c r="H39" s="23"/>
      <c r="I39" s="23"/>
      <c r="J39" s="23"/>
    </row>
    <row r="40" spans="5:10" x14ac:dyDescent="0.25">
      <c r="E40" s="23"/>
      <c r="H40" s="23"/>
      <c r="I40" s="23"/>
      <c r="J40" s="23"/>
    </row>
    <row r="41" spans="5:10" x14ac:dyDescent="0.25">
      <c r="E41" s="23"/>
      <c r="H41" s="23"/>
      <c r="I41" s="23"/>
      <c r="J41" s="23"/>
    </row>
    <row r="42" spans="5:10" x14ac:dyDescent="0.25">
      <c r="E42" s="23"/>
      <c r="H42" s="23"/>
      <c r="I42" s="23"/>
      <c r="J42" s="23"/>
    </row>
    <row r="43" spans="5:10" x14ac:dyDescent="0.25">
      <c r="E43" s="23"/>
      <c r="H43" s="23"/>
      <c r="I43" s="23"/>
      <c r="J43" s="23"/>
    </row>
    <row r="44" spans="5:10" x14ac:dyDescent="0.25">
      <c r="E44" s="23"/>
      <c r="H44" s="23"/>
      <c r="I44" s="23"/>
      <c r="J44" s="23"/>
    </row>
    <row r="45" spans="5:10" x14ac:dyDescent="0.25">
      <c r="E45" s="23"/>
      <c r="H45" s="23"/>
      <c r="I45" s="23"/>
      <c r="J45" s="23"/>
    </row>
    <row r="46" spans="5:10" x14ac:dyDescent="0.25">
      <c r="E46" s="23"/>
      <c r="H46" s="23"/>
      <c r="I46" s="23"/>
      <c r="J46" s="23"/>
    </row>
    <row r="47" spans="5:10" x14ac:dyDescent="0.25">
      <c r="E47" s="23"/>
      <c r="H47" s="23"/>
      <c r="I47" s="23"/>
      <c r="J47" s="23"/>
    </row>
    <row r="48" spans="5:10" x14ac:dyDescent="0.25">
      <c r="E48" s="23"/>
      <c r="H48" s="23"/>
      <c r="I48" s="23"/>
      <c r="J48" s="23"/>
    </row>
    <row r="49" spans="5:10" x14ac:dyDescent="0.25">
      <c r="E49" s="23"/>
      <c r="H49" s="23"/>
      <c r="I49" s="23"/>
      <c r="J49" s="23"/>
    </row>
  </sheetData>
  <sheetProtection selectLockedCells="1"/>
  <mergeCells count="235">
    <mergeCell ref="BB23:BB24"/>
    <mergeCell ref="BB11:BB17"/>
    <mergeCell ref="AV11:AV17"/>
    <mergeCell ref="AW11:AW17"/>
    <mergeCell ref="AW23:AW24"/>
    <mergeCell ref="AX23:AX24"/>
    <mergeCell ref="AY23:AY24"/>
    <mergeCell ref="BA23:BA24"/>
    <mergeCell ref="B23:B24"/>
    <mergeCell ref="C23:C24"/>
    <mergeCell ref="AQ23:AQ24"/>
    <mergeCell ref="AR23:AR24"/>
    <mergeCell ref="AS23:AS24"/>
    <mergeCell ref="AT23:AT24"/>
    <mergeCell ref="AV23:AV24"/>
    <mergeCell ref="V23:V24"/>
    <mergeCell ref="X23:X24"/>
    <mergeCell ref="D23:D24"/>
    <mergeCell ref="E23:E24"/>
    <mergeCell ref="N23:N24"/>
    <mergeCell ref="O23:O24"/>
    <mergeCell ref="P23:P24"/>
    <mergeCell ref="R23:R24"/>
    <mergeCell ref="Q23:Q24"/>
    <mergeCell ref="T23:U23"/>
    <mergeCell ref="T24:U24"/>
    <mergeCell ref="S23:S24"/>
    <mergeCell ref="BK21:BK22"/>
    <mergeCell ref="BB21:BB22"/>
    <mergeCell ref="BG21:BG22"/>
    <mergeCell ref="AS21:AS22"/>
    <mergeCell ref="AT21:AT22"/>
    <mergeCell ref="AV21:AV22"/>
    <mergeCell ref="AW21:AW22"/>
    <mergeCell ref="AX21:AX22"/>
    <mergeCell ref="AY21:AY22"/>
    <mergeCell ref="BA21:BA22"/>
    <mergeCell ref="BH21:BH22"/>
    <mergeCell ref="BI21:BI22"/>
    <mergeCell ref="AJ21:AJ22"/>
    <mergeCell ref="AK21:AK22"/>
    <mergeCell ref="AL21:AL22"/>
    <mergeCell ref="AM21:AM22"/>
    <mergeCell ref="AO21:AO22"/>
    <mergeCell ref="AP21:AP22"/>
    <mergeCell ref="AQ21:AQ22"/>
    <mergeCell ref="AR21:AR22"/>
    <mergeCell ref="BJ21:BJ22"/>
    <mergeCell ref="BJ18:BJ20"/>
    <mergeCell ref="BK18:BK20"/>
    <mergeCell ref="B18:B20"/>
    <mergeCell ref="BA11:BA17"/>
    <mergeCell ref="B2:U2"/>
    <mergeCell ref="V2:AR2"/>
    <mergeCell ref="AS2:BK2"/>
    <mergeCell ref="B3:U4"/>
    <mergeCell ref="V3:AR4"/>
    <mergeCell ref="AS3:BK4"/>
    <mergeCell ref="C18:C20"/>
    <mergeCell ref="D18:D20"/>
    <mergeCell ref="E18:E20"/>
    <mergeCell ref="F18:F20"/>
    <mergeCell ref="G18:G20"/>
    <mergeCell ref="H18:H20"/>
    <mergeCell ref="I18:I20"/>
    <mergeCell ref="J18:J20"/>
    <mergeCell ref="L18:L20"/>
    <mergeCell ref="H8:H10"/>
    <mergeCell ref="I8:I10"/>
    <mergeCell ref="J8:J10"/>
    <mergeCell ref="K8:K10"/>
    <mergeCell ref="L8:L10"/>
    <mergeCell ref="M8:M10"/>
    <mergeCell ref="B8:B10"/>
    <mergeCell ref="C8:C10"/>
    <mergeCell ref="D8:D10"/>
    <mergeCell ref="E8:E10"/>
    <mergeCell ref="F8:F10"/>
    <mergeCell ref="G8:G10"/>
    <mergeCell ref="AL9:AM10"/>
    <mergeCell ref="AO9:AP10"/>
    <mergeCell ref="AS9:AS10"/>
    <mergeCell ref="BC8:BG8"/>
    <mergeCell ref="BH8:BK8"/>
    <mergeCell ref="N9:N10"/>
    <mergeCell ref="O9:O10"/>
    <mergeCell ref="P9:P10"/>
    <mergeCell ref="R9:R10"/>
    <mergeCell ref="T9:U10"/>
    <mergeCell ref="V9:V10"/>
    <mergeCell ref="X9:X10"/>
    <mergeCell ref="Z9:Z10"/>
    <mergeCell ref="O8:P8"/>
    <mergeCell ref="Q8:Q10"/>
    <mergeCell ref="S8:S10"/>
    <mergeCell ref="T8:AW8"/>
    <mergeCell ref="AX8:BA8"/>
    <mergeCell ref="BB8:BB10"/>
    <mergeCell ref="AB9:AB10"/>
    <mergeCell ref="AD9:AD10"/>
    <mergeCell ref="AF9:AF10"/>
    <mergeCell ref="AH9:AH10"/>
    <mergeCell ref="BI9:BI10"/>
    <mergeCell ref="BJ9:BJ10"/>
    <mergeCell ref="BJ11:BJ17"/>
    <mergeCell ref="BK9:BK10"/>
    <mergeCell ref="B11:B17"/>
    <mergeCell ref="C11:C17"/>
    <mergeCell ref="D11:D17"/>
    <mergeCell ref="E11:E17"/>
    <mergeCell ref="F11:F17"/>
    <mergeCell ref="G11:G17"/>
    <mergeCell ref="H11:H17"/>
    <mergeCell ref="BC9:BC10"/>
    <mergeCell ref="BD9:BD10"/>
    <mergeCell ref="BE9:BE10"/>
    <mergeCell ref="BF9:BF10"/>
    <mergeCell ref="BG9:BG10"/>
    <mergeCell ref="BH9:BH10"/>
    <mergeCell ref="AT9:AT10"/>
    <mergeCell ref="AV9:AW9"/>
    <mergeCell ref="AX9:AX10"/>
    <mergeCell ref="AY9:AY10"/>
    <mergeCell ref="AZ9:AZ10"/>
    <mergeCell ref="BA9:BA10"/>
    <mergeCell ref="AJ9:AJ10"/>
    <mergeCell ref="AK9:AK10"/>
    <mergeCell ref="AQ9:AR10"/>
    <mergeCell ref="BH11:BH17"/>
    <mergeCell ref="BI11:BI17"/>
    <mergeCell ref="AS11:AS17"/>
    <mergeCell ref="AT11:AT17"/>
    <mergeCell ref="AU11:AU14"/>
    <mergeCell ref="O11:O17"/>
    <mergeCell ref="P11:P17"/>
    <mergeCell ref="Q11:Q14"/>
    <mergeCell ref="R11:R17"/>
    <mergeCell ref="S11:S17"/>
    <mergeCell ref="T11:U11"/>
    <mergeCell ref="Q15:Q16"/>
    <mergeCell ref="T15:U15"/>
    <mergeCell ref="I11:I17"/>
    <mergeCell ref="J11:J17"/>
    <mergeCell ref="K11:K12"/>
    <mergeCell ref="L11:L17"/>
    <mergeCell ref="M11:M14"/>
    <mergeCell ref="N11:N17"/>
    <mergeCell ref="M15:M16"/>
    <mergeCell ref="BG18:BG20"/>
    <mergeCell ref="T19:U19"/>
    <mergeCell ref="K15:K17"/>
    <mergeCell ref="K13:K14"/>
    <mergeCell ref="AZ15:AZ16"/>
    <mergeCell ref="BG11:BG17"/>
    <mergeCell ref="AQ11:AQ17"/>
    <mergeCell ref="AR11:AR17"/>
    <mergeCell ref="T16:U16"/>
    <mergeCell ref="T17:U17"/>
    <mergeCell ref="T12:U12"/>
    <mergeCell ref="T13:U13"/>
    <mergeCell ref="T14:U14"/>
    <mergeCell ref="AU15:AU16"/>
    <mergeCell ref="AX11:AX17"/>
    <mergeCell ref="AY11:AY17"/>
    <mergeCell ref="AZ11:AZ14"/>
    <mergeCell ref="AX18:AX20"/>
    <mergeCell ref="AY18:AY20"/>
    <mergeCell ref="AZ18:AZ20"/>
    <mergeCell ref="BA18:BA20"/>
    <mergeCell ref="BB18:BB20"/>
    <mergeCell ref="T20:U20"/>
    <mergeCell ref="AR18:AR20"/>
    <mergeCell ref="AS18:AS20"/>
    <mergeCell ref="AT18:AT20"/>
    <mergeCell ref="AU18:AU20"/>
    <mergeCell ref="AV18:AV20"/>
    <mergeCell ref="AW18:AW20"/>
    <mergeCell ref="P18:P20"/>
    <mergeCell ref="Q18:Q20"/>
    <mergeCell ref="R18:R20"/>
    <mergeCell ref="S18:S20"/>
    <mergeCell ref="T18:U18"/>
    <mergeCell ref="AQ18:AQ20"/>
    <mergeCell ref="M18:M20"/>
    <mergeCell ref="N18:N20"/>
    <mergeCell ref="O18:O20"/>
    <mergeCell ref="B21:B22"/>
    <mergeCell ref="C21:C22"/>
    <mergeCell ref="D21:D22"/>
    <mergeCell ref="E21:E22"/>
    <mergeCell ref="F21:F22"/>
    <mergeCell ref="G21:G22"/>
    <mergeCell ref="H21:H22"/>
    <mergeCell ref="K21:K22"/>
    <mergeCell ref="L21:L22"/>
    <mergeCell ref="I21:I22"/>
    <mergeCell ref="J21:J22"/>
    <mergeCell ref="Z21:Z22"/>
    <mergeCell ref="AB21:AB22"/>
    <mergeCell ref="AD21:AD22"/>
    <mergeCell ref="AF21:AF22"/>
    <mergeCell ref="AH21:AH22"/>
    <mergeCell ref="N21:N22"/>
    <mergeCell ref="O21:O22"/>
    <mergeCell ref="T22:U22"/>
    <mergeCell ref="T21:U21"/>
    <mergeCell ref="P21:P22"/>
    <mergeCell ref="R21:R22"/>
    <mergeCell ref="S21:S22"/>
    <mergeCell ref="V21:V22"/>
    <mergeCell ref="X21:X22"/>
    <mergeCell ref="BK11:BK17"/>
    <mergeCell ref="BC23:BC24"/>
    <mergeCell ref="BD23:BD24"/>
    <mergeCell ref="BE23:BE24"/>
    <mergeCell ref="BF23:BF24"/>
    <mergeCell ref="BG23:BG24"/>
    <mergeCell ref="BH23:BH24"/>
    <mergeCell ref="BI23:BI24"/>
    <mergeCell ref="BJ23:BJ24"/>
    <mergeCell ref="BK23:BK24"/>
    <mergeCell ref="BF21:BF22"/>
    <mergeCell ref="BE21:BE22"/>
    <mergeCell ref="BD21:BD22"/>
    <mergeCell ref="BC21:BC22"/>
    <mergeCell ref="BC18:BC20"/>
    <mergeCell ref="BD18:BD20"/>
    <mergeCell ref="BE18:BE20"/>
    <mergeCell ref="BF18:BF20"/>
    <mergeCell ref="BC11:BC17"/>
    <mergeCell ref="BD11:BD17"/>
    <mergeCell ref="BE11:BE17"/>
    <mergeCell ref="BF11:BF17"/>
    <mergeCell ref="BH18:BH20"/>
    <mergeCell ref="BI18:BI20"/>
  </mergeCells>
  <conditionalFormatting sqref="R11 BF25:BG28 BC25:BC28 R18 R20 BA20 BC21 BF21 BF23 BC23">
    <cfRule type="containsText" dxfId="78" priority="225" operator="containsText" text="RIESGO EXTREMO">
      <formula>NOT(ISERROR(SEARCH("RIESGO EXTREMO",R11)))</formula>
    </cfRule>
    <cfRule type="containsText" dxfId="77" priority="226" operator="containsText" text="RIESGO ALTO">
      <formula>NOT(ISERROR(SEARCH("RIESGO ALTO",R11)))</formula>
    </cfRule>
    <cfRule type="containsText" dxfId="76" priority="227" operator="containsText" text="RIESGO MODERADO">
      <formula>NOT(ISERROR(SEARCH("RIESGO MODERADO",R11)))</formula>
    </cfRule>
    <cfRule type="containsText" dxfId="75" priority="228" operator="containsText" text="RIESGO BAJO">
      <formula>NOT(ISERROR(SEARCH("RIESGO BAJO",R11)))</formula>
    </cfRule>
  </conditionalFormatting>
  <conditionalFormatting sqref="I11 I21">
    <cfRule type="expression" dxfId="74" priority="224">
      <formula>EXACT(F11,"Seguridad_de_la_informacion")</formula>
    </cfRule>
  </conditionalFormatting>
  <conditionalFormatting sqref="J11 J21">
    <cfRule type="expression" dxfId="73" priority="223">
      <formula>EXACT(F11,"Seguridad_de_la_informacion")</formula>
    </cfRule>
  </conditionalFormatting>
  <conditionalFormatting sqref="BA11:BB11">
    <cfRule type="containsText" dxfId="72" priority="219" operator="containsText" text="RIESGO EXTREMO">
      <formula>NOT(ISERROR(SEARCH("RIESGO EXTREMO",BA11)))</formula>
    </cfRule>
    <cfRule type="containsText" dxfId="71" priority="220" operator="containsText" text="RIESGO ALTO">
      <formula>NOT(ISERROR(SEARCH("RIESGO ALTO",BA11)))</formula>
    </cfRule>
    <cfRule type="containsText" dxfId="70" priority="221" operator="containsText" text="RIESGO MODERADO">
      <formula>NOT(ISERROR(SEARCH("RIESGO MODERADO",BA11)))</formula>
    </cfRule>
    <cfRule type="containsText" dxfId="69" priority="222" operator="containsText" text="RIESGO BAJO">
      <formula>NOT(ISERROR(SEARCH("RIESGO BAJO",BA11)))</formula>
    </cfRule>
  </conditionalFormatting>
  <conditionalFormatting sqref="BC18:BF18">
    <cfRule type="containsText" dxfId="68" priority="207" operator="containsText" text="RIESGO EXTREMO">
      <formula>NOT(ISERROR(SEARCH("RIESGO EXTREMO",BC18)))</formula>
    </cfRule>
    <cfRule type="containsText" dxfId="67" priority="208" operator="containsText" text="RIESGO ALTO">
      <formula>NOT(ISERROR(SEARCH("RIESGO ALTO",BC18)))</formula>
    </cfRule>
    <cfRule type="containsText" dxfId="66" priority="209" operator="containsText" text="RIESGO MODERADO">
      <formula>NOT(ISERROR(SEARCH("RIESGO MODERADO",BC18)))</formula>
    </cfRule>
    <cfRule type="containsText" dxfId="65" priority="210" operator="containsText" text="RIESGO BAJO">
      <formula>NOT(ISERROR(SEARCH("RIESGO BAJO",BC18)))</formula>
    </cfRule>
  </conditionalFormatting>
  <conditionalFormatting sqref="BA18:BB18">
    <cfRule type="containsText" dxfId="64" priority="201" operator="containsText" text="RIESGO EXTREMO">
      <formula>NOT(ISERROR(SEARCH("RIESGO EXTREMO",BA18)))</formula>
    </cfRule>
    <cfRule type="containsText" dxfId="63" priority="202" operator="containsText" text="RIESGO ALTO">
      <formula>NOT(ISERROR(SEARCH("RIESGO ALTO",BA18)))</formula>
    </cfRule>
    <cfRule type="containsText" dxfId="62" priority="203" operator="containsText" text="RIESGO MODERADO">
      <formula>NOT(ISERROR(SEARCH("RIESGO MODERADO",BA18)))</formula>
    </cfRule>
    <cfRule type="containsText" dxfId="61" priority="204" operator="containsText" text="RIESGO BAJO">
      <formula>NOT(ISERROR(SEARCH("RIESGO BAJO",BA18)))</formula>
    </cfRule>
  </conditionalFormatting>
  <conditionalFormatting sqref="BD21:BE21">
    <cfRule type="containsText" dxfId="60" priority="193" operator="containsText" text="RIESGO EXTREMO">
      <formula>NOT(ISERROR(SEARCH("RIESGO EXTREMO",BD21)))</formula>
    </cfRule>
    <cfRule type="containsText" dxfId="59" priority="194" operator="containsText" text="RIESGO ALTO">
      <formula>NOT(ISERROR(SEARCH("RIESGO ALTO",BD21)))</formula>
    </cfRule>
    <cfRule type="containsText" dxfId="58" priority="195" operator="containsText" text="RIESGO MODERADO">
      <formula>NOT(ISERROR(SEARCH("RIESGO MODERADO",BD21)))</formula>
    </cfRule>
    <cfRule type="containsText" dxfId="57" priority="196" operator="containsText" text="RIESGO BAJO">
      <formula>NOT(ISERROR(SEARCH("RIESGO BAJO",BD21)))</formula>
    </cfRule>
  </conditionalFormatting>
  <conditionalFormatting sqref="BA21:BB21">
    <cfRule type="containsText" dxfId="56" priority="187" operator="containsText" text="RIESGO EXTREMO">
      <formula>NOT(ISERROR(SEARCH("RIESGO EXTREMO",BA21)))</formula>
    </cfRule>
    <cfRule type="containsText" dxfId="55" priority="188" operator="containsText" text="RIESGO ALTO">
      <formula>NOT(ISERROR(SEARCH("RIESGO ALTO",BA21)))</formula>
    </cfRule>
    <cfRule type="containsText" dxfId="54" priority="189" operator="containsText" text="RIESGO MODERADO">
      <formula>NOT(ISERROR(SEARCH("RIESGO MODERADO",BA21)))</formula>
    </cfRule>
    <cfRule type="containsText" dxfId="53" priority="190" operator="containsText" text="RIESGO BAJO">
      <formula>NOT(ISERROR(SEARCH("RIESGO BAJO",BA21)))</formula>
    </cfRule>
  </conditionalFormatting>
  <conditionalFormatting sqref="S11">
    <cfRule type="containsText" dxfId="52" priority="109" operator="containsText" text="RIESGO EXTREMO">
      <formula>NOT(ISERROR(SEARCH("RIESGO EXTREMO",S11)))</formula>
    </cfRule>
    <cfRule type="containsText" dxfId="51" priority="110" operator="containsText" text="RIESGO ALTO">
      <formula>NOT(ISERROR(SEARCH("RIESGO ALTO",S11)))</formula>
    </cfRule>
    <cfRule type="containsText" dxfId="50" priority="111" operator="containsText" text="RIESGO MODERADO">
      <formula>NOT(ISERROR(SEARCH("RIESGO MODERADO",S11)))</formula>
    </cfRule>
    <cfRule type="containsText" dxfId="49" priority="112" operator="containsText" text="RIESGO BAJO">
      <formula>NOT(ISERROR(SEARCH("RIESGO BAJO",S11)))</formula>
    </cfRule>
  </conditionalFormatting>
  <conditionalFormatting sqref="S18">
    <cfRule type="containsText" dxfId="48" priority="105" operator="containsText" text="RIESGO EXTREMO">
      <formula>NOT(ISERROR(SEARCH("RIESGO EXTREMO",S18)))</formula>
    </cfRule>
    <cfRule type="containsText" dxfId="47" priority="106" operator="containsText" text="RIESGO ALTO">
      <formula>NOT(ISERROR(SEARCH("RIESGO ALTO",S18)))</formula>
    </cfRule>
    <cfRule type="containsText" dxfId="46" priority="107" operator="containsText" text="RIESGO MODERADO">
      <formula>NOT(ISERROR(SEARCH("RIESGO MODERADO",S18)))</formula>
    </cfRule>
    <cfRule type="containsText" dxfId="45" priority="108" operator="containsText" text="RIESGO BAJO">
      <formula>NOT(ISERROR(SEARCH("RIESGO BAJO",S18)))</formula>
    </cfRule>
  </conditionalFormatting>
  <conditionalFormatting sqref="S21">
    <cfRule type="containsText" dxfId="44" priority="101" operator="containsText" text="RIESGO EXTREMO">
      <formula>NOT(ISERROR(SEARCH("RIESGO EXTREMO",S21)))</formula>
    </cfRule>
    <cfRule type="containsText" dxfId="43" priority="102" operator="containsText" text="RIESGO ALTO">
      <formula>NOT(ISERROR(SEARCH("RIESGO ALTO",S21)))</formula>
    </cfRule>
    <cfRule type="containsText" dxfId="42" priority="103" operator="containsText" text="RIESGO MODERADO">
      <formula>NOT(ISERROR(SEARCH("RIESGO MODERADO",S21)))</formula>
    </cfRule>
    <cfRule type="containsText" dxfId="41" priority="104" operator="containsText" text="RIESGO BAJO">
      <formula>NOT(ISERROR(SEARCH("RIESGO BAJO",S21)))</formula>
    </cfRule>
  </conditionalFormatting>
  <conditionalFormatting sqref="R21 R23">
    <cfRule type="containsText" dxfId="40" priority="77" operator="containsText" text="RIESGO EXTREMO">
      <formula>NOT(ISERROR(SEARCH("RIESGO EXTREMO",R21)))</formula>
    </cfRule>
    <cfRule type="containsText" dxfId="39" priority="78" operator="containsText" text="RIESGO ALTO">
      <formula>NOT(ISERROR(SEARCH("RIESGO ALTO",R21)))</formula>
    </cfRule>
    <cfRule type="containsText" dxfId="38" priority="79" operator="containsText" text="RIESGO MODERADO">
      <formula>NOT(ISERROR(SEARCH("RIESGO MODERADO",R21)))</formula>
    </cfRule>
    <cfRule type="containsText" dxfId="37" priority="80" operator="containsText" text="RIESGO BAJO">
      <formula>NOT(ISERROR(SEARCH("RIESGO BAJO",R21)))</formula>
    </cfRule>
  </conditionalFormatting>
  <conditionalFormatting sqref="BC11:BF11">
    <cfRule type="containsText" dxfId="36" priority="73" operator="containsText" text="RIESGO EXTREMO">
      <formula>NOT(ISERROR(SEARCH("RIESGO EXTREMO",BC11)))</formula>
    </cfRule>
    <cfRule type="containsText" dxfId="35" priority="74" operator="containsText" text="RIESGO ALTO">
      <formula>NOT(ISERROR(SEARCH("RIESGO ALTO",BC11)))</formula>
    </cfRule>
    <cfRule type="containsText" dxfId="34" priority="75" operator="containsText" text="RIESGO MODERADO">
      <formula>NOT(ISERROR(SEARCH("RIESGO MODERADO",BC11)))</formula>
    </cfRule>
    <cfRule type="containsText" dxfId="33" priority="76" operator="containsText" text="RIESGO BAJO">
      <formula>NOT(ISERROR(SEARCH("RIESGO BAJO",BC11)))</formula>
    </cfRule>
  </conditionalFormatting>
  <conditionalFormatting sqref="BG11">
    <cfRule type="containsText" dxfId="32" priority="49" operator="containsText" text="RIESGO EXTREMO">
      <formula>NOT(ISERROR(SEARCH("RIESGO EXTREMO",BG11)))</formula>
    </cfRule>
    <cfRule type="containsText" dxfId="31" priority="50" operator="containsText" text="RIESGO ALTO">
      <formula>NOT(ISERROR(SEARCH("RIESGO ALTO",BG11)))</formula>
    </cfRule>
    <cfRule type="containsText" dxfId="30" priority="51" operator="containsText" text="RIESGO MODERADO">
      <formula>NOT(ISERROR(SEARCH("RIESGO MODERADO",BG11)))</formula>
    </cfRule>
    <cfRule type="containsText" dxfId="29" priority="52" operator="containsText" text="RIESGO BAJO">
      <formula>NOT(ISERROR(SEARCH("RIESGO BAJO",BG11)))</formula>
    </cfRule>
  </conditionalFormatting>
  <conditionalFormatting sqref="BH11:BK11">
    <cfRule type="containsText" dxfId="28" priority="45" operator="containsText" text="RIESGO EXTREMO">
      <formula>NOT(ISERROR(SEARCH("RIESGO EXTREMO",BH11)))</formula>
    </cfRule>
    <cfRule type="containsText" dxfId="27" priority="46" operator="containsText" text="RIESGO ALTO">
      <formula>NOT(ISERROR(SEARCH("RIESGO ALTO",BH11)))</formula>
    </cfRule>
    <cfRule type="containsText" dxfId="26" priority="47" operator="containsText" text="RIESGO MODERADO">
      <formula>NOT(ISERROR(SEARCH("RIESGO MODERADO",BH11)))</formula>
    </cfRule>
    <cfRule type="containsText" dxfId="25" priority="48" operator="containsText" text="RIESGO BAJO">
      <formula>NOT(ISERROR(SEARCH("RIESGO BAJO",BH11)))</formula>
    </cfRule>
  </conditionalFormatting>
  <conditionalFormatting sqref="BH18:BK18">
    <cfRule type="containsText" dxfId="24" priority="31" operator="containsText" text="RIESGO EXTREMO">
      <formula>NOT(ISERROR(SEARCH("RIESGO EXTREMO",BH18)))</formula>
    </cfRule>
    <cfRule type="containsText" dxfId="23" priority="32" operator="containsText" text="RIESGO ALTO">
      <formula>NOT(ISERROR(SEARCH("RIESGO ALTO",BH18)))</formula>
    </cfRule>
    <cfRule type="containsText" dxfId="22" priority="33" operator="containsText" text="RIESGO MODERADO">
      <formula>NOT(ISERROR(SEARCH("RIESGO MODERADO",BH18)))</formula>
    </cfRule>
    <cfRule type="containsText" dxfId="21" priority="34" operator="containsText" text="RIESGO BAJO">
      <formula>NOT(ISERROR(SEARCH("RIESGO BAJO",BH18)))</formula>
    </cfRule>
  </conditionalFormatting>
  <conditionalFormatting sqref="I18">
    <cfRule type="expression" dxfId="20" priority="37">
      <formula>EXACT(F18,"Seguridad_de_la_informacion")</formula>
    </cfRule>
  </conditionalFormatting>
  <conditionalFormatting sqref="J18 J20">
    <cfRule type="expression" dxfId="19" priority="36">
      <formula>EXACT(F18,"Seguridad_de_la_informacion")</formula>
    </cfRule>
  </conditionalFormatting>
  <conditionalFormatting sqref="BB19">
    <cfRule type="containsText" dxfId="18" priority="27" operator="containsText" text="RIESGO EXTREMO">
      <formula>NOT(ISERROR(SEARCH("RIESGO EXTREMO",BB19)))</formula>
    </cfRule>
    <cfRule type="containsText" dxfId="17" priority="28" operator="containsText" text="RIESGO ALTO">
      <formula>NOT(ISERROR(SEARCH("RIESGO ALTO",BB19)))</formula>
    </cfRule>
    <cfRule type="containsText" dxfId="16" priority="29" operator="containsText" text="RIESGO MODERADO">
      <formula>NOT(ISERROR(SEARCH("RIESGO MODERADO",BB19)))</formula>
    </cfRule>
    <cfRule type="containsText" dxfId="15" priority="30" operator="containsText" text="RIESGO BAJO">
      <formula>NOT(ISERROR(SEARCH("RIESGO BAJO",BB19)))</formula>
    </cfRule>
  </conditionalFormatting>
  <conditionalFormatting sqref="BK21">
    <cfRule type="containsText" dxfId="14" priority="19" operator="containsText" text="RIESGO EXTREMO">
      <formula>NOT(ISERROR(SEARCH("RIESGO EXTREMO",BK21)))</formula>
    </cfRule>
    <cfRule type="containsText" dxfId="13" priority="20" operator="containsText" text="RIESGO ALTO">
      <formula>NOT(ISERROR(SEARCH("RIESGO ALTO",BK21)))</formula>
    </cfRule>
    <cfRule type="containsText" dxfId="12" priority="21" operator="containsText" text="RIESGO MODERADO">
      <formula>NOT(ISERROR(SEARCH("RIESGO MODERADO",BK21)))</formula>
    </cfRule>
    <cfRule type="containsText" dxfId="11" priority="22" operator="containsText" text="RIESGO BAJO">
      <formula>NOT(ISERROR(SEARCH("RIESGO BAJO",BK21)))</formula>
    </cfRule>
  </conditionalFormatting>
  <conditionalFormatting sqref="BH21:BJ21">
    <cfRule type="containsText" dxfId="10" priority="15" operator="containsText" text="RIESGO EXTREMO">
      <formula>NOT(ISERROR(SEARCH("RIESGO EXTREMO",BH21)))</formula>
    </cfRule>
    <cfRule type="containsText" dxfId="9" priority="16" operator="containsText" text="RIESGO ALTO">
      <formula>NOT(ISERROR(SEARCH("RIESGO ALTO",BH21)))</formula>
    </cfRule>
    <cfRule type="containsText" dxfId="8" priority="17" operator="containsText" text="RIESGO MODERADO">
      <formula>NOT(ISERROR(SEARCH("RIESGO MODERADO",BH21)))</formula>
    </cfRule>
    <cfRule type="containsText" dxfId="7" priority="18" operator="containsText" text="RIESGO BAJO">
      <formula>NOT(ISERROR(SEARCH("RIESGO BAJO",BH21)))</formula>
    </cfRule>
  </conditionalFormatting>
  <conditionalFormatting sqref="I23">
    <cfRule type="expression" dxfId="6" priority="9">
      <formula>EXACT(F23,"Seguridad_de_la_informacion")</formula>
    </cfRule>
  </conditionalFormatting>
  <conditionalFormatting sqref="J23:J24">
    <cfRule type="expression" dxfId="5" priority="11">
      <formula>EXACT(F23,"Seguridad_de_la_informacion")</formula>
    </cfRule>
  </conditionalFormatting>
  <conditionalFormatting sqref="I24">
    <cfRule type="expression" dxfId="4" priority="10">
      <formula>EXACT(F24,"Seguridad_de_la_informacion")</formula>
    </cfRule>
  </conditionalFormatting>
  <conditionalFormatting sqref="BA23">
    <cfRule type="containsText" dxfId="3" priority="5" operator="containsText" text="RIESGO EXTREMO">
      <formula>NOT(ISERROR(SEARCH("RIESGO EXTREMO",BA23)))</formula>
    </cfRule>
    <cfRule type="containsText" dxfId="2" priority="6" operator="containsText" text="RIESGO ALTO">
      <formula>NOT(ISERROR(SEARCH("RIESGO ALTO",BA23)))</formula>
    </cfRule>
    <cfRule type="containsText" dxfId="1" priority="7" operator="containsText" text="RIESGO MODERADO">
      <formula>NOT(ISERROR(SEARCH("RIESGO MODERADO",BA23)))</formula>
    </cfRule>
    <cfRule type="containsText" dxfId="0" priority="8" operator="containsText" text="RIESGO BAJO">
      <formula>NOT(ISERROR(SEARCH("RIESGO BAJO",BA23)))</formula>
    </cfRule>
  </conditionalFormatting>
  <dataValidations xWindow="1248" yWindow="515" count="26">
    <dataValidation type="list" allowBlank="1" showInputMessage="1" showErrorMessage="1" sqref="S11 S18 BB18:BB21 S20:S21 S23 BB23 BB11">
      <formula1>opciondelriesgo</formula1>
    </dataValidation>
    <dataValidation type="list" allowBlank="1" showInputMessage="1" showErrorMessage="1" sqref="AS11 AS18 AS20:AS21 AS23">
      <formula1>"Directamente,No disminuye"</formula1>
    </dataValidation>
    <dataValidation type="list" allowBlank="1" showInputMessage="1" showErrorMessage="1" sqref="AT11 AT18 AT20:AT21 AT23">
      <formula1>"Directamente,Indirectamente,No disminuye"</formula1>
    </dataValidation>
    <dataValidation type="list" allowBlank="1" showInputMessage="1" showErrorMessage="1" sqref="N11:O11 AX11 N18:O18 AX18 N21 N20:O20 N23 AX20:AX21 AX23">
      <formula1>probabilidad</formula1>
    </dataValidation>
    <dataValidation allowBlank="1" showInputMessage="1" showErrorMessage="1" prompt="Para cada causa debe existir un control" sqref="U11 U15:U16 U18 U20:U24 T11:T24"/>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 K18:K21 K23:K24"/>
    <dataValidation type="list" allowBlank="1" showInputMessage="1" showErrorMessage="1" prompt="Seleccione la amenaza de acuerdo con el tipo seleccionado" sqref="J11 J18 J20:J21">
      <formula1>INDIRECT($I$11)</formula1>
    </dataValidation>
    <dataValidation type="list" allowBlank="1" showInputMessage="1" showErrorMessage="1" prompt="Solo aplica para los riesgos tipificados como seguridad de la información" sqref="I11 I18 I20:I21 I23">
      <formula1>tipo_de_amenaza</formula1>
    </dataValidation>
    <dataValidation allowBlank="1" showInputMessage="1" showErrorMessage="1" prompt="Relacione el activo de información donde el nivel de criticidad corresponde a &quot;Crítico&quot;" sqref="H11 H18 H20:H21 H23:H24"/>
    <dataValidation type="list" allowBlank="1" showInputMessage="1" showErrorMessage="1" prompt="Seleccione la tipología conforme al tipo de riesgo." sqref="G11 G18 G20:G21 G23:G24">
      <formula1>INDIRECT(F11)</formula1>
    </dataValidation>
    <dataValidation type="list" allowBlank="1" showInputMessage="1" showErrorMessage="1" prompt="Seleccione el tipo de riesgo conforme a las categorias." sqref="F11 F18 F20:F21 F23:F24">
      <formula1>tipo_de_riesgos</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 E18 E20:E21 E23"/>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 D18 D20:D21 D23"/>
    <dataValidation type="list" allowBlank="1" showInputMessage="1" showErrorMessage="1" sqref="B11 B18 B21 B23">
      <formula1>procesos</formula1>
    </dataValidation>
    <dataValidation type="list" allowBlank="1" showInputMessage="1" showErrorMessage="1" sqref="P25:Q28 P11 AY11 P18 AY18 AY25:AY28 P20:P21 AY20:AY21 O23:P23 AY23">
      <formula1>INDIRECT($M$11)</formula1>
    </dataValidation>
    <dataValidation type="list" allowBlank="1" showInputMessage="1" showErrorMessage="1" sqref="Z25:Z28 AF25:AF28 V25:V28 AB25:AB28 X25:X28 AD25:AD28 AH25:AH28">
      <formula1>"SI,NO"</formula1>
    </dataValidation>
    <dataValidation type="list" allowBlank="1" showInputMessage="1" showErrorMessage="1" sqref="AL11:AL21 AL23:AL24">
      <formula1>"Siempre se ejecuta,Algunas veces,No se ejecuta"</formula1>
    </dataValidation>
    <dataValidation type="list" allowBlank="1" showInputMessage="1" showErrorMessage="1" sqref="AH11:AH21 AH23:AH24">
      <formula1>"Completa,Incompleta,No existe"</formula1>
    </dataValidation>
    <dataValidation type="list" allowBlank="1" showInputMessage="1" showErrorMessage="1" sqref="AF11:AF21 AF23:AF24">
      <formula1>"Se investigan y resuelven oportunamente,No se investigan y no se resuelven oportunamente"</formula1>
    </dataValidation>
    <dataValidation type="list" allowBlank="1" showInputMessage="1" showErrorMessage="1" sqref="AD11:AD21 AD23:AD24">
      <formula1>"Confiable,No confiable"</formula1>
    </dataValidation>
    <dataValidation type="list" allowBlank="1" showInputMessage="1" showErrorMessage="1" sqref="AB11:AB21 AB23:AB24">
      <formula1>"Prevenir,Detectar,No es un control"</formula1>
    </dataValidation>
    <dataValidation type="list" allowBlank="1" showInputMessage="1" showErrorMessage="1" sqref="Z11:Z21 Z23:Z24">
      <formula1>"Oportuna,Inoportuna"</formula1>
    </dataValidation>
    <dataValidation type="list" allowBlank="1" showInputMessage="1" showErrorMessage="1" sqref="X11:X21 X23">
      <formula1>"Adecuado,Inadecuado"</formula1>
    </dataValidation>
    <dataValidation type="list" allowBlank="1" showInputMessage="1" showErrorMessage="1" sqref="V11:V21 V23">
      <formula1>"Asignado,No asignado"</formula1>
    </dataValidation>
    <dataValidation allowBlank="1" showInputMessage="1" showErrorMessage="1" prompt="Solo aplica para los riesgos tipificados como seguridad de la información" sqref="I24"/>
    <dataValidation allowBlank="1" showInputMessage="1" showErrorMessage="1" prompt="Seleccione la amenaza de acuerdo con el tipo seleccionado" sqref="J23:J24"/>
  </dataValidations>
  <printOptions horizontalCentered="1"/>
  <pageMargins left="0.35433070866141736" right="0.51181102362204722" top="0.74803149606299213" bottom="0.74803149606299213" header="0.31496062992125984" footer="0.31496062992125984"/>
  <pageSetup paperSize="5" scale="25"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1" max="51" man="1"/>
    <brk id="44" max="51" man="1"/>
  </colBreaks>
  <ignoredErrors>
    <ignoredError sqref="R18 R21 R23" unlockedFormula="1"/>
  </ignoredErrors>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topLeftCell="B9" zoomScale="90" zoomScaleNormal="90" zoomScaleSheetLayoutView="90" workbookViewId="0">
      <selection activeCell="B19" sqref="B19"/>
    </sheetView>
  </sheetViews>
  <sheetFormatPr baseColWidth="10" defaultColWidth="11.42578125" defaultRowHeight="15" x14ac:dyDescent="0.25"/>
  <cols>
    <col min="1" max="1" width="3.140625" style="1" customWidth="1"/>
    <col min="2" max="2" width="27.42578125" style="1" customWidth="1"/>
    <col min="3" max="3" width="99.42578125" style="1" customWidth="1"/>
    <col min="4" max="4" width="2.42578125" style="1" customWidth="1"/>
    <col min="5" max="16384" width="11.42578125" style="1"/>
  </cols>
  <sheetData>
    <row r="1" spans="2:3" ht="27.75" customHeight="1" x14ac:dyDescent="0.25">
      <c r="B1" s="227" t="s">
        <v>279</v>
      </c>
      <c r="C1" s="228"/>
    </row>
    <row r="2" spans="2:3" x14ac:dyDescent="0.25">
      <c r="B2" s="229" t="s">
        <v>280</v>
      </c>
      <c r="C2" s="229"/>
    </row>
    <row r="3" spans="2:3" ht="59.25" customHeight="1" x14ac:dyDescent="0.25">
      <c r="B3" s="61" t="s">
        <v>281</v>
      </c>
      <c r="C3" s="62" t="s">
        <v>282</v>
      </c>
    </row>
    <row r="4" spans="2:3" ht="59.25" customHeight="1" x14ac:dyDescent="0.25">
      <c r="B4" s="61" t="s">
        <v>283</v>
      </c>
      <c r="C4" s="62" t="s">
        <v>284</v>
      </c>
    </row>
    <row r="5" spans="2:3" ht="59.25" customHeight="1" x14ac:dyDescent="0.25">
      <c r="B5" s="61" t="s">
        <v>9</v>
      </c>
      <c r="C5" s="62" t="s">
        <v>285</v>
      </c>
    </row>
    <row r="6" spans="2:3" ht="59.25" customHeight="1" x14ac:dyDescent="0.25">
      <c r="B6" s="61" t="s">
        <v>10</v>
      </c>
      <c r="C6" s="62" t="s">
        <v>286</v>
      </c>
    </row>
    <row r="7" spans="2:3" ht="59.25" customHeight="1" x14ac:dyDescent="0.25">
      <c r="B7" s="61" t="s">
        <v>287</v>
      </c>
      <c r="C7" s="62" t="s">
        <v>288</v>
      </c>
    </row>
    <row r="8" spans="2:3" ht="59.25" customHeight="1" x14ac:dyDescent="0.25">
      <c r="B8" s="61" t="s">
        <v>289</v>
      </c>
      <c r="C8" s="62" t="s">
        <v>290</v>
      </c>
    </row>
    <row r="9" spans="2:3" ht="59.25" customHeight="1" x14ac:dyDescent="0.25">
      <c r="B9" s="61" t="s">
        <v>11</v>
      </c>
      <c r="C9" s="62" t="s">
        <v>291</v>
      </c>
    </row>
    <row r="10" spans="2:3" ht="59.25" customHeight="1" x14ac:dyDescent="0.25">
      <c r="B10" s="61" t="s">
        <v>292</v>
      </c>
      <c r="C10" s="62" t="s">
        <v>293</v>
      </c>
    </row>
    <row r="11" spans="2:3" ht="59.25" customHeight="1" x14ac:dyDescent="0.25">
      <c r="B11" s="61" t="s">
        <v>294</v>
      </c>
      <c r="C11" s="62" t="s">
        <v>295</v>
      </c>
    </row>
  </sheetData>
  <mergeCells count="2">
    <mergeCell ref="B1:C1"/>
    <mergeCell ref="B2:C2"/>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1"/>
  <sheetViews>
    <sheetView topLeftCell="A4" zoomScaleNormal="100" zoomScaleSheetLayoutView="100" workbookViewId="0">
      <selection activeCell="D12" sqref="D12:I12"/>
    </sheetView>
  </sheetViews>
  <sheetFormatPr baseColWidth="10" defaultColWidth="11.42578125" defaultRowHeight="14.25" x14ac:dyDescent="0.25"/>
  <cols>
    <col min="1" max="1" width="2.140625" style="31" customWidth="1"/>
    <col min="2" max="2" width="9.28515625" style="31" customWidth="1"/>
    <col min="3" max="3" width="30.42578125" style="31" customWidth="1"/>
    <col min="4" max="9" width="20" style="31" customWidth="1"/>
    <col min="10" max="10" width="20.28515625" style="31" customWidth="1"/>
    <col min="11" max="16384" width="11.42578125" style="31"/>
  </cols>
  <sheetData>
    <row r="2" spans="2:10" ht="18.75" customHeight="1" x14ac:dyDescent="0.25">
      <c r="B2" s="231" t="s">
        <v>3</v>
      </c>
      <c r="C2" s="231"/>
      <c r="D2" s="231"/>
      <c r="E2" s="231"/>
      <c r="F2" s="231"/>
      <c r="G2" s="231"/>
      <c r="H2" s="231"/>
      <c r="I2" s="231"/>
    </row>
    <row r="3" spans="2:10" ht="16.5" customHeight="1" x14ac:dyDescent="0.25">
      <c r="B3" s="32" t="s">
        <v>12</v>
      </c>
      <c r="C3" s="32" t="s">
        <v>13</v>
      </c>
      <c r="D3" s="232" t="s">
        <v>14</v>
      </c>
      <c r="E3" s="232"/>
      <c r="F3" s="232"/>
      <c r="G3" s="232" t="s">
        <v>15</v>
      </c>
      <c r="H3" s="232"/>
      <c r="I3" s="232"/>
    </row>
    <row r="4" spans="2:10" ht="36.75" customHeight="1" x14ac:dyDescent="0.25">
      <c r="B4" s="33">
        <v>5</v>
      </c>
      <c r="C4" s="34" t="s">
        <v>20</v>
      </c>
      <c r="D4" s="230" t="s">
        <v>185</v>
      </c>
      <c r="E4" s="230"/>
      <c r="F4" s="230"/>
      <c r="G4" s="230" t="s">
        <v>186</v>
      </c>
      <c r="H4" s="230"/>
      <c r="I4" s="230"/>
    </row>
    <row r="5" spans="2:10" ht="36.75" customHeight="1" x14ac:dyDescent="0.25">
      <c r="B5" s="33">
        <v>4</v>
      </c>
      <c r="C5" s="34" t="s">
        <v>19</v>
      </c>
      <c r="D5" s="230" t="s">
        <v>187</v>
      </c>
      <c r="E5" s="230"/>
      <c r="F5" s="230"/>
      <c r="G5" s="230" t="s">
        <v>188</v>
      </c>
      <c r="H5" s="230"/>
      <c r="I5" s="230"/>
    </row>
    <row r="6" spans="2:10" ht="36.75" customHeight="1" x14ac:dyDescent="0.25">
      <c r="B6" s="33">
        <v>3</v>
      </c>
      <c r="C6" s="34" t="s">
        <v>18</v>
      </c>
      <c r="D6" s="230" t="s">
        <v>189</v>
      </c>
      <c r="E6" s="230"/>
      <c r="F6" s="230"/>
      <c r="G6" s="230" t="s">
        <v>190</v>
      </c>
      <c r="H6" s="230"/>
      <c r="I6" s="230"/>
    </row>
    <row r="7" spans="2:10" ht="36.75" customHeight="1" x14ac:dyDescent="0.25">
      <c r="B7" s="33">
        <v>2</v>
      </c>
      <c r="C7" s="34" t="s">
        <v>17</v>
      </c>
      <c r="D7" s="230" t="s">
        <v>191</v>
      </c>
      <c r="E7" s="230"/>
      <c r="F7" s="230"/>
      <c r="G7" s="230" t="s">
        <v>192</v>
      </c>
      <c r="H7" s="230"/>
      <c r="I7" s="230"/>
    </row>
    <row r="8" spans="2:10" ht="36.75" customHeight="1" x14ac:dyDescent="0.25">
      <c r="B8" s="33">
        <v>1</v>
      </c>
      <c r="C8" s="34" t="s">
        <v>16</v>
      </c>
      <c r="D8" s="230" t="s">
        <v>193</v>
      </c>
      <c r="E8" s="230"/>
      <c r="F8" s="230"/>
      <c r="G8" s="230" t="s">
        <v>194</v>
      </c>
      <c r="H8" s="230"/>
      <c r="I8" s="230"/>
    </row>
    <row r="9" spans="2:10" ht="9" customHeight="1" x14ac:dyDescent="0.25"/>
    <row r="11" spans="2:10" ht="15" x14ac:dyDescent="0.25">
      <c r="B11" s="35" t="s">
        <v>195</v>
      </c>
      <c r="C11" s="35" t="s">
        <v>196</v>
      </c>
      <c r="D11" s="35" t="s">
        <v>197</v>
      </c>
      <c r="E11" s="35" t="s">
        <v>198</v>
      </c>
      <c r="F11" s="35" t="s">
        <v>199</v>
      </c>
      <c r="G11" s="35" t="s">
        <v>200</v>
      </c>
      <c r="H11" s="35" t="s">
        <v>201</v>
      </c>
      <c r="I11" s="35" t="s">
        <v>330</v>
      </c>
      <c r="J11" s="35" t="s">
        <v>202</v>
      </c>
    </row>
    <row r="12" spans="2:10" ht="50.25" customHeight="1" x14ac:dyDescent="0.25">
      <c r="B12" s="26">
        <v>1</v>
      </c>
      <c r="C12" s="36" t="str">
        <f>+'MAPA DE RIESGOS PROCESOS'!D11</f>
        <v>Que los resultados de los ensayos realizados en el laboratorio sean errados</v>
      </c>
      <c r="D12" s="108">
        <v>3</v>
      </c>
      <c r="E12" s="108">
        <v>2</v>
      </c>
      <c r="F12" s="108">
        <v>2</v>
      </c>
      <c r="G12" s="108">
        <v>2</v>
      </c>
      <c r="H12" s="108">
        <v>3</v>
      </c>
      <c r="I12" s="108">
        <f>SUM(B12:H12)</f>
        <v>13</v>
      </c>
      <c r="J12" s="37">
        <f t="shared" ref="J12:J21" si="0">AVERAGE(D12:H12)</f>
        <v>2.4</v>
      </c>
    </row>
    <row r="13" spans="2:10" x14ac:dyDescent="0.25">
      <c r="B13" s="26">
        <v>2</v>
      </c>
      <c r="C13" s="36">
        <f>+'MAPA DE RIESGOS PROCESOS'!D15</f>
        <v>0</v>
      </c>
      <c r="D13" s="36"/>
      <c r="E13" s="36"/>
      <c r="F13" s="36"/>
      <c r="G13" s="36"/>
      <c r="H13" s="36"/>
      <c r="I13" s="36"/>
      <c r="J13" s="37" t="e">
        <f t="shared" si="0"/>
        <v>#DIV/0!</v>
      </c>
    </row>
    <row r="14" spans="2:10" x14ac:dyDescent="0.25">
      <c r="B14" s="26">
        <v>3</v>
      </c>
      <c r="C14" s="36">
        <f>+'MAPA DE RIESGOS PROCESOS'!D19</f>
        <v>0</v>
      </c>
      <c r="D14" s="36"/>
      <c r="E14" s="36"/>
      <c r="F14" s="36"/>
      <c r="G14" s="36"/>
      <c r="H14" s="36"/>
      <c r="I14" s="36"/>
      <c r="J14" s="37" t="e">
        <f t="shared" si="0"/>
        <v>#DIV/0!</v>
      </c>
    </row>
    <row r="15" spans="2:10" x14ac:dyDescent="0.25">
      <c r="B15" s="26">
        <v>4</v>
      </c>
      <c r="C15" s="36">
        <f>+'MAPA DE RIESGOS PROCESOS'!D20</f>
        <v>0</v>
      </c>
      <c r="D15" s="36"/>
      <c r="E15" s="36"/>
      <c r="F15" s="36"/>
      <c r="G15" s="36"/>
      <c r="H15" s="36"/>
      <c r="I15" s="36"/>
      <c r="J15" s="37" t="e">
        <f t="shared" si="0"/>
        <v>#DIV/0!</v>
      </c>
    </row>
    <row r="16" spans="2:10" x14ac:dyDescent="0.25">
      <c r="B16" s="26">
        <v>5</v>
      </c>
      <c r="C16" s="36">
        <f>+'MAPA DE RIESGOS PROCESOS'!D24</f>
        <v>0</v>
      </c>
      <c r="D16" s="36"/>
      <c r="E16" s="36"/>
      <c r="F16" s="36"/>
      <c r="G16" s="36"/>
      <c r="H16" s="36"/>
      <c r="I16" s="36"/>
      <c r="J16" s="37" t="e">
        <f t="shared" si="0"/>
        <v>#DIV/0!</v>
      </c>
    </row>
    <row r="17" spans="2:10" x14ac:dyDescent="0.25">
      <c r="B17" s="26">
        <v>6</v>
      </c>
      <c r="C17" s="36">
        <f>+'MAPA DE RIESGOS PROCESOS'!D28</f>
        <v>0</v>
      </c>
      <c r="D17" s="36"/>
      <c r="E17" s="36"/>
      <c r="F17" s="36"/>
      <c r="G17" s="36"/>
      <c r="H17" s="36"/>
      <c r="I17" s="36"/>
      <c r="J17" s="37" t="e">
        <f t="shared" si="0"/>
        <v>#DIV/0!</v>
      </c>
    </row>
    <row r="18" spans="2:10" x14ac:dyDescent="0.25">
      <c r="B18" s="26">
        <v>7</v>
      </c>
      <c r="C18" s="36">
        <f>+'MAPA DE RIESGOS PROCESOS'!D32</f>
        <v>0</v>
      </c>
      <c r="D18" s="36"/>
      <c r="E18" s="36"/>
      <c r="F18" s="36"/>
      <c r="G18" s="36"/>
      <c r="H18" s="36"/>
      <c r="I18" s="36"/>
      <c r="J18" s="37" t="e">
        <f t="shared" si="0"/>
        <v>#DIV/0!</v>
      </c>
    </row>
    <row r="19" spans="2:10" x14ac:dyDescent="0.25">
      <c r="B19" s="26">
        <v>8</v>
      </c>
      <c r="C19" s="36">
        <f>+'MAPA DE RIESGOS PROCESOS'!D36</f>
        <v>0</v>
      </c>
      <c r="D19" s="36"/>
      <c r="E19" s="36"/>
      <c r="F19" s="36"/>
      <c r="G19" s="36"/>
      <c r="H19" s="36"/>
      <c r="I19" s="36"/>
      <c r="J19" s="37" t="e">
        <f t="shared" si="0"/>
        <v>#DIV/0!</v>
      </c>
    </row>
    <row r="20" spans="2:10" x14ac:dyDescent="0.25">
      <c r="B20" s="26">
        <v>9</v>
      </c>
      <c r="C20" s="36">
        <f>+'MAPA DE RIESGOS PROCESOS'!D40</f>
        <v>0</v>
      </c>
      <c r="D20" s="36"/>
      <c r="E20" s="36"/>
      <c r="F20" s="36"/>
      <c r="G20" s="36"/>
      <c r="H20" s="36"/>
      <c r="I20" s="36"/>
      <c r="J20" s="37" t="e">
        <f t="shared" si="0"/>
        <v>#DIV/0!</v>
      </c>
    </row>
    <row r="21" spans="2:10" x14ac:dyDescent="0.25">
      <c r="B21" s="26">
        <v>10</v>
      </c>
      <c r="C21" s="36">
        <f>+'MAPA DE RIESGOS PROCESOS'!D44</f>
        <v>0</v>
      </c>
      <c r="D21" s="36"/>
      <c r="E21" s="36"/>
      <c r="F21" s="36"/>
      <c r="G21" s="36"/>
      <c r="H21" s="36"/>
      <c r="I21" s="36"/>
      <c r="J21" s="37" t="e">
        <f t="shared" si="0"/>
        <v>#DIV/0!</v>
      </c>
    </row>
  </sheetData>
  <mergeCells count="13">
    <mergeCell ref="D5:F5"/>
    <mergeCell ref="G5:I5"/>
    <mergeCell ref="B2:I2"/>
    <mergeCell ref="D3:F3"/>
    <mergeCell ref="G3:I3"/>
    <mergeCell ref="D4:F4"/>
    <mergeCell ref="G4:I4"/>
    <mergeCell ref="D6:F6"/>
    <mergeCell ref="G6:I6"/>
    <mergeCell ref="D7:F7"/>
    <mergeCell ref="G7:I7"/>
    <mergeCell ref="D8:F8"/>
    <mergeCell ref="G8:I8"/>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6"/>
  <sheetViews>
    <sheetView topLeftCell="A31" zoomScale="90" zoomScaleNormal="90" zoomScaleSheetLayoutView="80" workbookViewId="0">
      <selection activeCell="D14" sqref="D14"/>
    </sheetView>
  </sheetViews>
  <sheetFormatPr baseColWidth="10" defaultColWidth="11.42578125" defaultRowHeight="14.25" x14ac:dyDescent="0.25"/>
  <cols>
    <col min="1" max="1" width="5.140625" style="31" customWidth="1"/>
    <col min="2" max="2" width="14.42578125" style="31" customWidth="1"/>
    <col min="3" max="4" width="53.42578125" style="31" customWidth="1"/>
    <col min="5" max="5" width="11.42578125" style="31" customWidth="1"/>
    <col min="6" max="16384" width="11.42578125" style="31"/>
  </cols>
  <sheetData>
    <row r="1" spans="1:4" ht="9" customHeight="1" thickBot="1" x14ac:dyDescent="0.3"/>
    <row r="2" spans="1:4" ht="25.5" customHeight="1" thickBot="1" x14ac:dyDescent="0.3">
      <c r="A2" s="239" t="s">
        <v>243</v>
      </c>
      <c r="B2" s="240"/>
      <c r="C2" s="240"/>
      <c r="D2" s="241"/>
    </row>
    <row r="3" spans="1:4" ht="47.25" customHeight="1" x14ac:dyDescent="0.25">
      <c r="A3" s="242" t="s">
        <v>244</v>
      </c>
      <c r="B3" s="243"/>
      <c r="C3" s="78" t="s">
        <v>310</v>
      </c>
      <c r="D3" s="78" t="s">
        <v>310</v>
      </c>
    </row>
    <row r="4" spans="1:4" ht="15" thickBot="1" x14ac:dyDescent="0.3">
      <c r="A4" s="244"/>
      <c r="B4" s="245"/>
      <c r="C4" s="79" t="s">
        <v>311</v>
      </c>
      <c r="D4" s="79" t="s">
        <v>312</v>
      </c>
    </row>
    <row r="5" spans="1:4" ht="25.5" x14ac:dyDescent="0.25">
      <c r="A5" s="233">
        <v>1</v>
      </c>
      <c r="B5" s="236" t="s">
        <v>21</v>
      </c>
      <c r="C5" s="80" t="s">
        <v>236</v>
      </c>
      <c r="D5" s="83" t="s">
        <v>237</v>
      </c>
    </row>
    <row r="6" spans="1:4" ht="25.5" x14ac:dyDescent="0.25">
      <c r="A6" s="234"/>
      <c r="B6" s="237"/>
      <c r="C6" s="80" t="s">
        <v>238</v>
      </c>
      <c r="D6" s="83" t="s">
        <v>239</v>
      </c>
    </row>
    <row r="7" spans="1:4" ht="59.25" customHeight="1" x14ac:dyDescent="0.25">
      <c r="A7" s="234"/>
      <c r="B7" s="237"/>
      <c r="C7" s="80" t="s">
        <v>240</v>
      </c>
      <c r="D7" s="83" t="s">
        <v>241</v>
      </c>
    </row>
    <row r="8" spans="1:4" ht="71.25" customHeight="1" x14ac:dyDescent="0.25">
      <c r="A8" s="234"/>
      <c r="B8" s="237"/>
      <c r="C8" s="80" t="s">
        <v>242</v>
      </c>
      <c r="D8" s="83"/>
    </row>
    <row r="9" spans="1:4" ht="24" x14ac:dyDescent="0.25">
      <c r="A9" s="234"/>
      <c r="B9" s="237"/>
      <c r="C9" s="81"/>
      <c r="D9" s="84" t="s">
        <v>313</v>
      </c>
    </row>
    <row r="10" spans="1:4" ht="15" x14ac:dyDescent="0.25">
      <c r="A10" s="234"/>
      <c r="B10" s="237"/>
      <c r="C10" s="81"/>
      <c r="D10" s="83"/>
    </row>
    <row r="11" spans="1:4" ht="15" x14ac:dyDescent="0.25">
      <c r="A11" s="234"/>
      <c r="B11" s="237"/>
      <c r="C11" s="81"/>
      <c r="D11" s="83" t="s">
        <v>314</v>
      </c>
    </row>
    <row r="12" spans="1:4" ht="52.5" customHeight="1" thickBot="1" x14ac:dyDescent="0.3">
      <c r="A12" s="235"/>
      <c r="B12" s="238"/>
      <c r="C12" s="82"/>
      <c r="D12" s="85" t="s">
        <v>315</v>
      </c>
    </row>
    <row r="13" spans="1:4" ht="57" customHeight="1" x14ac:dyDescent="0.25">
      <c r="A13" s="233">
        <v>2</v>
      </c>
      <c r="B13" s="236" t="s">
        <v>22</v>
      </c>
      <c r="C13" s="83" t="s">
        <v>229</v>
      </c>
      <c r="D13" s="83" t="s">
        <v>230</v>
      </c>
    </row>
    <row r="14" spans="1:4" ht="57" customHeight="1" x14ac:dyDescent="0.25">
      <c r="A14" s="234"/>
      <c r="B14" s="237"/>
      <c r="C14" s="83" t="s">
        <v>231</v>
      </c>
      <c r="D14" s="83" t="s">
        <v>232</v>
      </c>
    </row>
    <row r="15" spans="1:4" ht="57" customHeight="1" x14ac:dyDescent="0.25">
      <c r="A15" s="234"/>
      <c r="B15" s="237"/>
      <c r="C15" s="83" t="s">
        <v>233</v>
      </c>
      <c r="D15" s="83" t="s">
        <v>234</v>
      </c>
    </row>
    <row r="16" spans="1:4" ht="57" customHeight="1" x14ac:dyDescent="0.25">
      <c r="A16" s="234"/>
      <c r="B16" s="237"/>
      <c r="C16" s="83" t="s">
        <v>235</v>
      </c>
      <c r="D16" s="83"/>
    </row>
    <row r="17" spans="1:4" ht="24" x14ac:dyDescent="0.25">
      <c r="A17" s="234"/>
      <c r="B17" s="237"/>
      <c r="C17" s="81"/>
      <c r="D17" s="84" t="s">
        <v>313</v>
      </c>
    </row>
    <row r="18" spans="1:4" ht="15" x14ac:dyDescent="0.25">
      <c r="A18" s="234"/>
      <c r="B18" s="237"/>
      <c r="C18" s="81"/>
      <c r="D18" s="83"/>
    </row>
    <row r="19" spans="1:4" ht="41.25" customHeight="1" x14ac:dyDescent="0.25">
      <c r="A19" s="234"/>
      <c r="B19" s="237"/>
      <c r="C19" s="81"/>
      <c r="D19" s="83" t="s">
        <v>316</v>
      </c>
    </row>
    <row r="20" spans="1:4" ht="41.25" customHeight="1" x14ac:dyDescent="0.25">
      <c r="A20" s="234"/>
      <c r="B20" s="237"/>
      <c r="C20" s="81"/>
      <c r="D20" s="83" t="s">
        <v>317</v>
      </c>
    </row>
    <row r="21" spans="1:4" ht="41.25" customHeight="1" thickBot="1" x14ac:dyDescent="0.3">
      <c r="A21" s="235"/>
      <c r="B21" s="238"/>
      <c r="C21" s="82"/>
      <c r="D21" s="85" t="s">
        <v>318</v>
      </c>
    </row>
    <row r="22" spans="1:4" ht="60.75" customHeight="1" x14ac:dyDescent="0.25">
      <c r="A22" s="233">
        <v>3</v>
      </c>
      <c r="B22" s="236" t="s">
        <v>23</v>
      </c>
      <c r="C22" s="80" t="s">
        <v>219</v>
      </c>
      <c r="D22" s="80" t="s">
        <v>220</v>
      </c>
    </row>
    <row r="23" spans="1:4" ht="60.75" customHeight="1" x14ac:dyDescent="0.25">
      <c r="A23" s="234"/>
      <c r="B23" s="237"/>
      <c r="C23" s="80" t="s">
        <v>221</v>
      </c>
      <c r="D23" s="80" t="s">
        <v>222</v>
      </c>
    </row>
    <row r="24" spans="1:4" ht="60.75" customHeight="1" x14ac:dyDescent="0.25">
      <c r="A24" s="234"/>
      <c r="B24" s="237"/>
      <c r="C24" s="80" t="s">
        <v>223</v>
      </c>
      <c r="D24" s="80" t="s">
        <v>224</v>
      </c>
    </row>
    <row r="25" spans="1:4" ht="60.75" customHeight="1" x14ac:dyDescent="0.25">
      <c r="A25" s="234"/>
      <c r="B25" s="237"/>
      <c r="C25" s="80" t="s">
        <v>225</v>
      </c>
      <c r="D25" s="80" t="s">
        <v>226</v>
      </c>
    </row>
    <row r="26" spans="1:4" ht="38.25" x14ac:dyDescent="0.25">
      <c r="A26" s="234"/>
      <c r="B26" s="237"/>
      <c r="C26" s="83"/>
      <c r="D26" s="80" t="s">
        <v>227</v>
      </c>
    </row>
    <row r="27" spans="1:4" ht="53.25" customHeight="1" x14ac:dyDescent="0.25">
      <c r="A27" s="234"/>
      <c r="B27" s="237"/>
      <c r="C27" s="81"/>
      <c r="D27" s="80" t="s">
        <v>228</v>
      </c>
    </row>
    <row r="28" spans="1:4" ht="15" x14ac:dyDescent="0.25">
      <c r="A28" s="234"/>
      <c r="B28" s="237"/>
      <c r="C28" s="81"/>
      <c r="D28" s="80"/>
    </row>
    <row r="29" spans="1:4" ht="24" x14ac:dyDescent="0.25">
      <c r="A29" s="234"/>
      <c r="B29" s="237"/>
      <c r="C29" s="81"/>
      <c r="D29" s="84" t="s">
        <v>313</v>
      </c>
    </row>
    <row r="30" spans="1:4" ht="15" x14ac:dyDescent="0.25">
      <c r="A30" s="234"/>
      <c r="B30" s="237"/>
      <c r="C30" s="81"/>
      <c r="D30" s="86"/>
    </row>
    <row r="31" spans="1:4" ht="39.75" customHeight="1" x14ac:dyDescent="0.25">
      <c r="A31" s="234"/>
      <c r="B31" s="237"/>
      <c r="C31" s="81"/>
      <c r="D31" s="80" t="s">
        <v>319</v>
      </c>
    </row>
    <row r="32" spans="1:4" ht="39.75" customHeight="1" x14ac:dyDescent="0.25">
      <c r="A32" s="234"/>
      <c r="B32" s="237"/>
      <c r="C32" s="81"/>
      <c r="D32" s="80" t="s">
        <v>320</v>
      </c>
    </row>
    <row r="33" spans="1:4" ht="39.75" customHeight="1" x14ac:dyDescent="0.25">
      <c r="A33" s="234"/>
      <c r="B33" s="237"/>
      <c r="C33" s="81"/>
      <c r="D33" s="80" t="s">
        <v>226</v>
      </c>
    </row>
    <row r="34" spans="1:4" ht="39.75" customHeight="1" thickBot="1" x14ac:dyDescent="0.3">
      <c r="A34" s="235"/>
      <c r="B34" s="238"/>
      <c r="C34" s="82"/>
      <c r="D34" s="87" t="s">
        <v>321</v>
      </c>
    </row>
    <row r="35" spans="1:4" ht="25.5" x14ac:dyDescent="0.25">
      <c r="A35" s="233">
        <v>4</v>
      </c>
      <c r="B35" s="236" t="s">
        <v>24</v>
      </c>
      <c r="C35" s="83" t="s">
        <v>211</v>
      </c>
      <c r="D35" s="83" t="s">
        <v>212</v>
      </c>
    </row>
    <row r="36" spans="1:4" ht="25.5" x14ac:dyDescent="0.25">
      <c r="A36" s="234"/>
      <c r="B36" s="237"/>
      <c r="C36" s="83" t="s">
        <v>213</v>
      </c>
      <c r="D36" s="83" t="s">
        <v>214</v>
      </c>
    </row>
    <row r="37" spans="1:4" ht="38.25" x14ac:dyDescent="0.25">
      <c r="A37" s="234"/>
      <c r="B37" s="237"/>
      <c r="C37" s="83" t="s">
        <v>215</v>
      </c>
      <c r="D37" s="83" t="s">
        <v>216</v>
      </c>
    </row>
    <row r="38" spans="1:4" ht="51" x14ac:dyDescent="0.25">
      <c r="A38" s="234"/>
      <c r="B38" s="237"/>
      <c r="C38" s="83" t="s">
        <v>217</v>
      </c>
      <c r="D38" s="83" t="s">
        <v>218</v>
      </c>
    </row>
    <row r="39" spans="1:4" ht="38.25" x14ac:dyDescent="0.25">
      <c r="A39" s="234"/>
      <c r="B39" s="237"/>
      <c r="C39" s="81"/>
      <c r="D39" s="83" t="s">
        <v>322</v>
      </c>
    </row>
    <row r="40" spans="1:4" ht="15" x14ac:dyDescent="0.25">
      <c r="A40" s="234"/>
      <c r="B40" s="237"/>
      <c r="C40" s="81"/>
      <c r="D40" s="83"/>
    </row>
    <row r="41" spans="1:4" ht="24" x14ac:dyDescent="0.25">
      <c r="A41" s="234"/>
      <c r="B41" s="237"/>
      <c r="C41" s="81"/>
      <c r="D41" s="84" t="s">
        <v>313</v>
      </c>
    </row>
    <row r="42" spans="1:4" ht="15" x14ac:dyDescent="0.25">
      <c r="A42" s="234"/>
      <c r="B42" s="237"/>
      <c r="C42" s="81"/>
      <c r="D42" s="83"/>
    </row>
    <row r="43" spans="1:4" ht="25.5" x14ac:dyDescent="0.25">
      <c r="A43" s="234"/>
      <c r="B43" s="237"/>
      <c r="C43" s="81"/>
      <c r="D43" s="83" t="s">
        <v>323</v>
      </c>
    </row>
    <row r="44" spans="1:4" ht="25.5" x14ac:dyDescent="0.25">
      <c r="A44" s="234"/>
      <c r="B44" s="237"/>
      <c r="C44" s="81"/>
      <c r="D44" s="83" t="s">
        <v>324</v>
      </c>
    </row>
    <row r="45" spans="1:4" ht="39" thickBot="1" x14ac:dyDescent="0.3">
      <c r="A45" s="235"/>
      <c r="B45" s="238"/>
      <c r="C45" s="82"/>
      <c r="D45" s="85" t="s">
        <v>325</v>
      </c>
    </row>
    <row r="46" spans="1:4" ht="38.25" x14ac:dyDescent="0.25">
      <c r="A46" s="233">
        <v>5</v>
      </c>
      <c r="B46" s="236" t="s">
        <v>25</v>
      </c>
      <c r="C46" s="80" t="s">
        <v>326</v>
      </c>
      <c r="D46" s="80" t="s">
        <v>204</v>
      </c>
    </row>
    <row r="47" spans="1:4" ht="38.25" x14ac:dyDescent="0.25">
      <c r="A47" s="234"/>
      <c r="B47" s="237"/>
      <c r="C47" s="80" t="s">
        <v>206</v>
      </c>
      <c r="D47" s="80" t="s">
        <v>205</v>
      </c>
    </row>
    <row r="48" spans="1:4" ht="9" customHeight="1" x14ac:dyDescent="0.25">
      <c r="A48" s="234"/>
      <c r="B48" s="237"/>
      <c r="C48" s="80" t="s">
        <v>208</v>
      </c>
      <c r="D48" s="80" t="s">
        <v>207</v>
      </c>
    </row>
    <row r="49" spans="1:4" ht="25.5" x14ac:dyDescent="0.25">
      <c r="A49" s="234"/>
      <c r="B49" s="237"/>
      <c r="C49" s="81"/>
      <c r="D49" s="80" t="s">
        <v>209</v>
      </c>
    </row>
    <row r="50" spans="1:4" ht="25.5" x14ac:dyDescent="0.25">
      <c r="A50" s="234"/>
      <c r="B50" s="237"/>
      <c r="C50" s="81"/>
      <c r="D50" s="80" t="s">
        <v>210</v>
      </c>
    </row>
    <row r="51" spans="1:4" ht="15" x14ac:dyDescent="0.25">
      <c r="A51" s="234"/>
      <c r="B51" s="237"/>
      <c r="C51" s="81"/>
      <c r="D51" s="80"/>
    </row>
    <row r="52" spans="1:4" ht="24" x14ac:dyDescent="0.25">
      <c r="A52" s="234"/>
      <c r="B52" s="237"/>
      <c r="C52" s="81"/>
      <c r="D52" s="84" t="s">
        <v>313</v>
      </c>
    </row>
    <row r="53" spans="1:4" ht="15" x14ac:dyDescent="0.25">
      <c r="A53" s="234"/>
      <c r="B53" s="237"/>
      <c r="C53" s="81"/>
      <c r="D53" s="80"/>
    </row>
    <row r="54" spans="1:4" ht="25.5" x14ac:dyDescent="0.25">
      <c r="A54" s="234"/>
      <c r="B54" s="237"/>
      <c r="C54" s="81"/>
      <c r="D54" s="80" t="s">
        <v>327</v>
      </c>
    </row>
    <row r="55" spans="1:4" ht="25.5" x14ac:dyDescent="0.25">
      <c r="A55" s="234"/>
      <c r="B55" s="237"/>
      <c r="C55" s="81"/>
      <c r="D55" s="80" t="s">
        <v>328</v>
      </c>
    </row>
    <row r="56" spans="1:4" ht="15.75" thickBot="1" x14ac:dyDescent="0.3">
      <c r="A56" s="235"/>
      <c r="B56" s="238"/>
      <c r="C56" s="82"/>
      <c r="D56" s="87" t="s">
        <v>329</v>
      </c>
    </row>
  </sheetData>
  <mergeCells count="12">
    <mergeCell ref="A2:D2"/>
    <mergeCell ref="A3:B4"/>
    <mergeCell ref="A5:A12"/>
    <mergeCell ref="B5:B12"/>
    <mergeCell ref="A13:A21"/>
    <mergeCell ref="B13:B21"/>
    <mergeCell ref="A22:A34"/>
    <mergeCell ref="B22:B34"/>
    <mergeCell ref="A35:A45"/>
    <mergeCell ref="B35:B45"/>
    <mergeCell ref="A46:A56"/>
    <mergeCell ref="B46:B56"/>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9"/>
  <sheetViews>
    <sheetView topLeftCell="A7" zoomScale="90" zoomScaleNormal="90" zoomScaleSheetLayoutView="80" workbookViewId="0">
      <selection activeCell="E7" sqref="E7"/>
    </sheetView>
  </sheetViews>
  <sheetFormatPr baseColWidth="10" defaultColWidth="11.42578125" defaultRowHeight="14.25" x14ac:dyDescent="0.25"/>
  <cols>
    <col min="1" max="1" width="1.7109375" style="31" customWidth="1"/>
    <col min="2" max="2" width="8.28515625" style="31" customWidth="1"/>
    <col min="3" max="3" width="15" style="31" customWidth="1"/>
    <col min="4" max="4" width="52.140625" style="31" hidden="1" customWidth="1"/>
    <col min="5" max="5" width="55.5703125" style="31" customWidth="1"/>
    <col min="6" max="6" width="1.5703125" style="31" customWidth="1"/>
    <col min="7" max="7" width="13.140625" style="31" customWidth="1"/>
    <col min="8" max="11" width="11.42578125" style="31"/>
    <col min="12" max="12" width="11.42578125" style="31" customWidth="1"/>
    <col min="13" max="16384" width="11.42578125" style="31"/>
  </cols>
  <sheetData>
    <row r="1" spans="2:5" ht="9" customHeight="1" thickBot="1" x14ac:dyDescent="0.3"/>
    <row r="2" spans="2:5" ht="25.5" customHeight="1" x14ac:dyDescent="0.25">
      <c r="B2" s="249" t="s">
        <v>243</v>
      </c>
      <c r="C2" s="250"/>
      <c r="D2" s="250"/>
      <c r="E2" s="251"/>
    </row>
    <row r="3" spans="2:5" ht="47.25" customHeight="1" thickBot="1" x14ac:dyDescent="0.3">
      <c r="B3" s="252" t="s">
        <v>244</v>
      </c>
      <c r="C3" s="253"/>
      <c r="D3" s="39" t="s">
        <v>203</v>
      </c>
      <c r="E3" s="40" t="s">
        <v>245</v>
      </c>
    </row>
    <row r="4" spans="2:5" ht="23.25" customHeight="1" x14ac:dyDescent="0.25">
      <c r="B4" s="233">
        <v>1</v>
      </c>
      <c r="C4" s="247" t="s">
        <v>21</v>
      </c>
      <c r="D4" s="41" t="s">
        <v>246</v>
      </c>
      <c r="E4" s="42" t="s">
        <v>247</v>
      </c>
    </row>
    <row r="5" spans="2:5" ht="23.25" customHeight="1" x14ac:dyDescent="0.25">
      <c r="B5" s="234"/>
      <c r="C5" s="246"/>
      <c r="D5" s="43" t="s">
        <v>248</v>
      </c>
      <c r="E5" s="44" t="s">
        <v>249</v>
      </c>
    </row>
    <row r="6" spans="2:5" ht="23.25" customHeight="1" thickBot="1" x14ac:dyDescent="0.3">
      <c r="B6" s="235"/>
      <c r="C6" s="248"/>
      <c r="D6" s="45" t="s">
        <v>250</v>
      </c>
      <c r="E6" s="46" t="s">
        <v>251</v>
      </c>
    </row>
    <row r="7" spans="2:5" ht="24" customHeight="1" x14ac:dyDescent="0.25">
      <c r="B7" s="233">
        <v>2</v>
      </c>
      <c r="C7" s="247" t="s">
        <v>22</v>
      </c>
      <c r="D7" s="41" t="s">
        <v>252</v>
      </c>
      <c r="E7" s="42" t="s">
        <v>253</v>
      </c>
    </row>
    <row r="8" spans="2:5" ht="24" customHeight="1" x14ac:dyDescent="0.25">
      <c r="B8" s="234"/>
      <c r="C8" s="246"/>
      <c r="D8" s="43" t="s">
        <v>248</v>
      </c>
      <c r="E8" s="44" t="s">
        <v>254</v>
      </c>
    </row>
    <row r="9" spans="2:5" ht="26.25" thickBot="1" x14ac:dyDescent="0.3">
      <c r="B9" s="235"/>
      <c r="C9" s="248"/>
      <c r="D9" s="45" t="s">
        <v>255</v>
      </c>
      <c r="E9" s="46" t="s">
        <v>256</v>
      </c>
    </row>
    <row r="10" spans="2:5" ht="38.25" customHeight="1" x14ac:dyDescent="0.25">
      <c r="B10" s="234">
        <v>3</v>
      </c>
      <c r="C10" s="246" t="s">
        <v>23</v>
      </c>
      <c r="D10" s="43" t="s">
        <v>252</v>
      </c>
      <c r="E10" s="38" t="s">
        <v>257</v>
      </c>
    </row>
    <row r="11" spans="2:5" ht="38.25" customHeight="1" x14ac:dyDescent="0.25">
      <c r="B11" s="234"/>
      <c r="C11" s="246"/>
      <c r="D11" s="43" t="s">
        <v>248</v>
      </c>
      <c r="E11" s="38" t="s">
        <v>258</v>
      </c>
    </row>
    <row r="12" spans="2:5" ht="38.25" customHeight="1" thickBot="1" x14ac:dyDescent="0.3">
      <c r="B12" s="234"/>
      <c r="C12" s="246"/>
      <c r="D12" s="43" t="s">
        <v>259</v>
      </c>
      <c r="E12" s="38" t="s">
        <v>260</v>
      </c>
    </row>
    <row r="13" spans="2:5" ht="39.75" customHeight="1" x14ac:dyDescent="0.25">
      <c r="B13" s="233" t="s">
        <v>261</v>
      </c>
      <c r="C13" s="247" t="s">
        <v>24</v>
      </c>
      <c r="D13" s="41" t="s">
        <v>246</v>
      </c>
      <c r="E13" s="42" t="s">
        <v>262</v>
      </c>
    </row>
    <row r="14" spans="2:5" ht="39.75" customHeight="1" x14ac:dyDescent="0.25">
      <c r="B14" s="234"/>
      <c r="C14" s="246"/>
      <c r="D14" s="43" t="s">
        <v>263</v>
      </c>
      <c r="E14" s="44" t="s">
        <v>264</v>
      </c>
    </row>
    <row r="15" spans="2:5" ht="39.75" customHeight="1" thickBot="1" x14ac:dyDescent="0.3">
      <c r="B15" s="235"/>
      <c r="C15" s="248"/>
      <c r="D15" s="45" t="s">
        <v>265</v>
      </c>
      <c r="E15" s="46" t="s">
        <v>266</v>
      </c>
    </row>
    <row r="16" spans="2:5" ht="33" customHeight="1" x14ac:dyDescent="0.25">
      <c r="B16" s="233">
        <v>5</v>
      </c>
      <c r="C16" s="247" t="s">
        <v>25</v>
      </c>
      <c r="D16" s="41" t="s">
        <v>252</v>
      </c>
      <c r="E16" s="47" t="s">
        <v>267</v>
      </c>
    </row>
    <row r="17" spans="2:5" ht="33" customHeight="1" x14ac:dyDescent="0.25">
      <c r="B17" s="234"/>
      <c r="C17" s="246"/>
      <c r="D17" s="43" t="s">
        <v>248</v>
      </c>
      <c r="E17" s="48" t="s">
        <v>268</v>
      </c>
    </row>
    <row r="18" spans="2:5" ht="33" customHeight="1" thickBot="1" x14ac:dyDescent="0.3">
      <c r="B18" s="235"/>
      <c r="C18" s="248"/>
      <c r="D18" s="45" t="s">
        <v>269</v>
      </c>
      <c r="E18" s="49" t="s">
        <v>270</v>
      </c>
    </row>
    <row r="19" spans="2:5" ht="9" customHeight="1" x14ac:dyDescent="0.25"/>
  </sheetData>
  <mergeCells count="12">
    <mergeCell ref="B2:E2"/>
    <mergeCell ref="B3:C3"/>
    <mergeCell ref="B4:B6"/>
    <mergeCell ref="C4:C6"/>
    <mergeCell ref="B7:B9"/>
    <mergeCell ref="C7:C9"/>
    <mergeCell ref="B10:B12"/>
    <mergeCell ref="C10:C12"/>
    <mergeCell ref="B13:B15"/>
    <mergeCell ref="C13:C15"/>
    <mergeCell ref="B16:B18"/>
    <mergeCell ref="C16:C18"/>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view="pageBreakPreview" topLeftCell="A7" zoomScale="90" zoomScaleSheetLayoutView="90" workbookViewId="0">
      <selection activeCell="E6" sqref="E6"/>
    </sheetView>
  </sheetViews>
  <sheetFormatPr baseColWidth="10" defaultColWidth="11.42578125" defaultRowHeight="14.25" x14ac:dyDescent="0.25"/>
  <cols>
    <col min="1" max="1" width="2.140625" style="31" customWidth="1"/>
    <col min="2" max="2" width="11.42578125" style="31"/>
    <col min="3" max="3" width="34.28515625" style="31" customWidth="1"/>
    <col min="4" max="4" width="36.42578125" style="31" customWidth="1"/>
    <col min="5" max="6" width="13.85546875" style="31" customWidth="1"/>
    <col min="7" max="7" width="1.28515625" style="31" customWidth="1"/>
    <col min="8" max="16384" width="11.42578125" style="31"/>
  </cols>
  <sheetData>
    <row r="1" spans="1:12" ht="11.25" customHeight="1" thickBot="1" x14ac:dyDescent="0.3">
      <c r="A1" s="63"/>
      <c r="B1" s="63"/>
      <c r="C1" s="63"/>
      <c r="D1" s="63"/>
      <c r="E1" s="63"/>
      <c r="F1" s="63"/>
      <c r="G1" s="63"/>
    </row>
    <row r="2" spans="1:12" ht="18.75" customHeight="1" thickBot="1" x14ac:dyDescent="0.3">
      <c r="B2" s="261" t="s">
        <v>66</v>
      </c>
      <c r="C2" s="262"/>
      <c r="D2" s="262"/>
      <c r="E2" s="262"/>
      <c r="F2" s="263"/>
    </row>
    <row r="3" spans="1:12" ht="31.9" customHeight="1" x14ac:dyDescent="0.25">
      <c r="B3" s="264" t="s">
        <v>26</v>
      </c>
      <c r="C3" s="266" t="s">
        <v>27</v>
      </c>
      <c r="D3" s="266"/>
      <c r="E3" s="266" t="s">
        <v>28</v>
      </c>
      <c r="F3" s="268"/>
    </row>
    <row r="4" spans="1:12" ht="28.15" customHeight="1" thickBot="1" x14ac:dyDescent="0.3">
      <c r="B4" s="265"/>
      <c r="C4" s="267"/>
      <c r="D4" s="267"/>
      <c r="E4" s="56" t="s">
        <v>8</v>
      </c>
      <c r="F4" s="3" t="s">
        <v>29</v>
      </c>
    </row>
    <row r="5" spans="1:12" ht="23.25" customHeight="1" x14ac:dyDescent="0.25">
      <c r="B5" s="64">
        <v>1</v>
      </c>
      <c r="C5" s="269" t="s">
        <v>30</v>
      </c>
      <c r="D5" s="269"/>
      <c r="E5" s="131" t="s">
        <v>421</v>
      </c>
      <c r="F5" s="132"/>
      <c r="H5" s="135"/>
      <c r="I5" s="254"/>
      <c r="J5" s="254"/>
      <c r="K5" s="63"/>
      <c r="L5" s="63"/>
    </row>
    <row r="6" spans="1:12" ht="33" customHeight="1" x14ac:dyDescent="0.25">
      <c r="B6" s="65">
        <v>2</v>
      </c>
      <c r="C6" s="258" t="s">
        <v>31</v>
      </c>
      <c r="D6" s="258"/>
      <c r="E6" s="133" t="s">
        <v>421</v>
      </c>
      <c r="F6" s="134"/>
      <c r="H6" s="135"/>
      <c r="I6" s="254"/>
      <c r="J6" s="254"/>
      <c r="K6" s="63"/>
      <c r="L6" s="63"/>
    </row>
    <row r="7" spans="1:12" ht="39" customHeight="1" x14ac:dyDescent="0.25">
      <c r="B7" s="65">
        <v>3</v>
      </c>
      <c r="C7" s="258" t="s">
        <v>32</v>
      </c>
      <c r="D7" s="258"/>
      <c r="E7" s="133"/>
      <c r="F7" s="134" t="s">
        <v>421</v>
      </c>
      <c r="H7" s="135"/>
      <c r="I7" s="254"/>
      <c r="J7" s="254"/>
      <c r="K7" s="63"/>
      <c r="L7" s="63"/>
    </row>
    <row r="8" spans="1:12" ht="24.75" customHeight="1" x14ac:dyDescent="0.25">
      <c r="B8" s="65">
        <v>4</v>
      </c>
      <c r="C8" s="258" t="s">
        <v>33</v>
      </c>
      <c r="D8" s="258"/>
      <c r="E8" s="133"/>
      <c r="F8" s="134" t="s">
        <v>421</v>
      </c>
      <c r="H8" s="135"/>
      <c r="I8" s="254"/>
      <c r="J8" s="254"/>
      <c r="K8" s="63"/>
      <c r="L8" s="63"/>
    </row>
    <row r="9" spans="1:12" ht="23.25" customHeight="1" x14ac:dyDescent="0.25">
      <c r="B9" s="65">
        <v>5</v>
      </c>
      <c r="C9" s="258" t="s">
        <v>34</v>
      </c>
      <c r="D9" s="258"/>
      <c r="E9" s="133"/>
      <c r="F9" s="134" t="s">
        <v>421</v>
      </c>
      <c r="H9" s="135"/>
      <c r="I9" s="254"/>
      <c r="J9" s="254"/>
      <c r="K9" s="63"/>
      <c r="L9" s="63"/>
    </row>
    <row r="10" spans="1:12" ht="23.25" customHeight="1" x14ac:dyDescent="0.25">
      <c r="B10" s="65">
        <v>6</v>
      </c>
      <c r="C10" s="258" t="s">
        <v>35</v>
      </c>
      <c r="D10" s="258"/>
      <c r="E10" s="133"/>
      <c r="F10" s="134" t="s">
        <v>421</v>
      </c>
      <c r="H10" s="135"/>
      <c r="I10" s="254"/>
      <c r="J10" s="254"/>
      <c r="K10" s="63"/>
      <c r="L10" s="63"/>
    </row>
    <row r="11" spans="1:12" ht="23.25" customHeight="1" x14ac:dyDescent="0.25">
      <c r="B11" s="65">
        <v>7</v>
      </c>
      <c r="C11" s="258" t="s">
        <v>36</v>
      </c>
      <c r="D11" s="258"/>
      <c r="E11" s="133" t="s">
        <v>421</v>
      </c>
      <c r="F11" s="134"/>
      <c r="H11" s="135"/>
      <c r="I11" s="254"/>
      <c r="J11" s="254"/>
      <c r="K11" s="63"/>
      <c r="L11" s="63"/>
    </row>
    <row r="12" spans="1:12" ht="25.5" customHeight="1" x14ac:dyDescent="0.25">
      <c r="B12" s="65">
        <v>8</v>
      </c>
      <c r="C12" s="258" t="s">
        <v>37</v>
      </c>
      <c r="D12" s="258"/>
      <c r="E12" s="133"/>
      <c r="F12" s="134" t="s">
        <v>421</v>
      </c>
      <c r="H12" s="135"/>
      <c r="I12" s="254"/>
      <c r="J12" s="254"/>
      <c r="K12" s="63"/>
      <c r="L12" s="63"/>
    </row>
    <row r="13" spans="1:12" ht="23.25" customHeight="1" x14ac:dyDescent="0.25">
      <c r="B13" s="65">
        <v>9</v>
      </c>
      <c r="C13" s="258" t="s">
        <v>38</v>
      </c>
      <c r="D13" s="258"/>
      <c r="E13" s="133"/>
      <c r="F13" s="134" t="s">
        <v>421</v>
      </c>
      <c r="H13" s="135"/>
      <c r="I13" s="254"/>
      <c r="J13" s="254"/>
      <c r="K13" s="63"/>
      <c r="L13" s="63"/>
    </row>
    <row r="14" spans="1:12" ht="23.25" customHeight="1" x14ac:dyDescent="0.25">
      <c r="B14" s="65">
        <v>10</v>
      </c>
      <c r="C14" s="258" t="s">
        <v>39</v>
      </c>
      <c r="D14" s="258"/>
      <c r="E14" s="133"/>
      <c r="F14" s="134" t="s">
        <v>421</v>
      </c>
      <c r="H14" s="135"/>
      <c r="I14" s="254"/>
      <c r="J14" s="254"/>
      <c r="K14" s="63"/>
      <c r="L14" s="63"/>
    </row>
    <row r="15" spans="1:12" ht="23.25" customHeight="1" x14ac:dyDescent="0.25">
      <c r="B15" s="65">
        <v>11</v>
      </c>
      <c r="C15" s="258" t="s">
        <v>40</v>
      </c>
      <c r="D15" s="258"/>
      <c r="E15" s="133"/>
      <c r="F15" s="134" t="s">
        <v>421</v>
      </c>
      <c r="H15" s="135"/>
      <c r="I15" s="254"/>
      <c r="J15" s="254"/>
      <c r="K15" s="63"/>
      <c r="L15" s="63"/>
    </row>
    <row r="16" spans="1:12" ht="23.25" customHeight="1" x14ac:dyDescent="0.25">
      <c r="B16" s="65">
        <v>12</v>
      </c>
      <c r="C16" s="258" t="s">
        <v>41</v>
      </c>
      <c r="D16" s="258"/>
      <c r="E16" s="133"/>
      <c r="F16" s="134" t="s">
        <v>421</v>
      </c>
      <c r="H16" s="135"/>
      <c r="I16" s="254"/>
      <c r="J16" s="254"/>
      <c r="K16" s="63"/>
      <c r="L16" s="63"/>
    </row>
    <row r="17" spans="2:12" ht="23.25" customHeight="1" x14ac:dyDescent="0.25">
      <c r="B17" s="65">
        <v>13</v>
      </c>
      <c r="C17" s="258" t="s">
        <v>42</v>
      </c>
      <c r="D17" s="258"/>
      <c r="E17" s="133"/>
      <c r="F17" s="134" t="s">
        <v>421</v>
      </c>
      <c r="H17" s="135"/>
      <c r="I17" s="254"/>
      <c r="J17" s="254"/>
      <c r="K17" s="63"/>
      <c r="L17" s="63"/>
    </row>
    <row r="18" spans="2:12" ht="23.25" customHeight="1" x14ac:dyDescent="0.25">
      <c r="B18" s="65">
        <v>14</v>
      </c>
      <c r="C18" s="258" t="s">
        <v>296</v>
      </c>
      <c r="D18" s="258"/>
      <c r="E18" s="133"/>
      <c r="F18" s="134" t="s">
        <v>421</v>
      </c>
      <c r="H18" s="135"/>
      <c r="I18" s="254"/>
      <c r="J18" s="254"/>
      <c r="K18" s="63"/>
      <c r="L18" s="63"/>
    </row>
    <row r="19" spans="2:12" ht="23.25" customHeight="1" x14ac:dyDescent="0.25">
      <c r="B19" s="65">
        <v>15</v>
      </c>
      <c r="C19" s="258" t="s">
        <v>43</v>
      </c>
      <c r="D19" s="258"/>
      <c r="E19" s="133"/>
      <c r="F19" s="134" t="s">
        <v>421</v>
      </c>
      <c r="H19" s="135"/>
      <c r="I19" s="254"/>
      <c r="J19" s="254"/>
      <c r="K19" s="63"/>
      <c r="L19" s="63"/>
    </row>
    <row r="20" spans="2:12" ht="23.25" customHeight="1" x14ac:dyDescent="0.25">
      <c r="B20" s="65">
        <v>16</v>
      </c>
      <c r="C20" s="258" t="s">
        <v>44</v>
      </c>
      <c r="D20" s="258"/>
      <c r="E20" s="133"/>
      <c r="F20" s="134" t="s">
        <v>421</v>
      </c>
      <c r="H20" s="135"/>
      <c r="I20" s="254"/>
      <c r="J20" s="254"/>
      <c r="K20" s="63"/>
      <c r="L20" s="63"/>
    </row>
    <row r="21" spans="2:12" ht="23.25" customHeight="1" x14ac:dyDescent="0.25">
      <c r="B21" s="65">
        <v>17</v>
      </c>
      <c r="C21" s="258" t="s">
        <v>45</v>
      </c>
      <c r="D21" s="258"/>
      <c r="E21" s="133"/>
      <c r="F21" s="134" t="s">
        <v>421</v>
      </c>
      <c r="H21" s="135"/>
      <c r="I21" s="254"/>
      <c r="J21" s="254"/>
      <c r="K21" s="63"/>
      <c r="L21" s="63"/>
    </row>
    <row r="22" spans="2:12" ht="23.25" customHeight="1" x14ac:dyDescent="0.25">
      <c r="B22" s="65">
        <v>18</v>
      </c>
      <c r="C22" s="259" t="s">
        <v>46</v>
      </c>
      <c r="D22" s="259"/>
      <c r="E22" s="133"/>
      <c r="F22" s="134" t="s">
        <v>421</v>
      </c>
      <c r="H22" s="135"/>
      <c r="I22" s="254"/>
      <c r="J22" s="254"/>
      <c r="K22" s="63"/>
      <c r="L22" s="63"/>
    </row>
    <row r="23" spans="2:12" ht="23.25" customHeight="1" thickBot="1" x14ac:dyDescent="0.3">
      <c r="B23" s="65">
        <v>19</v>
      </c>
      <c r="C23" s="258" t="s">
        <v>297</v>
      </c>
      <c r="D23" s="258"/>
      <c r="E23" s="133"/>
      <c r="F23" s="134" t="s">
        <v>421</v>
      </c>
      <c r="H23" s="135"/>
      <c r="I23" s="254"/>
      <c r="J23" s="254"/>
      <c r="K23" s="63"/>
      <c r="L23" s="63"/>
    </row>
    <row r="24" spans="2:12" ht="15.75" customHeight="1" thickBot="1" x14ac:dyDescent="0.3">
      <c r="B24" s="260" t="s">
        <v>65</v>
      </c>
      <c r="C24" s="255"/>
      <c r="D24" s="255"/>
      <c r="E24" s="255">
        <f>COUNTIF(E5:E23,"X")</f>
        <v>3</v>
      </c>
      <c r="F24" s="256"/>
      <c r="H24" s="63"/>
      <c r="I24" s="63"/>
      <c r="J24" s="63"/>
      <c r="K24" s="63"/>
      <c r="L24" s="63"/>
    </row>
    <row r="25" spans="2:12" ht="45.75" customHeight="1" x14ac:dyDescent="0.25">
      <c r="B25" s="254" t="s">
        <v>298</v>
      </c>
      <c r="C25" s="254"/>
      <c r="D25" s="254"/>
      <c r="E25" s="254"/>
      <c r="F25" s="254"/>
    </row>
    <row r="26" spans="2:12" ht="9.75" customHeight="1" x14ac:dyDescent="0.25">
      <c r="B26" s="257"/>
      <c r="C26" s="257"/>
      <c r="D26" s="257"/>
      <c r="E26" s="257"/>
      <c r="F26" s="257"/>
    </row>
  </sheetData>
  <mergeCells count="46">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 ref="I5:J5"/>
    <mergeCell ref="I6:J6"/>
    <mergeCell ref="I7:J7"/>
    <mergeCell ref="I8:J8"/>
    <mergeCell ref="I9:J9"/>
    <mergeCell ref="I10:J10"/>
    <mergeCell ref="I11:J11"/>
    <mergeCell ref="I12:J12"/>
    <mergeCell ref="I13:J13"/>
    <mergeCell ref="I14:J14"/>
    <mergeCell ref="I20:J20"/>
    <mergeCell ref="I21:J21"/>
    <mergeCell ref="I22:J22"/>
    <mergeCell ref="I23:J23"/>
    <mergeCell ref="I15:J15"/>
    <mergeCell ref="I16:J16"/>
    <mergeCell ref="I17:J17"/>
    <mergeCell ref="I18:J18"/>
    <mergeCell ref="I19:J19"/>
  </mergeCells>
  <dataValidations count="1">
    <dataValidation type="list" allowBlank="1" showInputMessage="1" showErrorMessage="1" sqref="K5:L23 E5:F23">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view="pageBreakPreview" zoomScale="90" zoomScaleSheetLayoutView="90" workbookViewId="0">
      <selection activeCell="I15" sqref="I15"/>
    </sheetView>
  </sheetViews>
  <sheetFormatPr baseColWidth="10" defaultColWidth="11.42578125" defaultRowHeight="14.25" x14ac:dyDescent="0.25"/>
  <cols>
    <col min="1" max="1" width="2.140625" style="31" customWidth="1"/>
    <col min="2" max="2" width="4.140625" style="31" customWidth="1"/>
    <col min="3" max="12" width="11.42578125" style="31"/>
    <col min="13" max="13" width="6.140625" style="31" customWidth="1"/>
    <col min="14" max="16384" width="11.42578125" style="31"/>
  </cols>
  <sheetData>
    <row r="1" spans="1:12" ht="11.25" customHeight="1" thickBot="1" x14ac:dyDescent="0.3">
      <c r="A1" s="63"/>
      <c r="B1" s="63"/>
    </row>
    <row r="2" spans="1:12" ht="19.149999999999999" customHeight="1" thickBot="1" x14ac:dyDescent="0.3">
      <c r="A2" s="63"/>
      <c r="B2" s="63"/>
      <c r="C2" s="279" t="s">
        <v>345</v>
      </c>
      <c r="D2" s="280"/>
      <c r="E2" s="280"/>
      <c r="F2" s="280"/>
      <c r="G2" s="280"/>
      <c r="H2" s="280"/>
      <c r="I2" s="280"/>
      <c r="J2" s="280"/>
      <c r="K2" s="280"/>
      <c r="L2" s="281"/>
    </row>
    <row r="3" spans="1:12" ht="18.75" customHeight="1" x14ac:dyDescent="0.25">
      <c r="C3" s="270" t="s">
        <v>334</v>
      </c>
      <c r="D3" s="271"/>
      <c r="E3" s="271"/>
      <c r="F3" s="271"/>
      <c r="G3" s="271"/>
      <c r="H3" s="271"/>
      <c r="I3" s="271" t="s">
        <v>335</v>
      </c>
      <c r="J3" s="271"/>
      <c r="K3" s="271"/>
      <c r="L3" s="272"/>
    </row>
    <row r="4" spans="1:12" ht="31.9" customHeight="1" x14ac:dyDescent="0.25">
      <c r="C4" s="273" t="s">
        <v>336</v>
      </c>
      <c r="D4" s="274"/>
      <c r="E4" s="274"/>
      <c r="F4" s="274"/>
      <c r="G4" s="274"/>
      <c r="H4" s="275"/>
      <c r="I4" s="276" t="s">
        <v>419</v>
      </c>
      <c r="J4" s="277"/>
      <c r="K4" s="277"/>
      <c r="L4" s="278"/>
    </row>
    <row r="5" spans="1:12" ht="28.15" customHeight="1" x14ac:dyDescent="0.25">
      <c r="C5" s="273" t="s">
        <v>337</v>
      </c>
      <c r="D5" s="274"/>
      <c r="E5" s="274"/>
      <c r="F5" s="274"/>
      <c r="G5" s="274"/>
      <c r="H5" s="275"/>
      <c r="I5" s="276" t="s">
        <v>419</v>
      </c>
      <c r="J5" s="277"/>
      <c r="K5" s="277"/>
      <c r="L5" s="278"/>
    </row>
    <row r="6" spans="1:12" ht="23.25" customHeight="1" x14ac:dyDescent="0.25">
      <c r="C6" s="273" t="s">
        <v>338</v>
      </c>
      <c r="D6" s="274"/>
      <c r="E6" s="274"/>
      <c r="F6" s="274"/>
      <c r="G6" s="274"/>
      <c r="H6" s="275"/>
      <c r="I6" s="276" t="s">
        <v>419</v>
      </c>
      <c r="J6" s="277"/>
      <c r="K6" s="277"/>
      <c r="L6" s="278"/>
    </row>
    <row r="7" spans="1:12" ht="33" customHeight="1" x14ac:dyDescent="0.25">
      <c r="C7" s="273" t="s">
        <v>339</v>
      </c>
      <c r="D7" s="274"/>
      <c r="E7" s="274"/>
      <c r="F7" s="274"/>
      <c r="G7" s="274"/>
      <c r="H7" s="275"/>
      <c r="I7" s="276" t="s">
        <v>420</v>
      </c>
      <c r="J7" s="277"/>
      <c r="K7" s="277"/>
      <c r="L7" s="278"/>
    </row>
    <row r="8" spans="1:12" ht="39" customHeight="1" thickBot="1" x14ac:dyDescent="0.3">
      <c r="C8" s="291" t="s">
        <v>340</v>
      </c>
      <c r="D8" s="292"/>
      <c r="E8" s="292"/>
      <c r="F8" s="292"/>
      <c r="G8" s="292"/>
      <c r="H8" s="293"/>
      <c r="I8" s="294" t="s">
        <v>420</v>
      </c>
      <c r="J8" s="295"/>
      <c r="K8" s="295"/>
      <c r="L8" s="296"/>
    </row>
    <row r="9" spans="1:12" ht="24.75" customHeight="1" thickBot="1" x14ac:dyDescent="0.3">
      <c r="C9" s="297"/>
      <c r="D9" s="298"/>
      <c r="E9" s="298"/>
      <c r="F9" s="298"/>
      <c r="G9" s="298"/>
      <c r="H9" s="298"/>
      <c r="I9" s="298"/>
      <c r="J9" s="298"/>
      <c r="K9" s="298"/>
      <c r="L9" s="299"/>
    </row>
    <row r="10" spans="1:12" ht="23.25" customHeight="1" x14ac:dyDescent="0.25">
      <c r="C10" s="279" t="s">
        <v>341</v>
      </c>
      <c r="D10" s="280"/>
      <c r="E10" s="280"/>
      <c r="F10" s="280"/>
      <c r="G10" s="280"/>
      <c r="H10" s="280"/>
      <c r="I10" s="280"/>
      <c r="J10" s="280"/>
      <c r="K10" s="280"/>
      <c r="L10" s="281"/>
    </row>
    <row r="11" spans="1:12" ht="23.25" customHeight="1" x14ac:dyDescent="0.25">
      <c r="C11" s="288" t="s">
        <v>342</v>
      </c>
      <c r="D11" s="289"/>
      <c r="E11" s="289"/>
      <c r="F11" s="289"/>
      <c r="G11" s="289" t="s">
        <v>343</v>
      </c>
      <c r="H11" s="289"/>
      <c r="I11" s="289"/>
      <c r="J11" s="289" t="s">
        <v>344</v>
      </c>
      <c r="K11" s="289"/>
      <c r="L11" s="290"/>
    </row>
    <row r="12" spans="1:12" ht="23.25" customHeight="1" x14ac:dyDescent="0.25">
      <c r="C12" s="282"/>
      <c r="D12" s="283"/>
      <c r="E12" s="283"/>
      <c r="F12" s="283"/>
      <c r="G12" s="283"/>
      <c r="H12" s="283"/>
      <c r="I12" s="283"/>
      <c r="J12" s="283"/>
      <c r="K12" s="283"/>
      <c r="L12" s="284"/>
    </row>
    <row r="13" spans="1:12" ht="25.5" customHeight="1" x14ac:dyDescent="0.25">
      <c r="C13" s="282"/>
      <c r="D13" s="283"/>
      <c r="E13" s="283"/>
      <c r="F13" s="283"/>
      <c r="G13" s="283"/>
      <c r="H13" s="283"/>
      <c r="I13" s="283"/>
      <c r="J13" s="283"/>
      <c r="K13" s="283"/>
      <c r="L13" s="284"/>
    </row>
    <row r="14" spans="1:12" ht="23.25" customHeight="1" thickBot="1" x14ac:dyDescent="0.3">
      <c r="C14" s="285"/>
      <c r="D14" s="286"/>
      <c r="E14" s="286"/>
      <c r="F14" s="286"/>
      <c r="G14" s="286"/>
      <c r="H14" s="286"/>
      <c r="I14" s="286"/>
      <c r="J14" s="286"/>
      <c r="K14" s="286"/>
      <c r="L14" s="287"/>
    </row>
    <row r="15" spans="1:12" ht="23.25" customHeight="1" x14ac:dyDescent="0.25"/>
    <row r="16" spans="1:12" ht="23.25" customHeight="1" x14ac:dyDescent="0.25"/>
    <row r="17" ht="23.25" customHeight="1" x14ac:dyDescent="0.25"/>
    <row r="18" ht="23.25" customHeight="1" x14ac:dyDescent="0.25"/>
    <row r="19" ht="23.25" customHeight="1" x14ac:dyDescent="0.25"/>
    <row r="20" ht="23.25" customHeight="1" x14ac:dyDescent="0.25"/>
    <row r="21" ht="23.25" customHeight="1" x14ac:dyDescent="0.25"/>
    <row r="22" ht="23.25" customHeight="1" x14ac:dyDescent="0.25"/>
    <row r="23" ht="23.25" customHeight="1" x14ac:dyDescent="0.25"/>
    <row r="24" ht="23.25" customHeight="1" x14ac:dyDescent="0.25"/>
    <row r="25" ht="15.75" customHeight="1" x14ac:dyDescent="0.25"/>
    <row r="26" ht="45.75" customHeight="1" x14ac:dyDescent="0.25"/>
    <row r="27" ht="9.75" customHeight="1" x14ac:dyDescent="0.25"/>
  </sheetData>
  <mergeCells count="27">
    <mergeCell ref="C2:L2"/>
    <mergeCell ref="C13:F13"/>
    <mergeCell ref="G13:I13"/>
    <mergeCell ref="J13:L13"/>
    <mergeCell ref="C14:F14"/>
    <mergeCell ref="G14:I14"/>
    <mergeCell ref="J14:L14"/>
    <mergeCell ref="C11:F11"/>
    <mergeCell ref="G11:I11"/>
    <mergeCell ref="J11:L11"/>
    <mergeCell ref="C12:F12"/>
    <mergeCell ref="G12:I12"/>
    <mergeCell ref="J12:L12"/>
    <mergeCell ref="C8:H8"/>
    <mergeCell ref="I8:L8"/>
    <mergeCell ref="C9:L9"/>
    <mergeCell ref="C10:L10"/>
    <mergeCell ref="C6:H6"/>
    <mergeCell ref="I6:L6"/>
    <mergeCell ref="C7:H7"/>
    <mergeCell ref="I7:L7"/>
    <mergeCell ref="C3:H3"/>
    <mergeCell ref="I3:L3"/>
    <mergeCell ref="C4:H4"/>
    <mergeCell ref="I4:L4"/>
    <mergeCell ref="C5:H5"/>
    <mergeCell ref="I5:L5"/>
  </mergeCells>
  <printOptions horizontalCentered="1"/>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4" ma:contentTypeDescription="Crear nuevo documento." ma:contentTypeScope="" ma:versionID="1cb19c6e107ffa477a80f45adc3d5c5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98a8e85556812fbb15a60370f91a5a9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EEDEC40-4DAB-4F48-8B79-387498CD7C29}"/>
</file>

<file path=customXml/itemProps2.xml><?xml version="1.0" encoding="utf-8"?>
<ds:datastoreItem xmlns:ds="http://schemas.openxmlformats.org/officeDocument/2006/customXml" ds:itemID="{568FA6D0-EE3F-4BE9-94AF-A368A03C58AD}"/>
</file>

<file path=customXml/itemProps3.xml><?xml version="1.0" encoding="utf-8"?>
<ds:datastoreItem xmlns:ds="http://schemas.openxmlformats.org/officeDocument/2006/customXml" ds:itemID="{7B579396-B3C8-4890-9876-41A144D3CD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32</vt:i4>
      </vt:variant>
    </vt:vector>
  </HeadingPairs>
  <TitlesOfParts>
    <vt:vector size="44" baseType="lpstr">
      <vt:lpstr>FORMULAS</vt:lpstr>
      <vt:lpstr>MAPA DE RIESGOS PROCESOS</vt:lpstr>
      <vt:lpstr>MAPA DE RIESGOS PROCESOS (2)</vt:lpstr>
      <vt:lpstr>TIPOLOGÍA DE RIESGOS</vt:lpstr>
      <vt:lpstr>PROBABILIDAD</vt:lpstr>
      <vt:lpstr>IMPACTO GESTIÓN</vt:lpstr>
      <vt:lpstr>IMPACTO SEGURIDAD I</vt:lpstr>
      <vt:lpstr>IMPACTO CORRUPCIÓN</vt:lpstr>
      <vt:lpstr>IMPACTO SOBORNO</vt:lpstr>
      <vt:lpstr>EJEMPLO CONTROLES</vt:lpstr>
      <vt:lpstr>OPCIONES DE MANEJO DEL RIESGO</vt:lpstr>
      <vt:lpstr>MAPA DE CALOR</vt:lpstr>
      <vt:lpstr>Acciones_no_autorizadas</vt:lpstr>
      <vt:lpstr>'EJEMPLO CONTROLES'!Área_de_impresión</vt:lpstr>
      <vt:lpstr>'IMPACTO CORRUPCIÓN'!Área_de_impresión</vt:lpstr>
      <vt:lpstr>'IMPACTO SEGURIDAD I'!Área_de_impresión</vt:lpstr>
      <vt:lpstr>'IMPACTO SOBORNO'!Área_de_impresión</vt:lpstr>
      <vt:lpstr>'MAPA DE CALOR'!Área_de_impresión</vt:lpstr>
      <vt:lpstr>'MAPA DE RIESGOS PROCESOS'!Área_de_impresión</vt:lpstr>
      <vt:lpstr>'MAPA DE RIESGOS PROCESOS (2)'!Área_de_impresión</vt:lpstr>
      <vt:lpstr>'OPCIONES DE MANEJO DEL RIESGO'!Área_de_impresión</vt:lpstr>
      <vt:lpstr>PROBABILIDAD!Área_de_impresión</vt:lpstr>
      <vt:lpstr>'TIPOLOGÍA DE RIESGOS'!Área_de_impresión</vt:lpstr>
      <vt:lpstr>Compromiso_de_la_informacion</vt:lpstr>
      <vt:lpstr>Compromiso_de_las_funciones</vt:lpstr>
      <vt:lpstr>Corrupcion</vt:lpstr>
      <vt:lpstr>Daño_fisico</vt:lpstr>
      <vt:lpstr>Eventos_naturales</vt:lpstr>
      <vt:lpstr>Fallas_tecnicas</vt:lpstr>
      <vt:lpstr>Gestion</vt:lpstr>
      <vt:lpstr>impacsoborno</vt:lpstr>
      <vt:lpstr>impacto</vt:lpstr>
      <vt:lpstr>impactocorrupcion</vt:lpstr>
      <vt:lpstr>impactosoborno</vt:lpstr>
      <vt:lpstr>opciondelriesgo</vt:lpstr>
      <vt:lpstr>Perdidas_de_los_servicios_esenciales</vt:lpstr>
      <vt:lpstr>Perturbacion_debida_a_la_radiacion</vt:lpstr>
      <vt:lpstr>probabilidad</vt:lpstr>
      <vt:lpstr>procesos</vt:lpstr>
      <vt:lpstr>Seguridad_de_la_informacion</vt:lpstr>
      <vt:lpstr>Soborno</vt:lpstr>
      <vt:lpstr>sobornoimpacto</vt:lpstr>
      <vt:lpstr>tipo_de_amenaza</vt:lpstr>
      <vt:lpstr>tipo_de_riesgos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Ovalle</dc:creator>
  <cp:lastModifiedBy>Andrea del Pilar Zambrano Barrios</cp:lastModifiedBy>
  <cp:lastPrinted>2020-12-31T12:19:44Z</cp:lastPrinted>
  <dcterms:created xsi:type="dcterms:W3CDTF">2016-01-18T15:45:02Z</dcterms:created>
  <dcterms:modified xsi:type="dcterms:W3CDTF">2021-01-05T12:49:26Z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