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E:\UMV\Riesgos 2023\"/>
    </mc:Choice>
  </mc:AlternateContent>
  <xr:revisionPtr revIDLastSave="0" documentId="13_ncr:1_{E39D3330-D518-43AB-BD24-157FECA8735A}" xr6:coauthVersionLast="47" xr6:coauthVersionMax="47" xr10:uidLastSave="{00000000-0000-0000-0000-000000000000}"/>
  <bookViews>
    <workbookView minimized="1" xWindow="720" yWindow="780" windowWidth="13335" windowHeight="15165" tabRatio="933" activeTab="6" xr2:uid="{00000000-000D-0000-FFFF-FFFF00000000}"/>
  </bookViews>
  <sheets>
    <sheet name="Intructivo" sheetId="20" r:id="rId1"/>
    <sheet name="Revisión DOFA" sheetId="21" state="hidden" r:id="rId2"/>
    <sheet name="Listas" sheetId="16" state="hidden" r:id="rId3"/>
    <sheet name="Riesgos de Gestión" sheetId="1" r:id="rId4"/>
    <sheet name="Matriz Calor Inherente" sheetId="18" r:id="rId5"/>
    <sheet name="Matriz Calor Residual" sheetId="19" r:id="rId6"/>
    <sheet name="Riesgos de Corrupción" sheetId="31" r:id="rId7"/>
    <sheet name="Impacto Corrupción " sheetId="22" r:id="rId8"/>
    <sheet name="Riesgos de Seguridad" sheetId="32" r:id="rId9"/>
    <sheet name="Tabla probabilidad" sheetId="12" r:id="rId10"/>
    <sheet name="Tabla Impacto" sheetId="13" r:id="rId11"/>
    <sheet name="Tipo de riesgos" sheetId="23" r:id="rId12"/>
    <sheet name="Amenazas" sheetId="28" r:id="rId13"/>
    <sheet name="Ejemplos de riesgos" sheetId="26" r:id="rId14"/>
    <sheet name="Tabla Valoración controles" sheetId="15" r:id="rId15"/>
    <sheet name="Hoja1" sheetId="11" state="hidden" r:id="rId16"/>
  </sheets>
  <externalReferences>
    <externalReference r:id="rId17"/>
    <externalReference r:id="rId18"/>
  </externalReferences>
  <definedNames>
    <definedName name="_xlnm.Print_Area" localSheetId="7">'Impacto Corrupción '!$A$1:$G$26</definedName>
    <definedName name="_xlnm.Print_Area" localSheetId="6">'Riesgos de Corrupción'!$A$1:$AR$66</definedName>
    <definedName name="_xlnm.Print_Area" localSheetId="3">'Riesgos de Gestión'!$A$1:$AR$76</definedName>
    <definedName name="_xlnm.Print_Area" localSheetId="8">'Riesgos de Seguridad'!$A$1:$AV$24</definedName>
    <definedName name="clasificaciónriesgos">#REF!</definedName>
    <definedName name="códigos">#REF!</definedName>
    <definedName name="Direccionamiento_Estratégico">#REF!</definedName>
    <definedName name="económicos">#REF!</definedName>
    <definedName name="externo">#REF!</definedName>
    <definedName name="externos2">#REF!</definedName>
    <definedName name="factores">#REF!</definedName>
    <definedName name="impacto" localSheetId="7">#REF!</definedName>
    <definedName name="impactoco">#REF!</definedName>
    <definedName name="infraestructura">#REF!</definedName>
    <definedName name="interno">#REF!</definedName>
    <definedName name="macroprocesos">#REF!</definedName>
    <definedName name="medio_ambientales">#REF!</definedName>
    <definedName name="opciondelriesgo" localSheetId="7">[1]FORMULAS!$K$4:$K$7</definedName>
    <definedName name="opciondelriesgo">[2]FORMULAS!$K$4:$K$7</definedName>
    <definedName name="personal">#REF!</definedName>
    <definedName name="políticos">#REF!</definedName>
    <definedName name="probabilidad" localSheetId="7">#REF!</definedName>
    <definedName name="probabilidad">[2]FORMULAS!$G$4:$G$8</definedName>
    <definedName name="proceso">#REF!</definedName>
    <definedName name="procesos" localSheetId="7">#REF!</definedName>
    <definedName name="procesos">[2]FORMULAS!$B$4:$B$21</definedName>
    <definedName name="sociales">#REF!</definedName>
    <definedName name="tecnología">#REF!</definedName>
    <definedName name="tecnológicos">#REF!</definedName>
    <definedName name="tipo_de_amenaza" localSheetId="7">[1]FORMULAS!$E$4:$E$11</definedName>
    <definedName name="tipo_de_amenaza">[2]FORMULAS!$E$4:$E$11</definedName>
    <definedName name="tipo_de_riesgos" localSheetId="7">[1]FORMULAS!$C$4:$C$6</definedName>
    <definedName name="tipo_de_riesgos">[2]FORMULAS!$C$4:$C$6</definedName>
    <definedName name="_xlnm.Print_Titles" localSheetId="6">'Riesgos de Corrupción'!$1:$8</definedName>
    <definedName name="_xlnm.Print_Titles" localSheetId="3">'Riesgos de Gestión'!$1:$8</definedName>
    <definedName name="_xlnm.Print_Titles" localSheetId="8">'Riesgos de Seguridad'!$1:$8</definedName>
  </definedNames>
  <calcPr calcId="191029"/>
  <pivotCaches>
    <pivotCache cacheId="12" r:id="rId19"/>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72" i="32" l="1"/>
  <c r="AB72" i="32"/>
  <c r="V72" i="32"/>
  <c r="AE71" i="32"/>
  <c r="AB71" i="32"/>
  <c r="AM72" i="32" s="1"/>
  <c r="AL72" i="32" s="1"/>
  <c r="V71" i="32"/>
  <c r="AE70" i="32"/>
  <c r="AB70" i="32"/>
  <c r="AM71" i="32" s="1"/>
  <c r="AL71" i="32" s="1"/>
  <c r="V70" i="32"/>
  <c r="AE69" i="32"/>
  <c r="AB69" i="32"/>
  <c r="V69" i="32"/>
  <c r="AM68" i="32"/>
  <c r="AL68" i="32" s="1"/>
  <c r="AE68" i="32"/>
  <c r="AB68" i="32"/>
  <c r="AM69" i="32" s="1"/>
  <c r="AL69" i="32" s="1"/>
  <c r="V68" i="32"/>
  <c r="AE67" i="32"/>
  <c r="AB67" i="32"/>
  <c r="AI68" i="32" s="1"/>
  <c r="T67" i="32"/>
  <c r="S67" i="32"/>
  <c r="AE66" i="32"/>
  <c r="AB66" i="32"/>
  <c r="V66" i="32"/>
  <c r="AE65" i="32"/>
  <c r="AB65" i="32"/>
  <c r="V65" i="32"/>
  <c r="AE64" i="32"/>
  <c r="AB64" i="32"/>
  <c r="AI65" i="32" s="1"/>
  <c r="V64" i="32"/>
  <c r="AE63" i="32"/>
  <c r="AB63" i="32"/>
  <c r="V63" i="32"/>
  <c r="AE62" i="32"/>
  <c r="AB62" i="32"/>
  <c r="AI63" i="32" s="1"/>
  <c r="V62" i="32"/>
  <c r="AE61" i="32"/>
  <c r="AB61" i="32"/>
  <c r="S61" i="32"/>
  <c r="AE60" i="32"/>
  <c r="AB60" i="32"/>
  <c r="V60" i="32"/>
  <c r="AE59" i="32"/>
  <c r="AB59" i="32"/>
  <c r="V59" i="32"/>
  <c r="AE58" i="32"/>
  <c r="AB58" i="32"/>
  <c r="V58" i="32"/>
  <c r="AE57" i="32"/>
  <c r="AB57" i="32"/>
  <c r="AM58" i="32" s="1"/>
  <c r="AL58" i="32" s="1"/>
  <c r="V57" i="32"/>
  <c r="AE56" i="32"/>
  <c r="AB56" i="32"/>
  <c r="V56" i="32"/>
  <c r="AI55" i="32"/>
  <c r="AK55" i="32" s="1"/>
  <c r="AE55" i="32"/>
  <c r="AB55" i="32"/>
  <c r="AM55" i="32" s="1"/>
  <c r="AL55" i="32" s="1"/>
  <c r="S55" i="32"/>
  <c r="AE54" i="32"/>
  <c r="AB54" i="32"/>
  <c r="V54" i="32"/>
  <c r="AE53" i="32"/>
  <c r="AB53" i="32"/>
  <c r="AM54" i="32" s="1"/>
  <c r="AL54" i="32" s="1"/>
  <c r="V53" i="32"/>
  <c r="AE52" i="32"/>
  <c r="AB52" i="32"/>
  <c r="V52" i="32"/>
  <c r="AE51" i="32"/>
  <c r="AB51" i="32"/>
  <c r="V51" i="32"/>
  <c r="AE50" i="32"/>
  <c r="AB50" i="32"/>
  <c r="AI51" i="32" s="1"/>
  <c r="V50" i="32"/>
  <c r="AE49" i="32"/>
  <c r="AB49" i="32"/>
  <c r="AM49" i="32" s="1"/>
  <c r="AL49" i="32" s="1"/>
  <c r="S49" i="32"/>
  <c r="T49" i="32" s="1"/>
  <c r="AM48" i="32"/>
  <c r="AL48" i="32" s="1"/>
  <c r="AE48" i="32"/>
  <c r="AB48" i="32"/>
  <c r="V48" i="32"/>
  <c r="AM47" i="32"/>
  <c r="AL47" i="32" s="1"/>
  <c r="AE47" i="32"/>
  <c r="AB47" i="32"/>
  <c r="AI48" i="32" s="1"/>
  <c r="V47" i="32"/>
  <c r="AM46" i="32"/>
  <c r="AL46" i="32" s="1"/>
  <c r="AE46" i="32"/>
  <c r="AB46" i="32"/>
  <c r="V46" i="32"/>
  <c r="AE45" i="32"/>
  <c r="AB45" i="32"/>
  <c r="AI46" i="32" s="1"/>
  <c r="V45" i="32"/>
  <c r="AE44" i="32"/>
  <c r="AB44" i="32"/>
  <c r="AM45" i="32" s="1"/>
  <c r="AL45" i="32" s="1"/>
  <c r="V44" i="32"/>
  <c r="AE43" i="32"/>
  <c r="AB43" i="32"/>
  <c r="AI43" i="32" s="1"/>
  <c r="AJ43" i="32" s="1"/>
  <c r="S43" i="32"/>
  <c r="AE42" i="32"/>
  <c r="AB42" i="32"/>
  <c r="V42" i="32"/>
  <c r="AE41" i="32"/>
  <c r="AB41" i="32"/>
  <c r="V41" i="32"/>
  <c r="AE40" i="32"/>
  <c r="AB40" i="32"/>
  <c r="AM41" i="32" s="1"/>
  <c r="AL41" i="32" s="1"/>
  <c r="V40" i="32"/>
  <c r="AE39" i="32"/>
  <c r="AB39" i="32"/>
  <c r="V39" i="32"/>
  <c r="AE38" i="32"/>
  <c r="AB38" i="32"/>
  <c r="AI38" i="32" s="1"/>
  <c r="V38" i="32"/>
  <c r="AE37" i="32"/>
  <c r="AB37" i="32"/>
  <c r="AI37" i="32" s="1"/>
  <c r="S37" i="32"/>
  <c r="T37" i="32" s="1"/>
  <c r="AE36" i="32"/>
  <c r="AB36" i="32"/>
  <c r="V36" i="32"/>
  <c r="AE35" i="32"/>
  <c r="AB35" i="32"/>
  <c r="AI36" i="32" s="1"/>
  <c r="AK36" i="32" s="1"/>
  <c r="V35" i="32"/>
  <c r="AE34" i="32"/>
  <c r="AB34" i="32"/>
  <c r="AI35" i="32" s="1"/>
  <c r="AK35" i="32" s="1"/>
  <c r="V34" i="32"/>
  <c r="AE33" i="32"/>
  <c r="AB33" i="32"/>
  <c r="AM34" i="32" s="1"/>
  <c r="AL34" i="32" s="1"/>
  <c r="V33" i="32"/>
  <c r="AE32" i="32"/>
  <c r="AB32" i="32"/>
  <c r="AI33" i="32" s="1"/>
  <c r="V32" i="32"/>
  <c r="AE31" i="32"/>
  <c r="AB31" i="32"/>
  <c r="AM31" i="32" s="1"/>
  <c r="AL31" i="32" s="1"/>
  <c r="S31" i="32"/>
  <c r="AE30" i="32"/>
  <c r="AB30" i="32"/>
  <c r="V30" i="32"/>
  <c r="AE29" i="32"/>
  <c r="AB29" i="32"/>
  <c r="V29" i="32"/>
  <c r="AE28" i="32"/>
  <c r="AB28" i="32"/>
  <c r="AM29" i="32" s="1"/>
  <c r="AL29" i="32" s="1"/>
  <c r="V28" i="32"/>
  <c r="AE27" i="32"/>
  <c r="AB27" i="32"/>
  <c r="V27" i="32"/>
  <c r="AE26" i="32"/>
  <c r="AB26" i="32"/>
  <c r="AM27" i="32" s="1"/>
  <c r="AL27" i="32" s="1"/>
  <c r="V26" i="32"/>
  <c r="AE25" i="32"/>
  <c r="AB25" i="32"/>
  <c r="S25" i="32"/>
  <c r="AE24" i="32"/>
  <c r="AB24" i="32"/>
  <c r="V24" i="32"/>
  <c r="AE23" i="32"/>
  <c r="AB23" i="32"/>
  <c r="AM24" i="32" s="1"/>
  <c r="AL24" i="32" s="1"/>
  <c r="V23" i="32"/>
  <c r="AE22" i="32"/>
  <c r="AB22" i="32"/>
  <c r="V22" i="32"/>
  <c r="AE21" i="32"/>
  <c r="AB21" i="32"/>
  <c r="AM22" i="32" s="1"/>
  <c r="AL22" i="32" s="1"/>
  <c r="V21" i="32"/>
  <c r="AE20" i="32"/>
  <c r="AB20" i="32"/>
  <c r="V20" i="32"/>
  <c r="AE19" i="32"/>
  <c r="AB19" i="32"/>
  <c r="AM19" i="32" s="1"/>
  <c r="AL19" i="32" s="1"/>
  <c r="T19" i="32"/>
  <c r="S19" i="32"/>
  <c r="AE18" i="32"/>
  <c r="AB18" i="32"/>
  <c r="V18" i="32"/>
  <c r="AE17" i="32"/>
  <c r="AB17" i="32"/>
  <c r="AM18" i="32" s="1"/>
  <c r="AL18" i="32" s="1"/>
  <c r="V17" i="32"/>
  <c r="AE16" i="32"/>
  <c r="AB16" i="32"/>
  <c r="V16" i="32"/>
  <c r="AE15" i="32"/>
  <c r="AB15" i="32"/>
  <c r="V15" i="32"/>
  <c r="AE14" i="32"/>
  <c r="AB14" i="32"/>
  <c r="V14" i="32"/>
  <c r="AE13" i="32"/>
  <c r="AB13" i="32"/>
  <c r="S13" i="32"/>
  <c r="AA72" i="31"/>
  <c r="X72" i="31"/>
  <c r="R72" i="31"/>
  <c r="AA71" i="31"/>
  <c r="X71" i="31"/>
  <c r="R71" i="31"/>
  <c r="AA70" i="31"/>
  <c r="X70" i="31"/>
  <c r="R70" i="31"/>
  <c r="AE69" i="31"/>
  <c r="AG69" i="31" s="1"/>
  <c r="AA69" i="31"/>
  <c r="X69" i="31"/>
  <c r="AI70" i="31" s="1"/>
  <c r="AH70" i="31" s="1"/>
  <c r="R69" i="31"/>
  <c r="AA68" i="31"/>
  <c r="X68" i="31"/>
  <c r="AI69" i="31" s="1"/>
  <c r="AH69" i="31" s="1"/>
  <c r="R68" i="31"/>
  <c r="AA67" i="31"/>
  <c r="X67" i="31"/>
  <c r="AE67" i="31" s="1"/>
  <c r="O67" i="31"/>
  <c r="P67" i="31" s="1"/>
  <c r="AA66" i="31"/>
  <c r="X66" i="31"/>
  <c r="R66" i="31"/>
  <c r="AA65" i="31"/>
  <c r="X65" i="31"/>
  <c r="AE66" i="31" s="1"/>
  <c r="AG66" i="31" s="1"/>
  <c r="R65" i="31"/>
  <c r="AA64" i="31"/>
  <c r="X64" i="31"/>
  <c r="AE65" i="31" s="1"/>
  <c r="AF65" i="31" s="1"/>
  <c r="R64" i="31"/>
  <c r="AA63" i="31"/>
  <c r="X63" i="31"/>
  <c r="R63" i="31"/>
  <c r="AA62" i="31"/>
  <c r="X62" i="31"/>
  <c r="AI63" i="31" s="1"/>
  <c r="AH63" i="31" s="1"/>
  <c r="R62" i="31"/>
  <c r="AA61" i="31"/>
  <c r="X61" i="31"/>
  <c r="O61" i="31"/>
  <c r="P61" i="31" s="1"/>
  <c r="AA60" i="31"/>
  <c r="X60" i="31"/>
  <c r="R60" i="31"/>
  <c r="AA59" i="31"/>
  <c r="X59" i="31"/>
  <c r="AI60" i="31" s="1"/>
  <c r="AH60" i="31" s="1"/>
  <c r="R59" i="31"/>
  <c r="AA58" i="31"/>
  <c r="X58" i="31"/>
  <c r="AI58" i="31" s="1"/>
  <c r="AH58" i="31" s="1"/>
  <c r="R58" i="31"/>
  <c r="AA57" i="31"/>
  <c r="X57" i="31"/>
  <c r="R57" i="31"/>
  <c r="AA56" i="31"/>
  <c r="X56" i="31"/>
  <c r="AI57" i="31" s="1"/>
  <c r="AH57" i="31" s="1"/>
  <c r="R56" i="31"/>
  <c r="AA55" i="31"/>
  <c r="X55" i="31"/>
  <c r="O55" i="31"/>
  <c r="AA54" i="31"/>
  <c r="X54" i="31"/>
  <c r="R54" i="31"/>
  <c r="AA53" i="31"/>
  <c r="X53" i="31"/>
  <c r="R53" i="31"/>
  <c r="AA52" i="31"/>
  <c r="X52" i="31"/>
  <c r="AE52" i="31" s="1"/>
  <c r="AG52" i="31" s="1"/>
  <c r="R52" i="31"/>
  <c r="AA51" i="31"/>
  <c r="X51" i="31"/>
  <c r="R51" i="31"/>
  <c r="AA50" i="31"/>
  <c r="X50" i="31"/>
  <c r="AE51" i="31" s="1"/>
  <c r="AF51" i="31" s="1"/>
  <c r="R50" i="31"/>
  <c r="AE49" i="31"/>
  <c r="AG49" i="31" s="1"/>
  <c r="AA49" i="31"/>
  <c r="X49" i="31"/>
  <c r="AI49" i="31" s="1"/>
  <c r="AH49" i="31" s="1"/>
  <c r="O49" i="31"/>
  <c r="P49" i="31" s="1"/>
  <c r="AA48" i="31"/>
  <c r="X48" i="31"/>
  <c r="R48" i="31"/>
  <c r="AI47" i="31"/>
  <c r="AH47" i="31" s="1"/>
  <c r="AA47" i="31"/>
  <c r="X47" i="31"/>
  <c r="AE48" i="31" s="1"/>
  <c r="AF48" i="31" s="1"/>
  <c r="R47" i="31"/>
  <c r="AA46" i="31"/>
  <c r="X46" i="31"/>
  <c r="R46" i="31"/>
  <c r="AA45" i="31"/>
  <c r="X45" i="31"/>
  <c r="R45" i="31"/>
  <c r="AA44" i="31"/>
  <c r="X44" i="31"/>
  <c r="AI45" i="31" s="1"/>
  <c r="AH45" i="31" s="1"/>
  <c r="R44" i="31"/>
  <c r="AA43" i="31"/>
  <c r="X43" i="31"/>
  <c r="AI43" i="31" s="1"/>
  <c r="AH43" i="31" s="1"/>
  <c r="O43" i="31"/>
  <c r="P43" i="31" s="1"/>
  <c r="AA42" i="31"/>
  <c r="X42" i="31"/>
  <c r="R42" i="31"/>
  <c r="AA41" i="31"/>
  <c r="X41" i="31"/>
  <c r="R41" i="31"/>
  <c r="AA40" i="31"/>
  <c r="X40" i="31"/>
  <c r="AE41" i="31" s="1"/>
  <c r="R40" i="31"/>
  <c r="AA39" i="31"/>
  <c r="X39" i="31"/>
  <c r="R39" i="31"/>
  <c r="AA38" i="31"/>
  <c r="X38" i="31"/>
  <c r="R38" i="31"/>
  <c r="AA37" i="31"/>
  <c r="X37" i="31"/>
  <c r="O37" i="31"/>
  <c r="AA36" i="31"/>
  <c r="X36" i="31"/>
  <c r="R36" i="31"/>
  <c r="AA35" i="31"/>
  <c r="X35" i="31"/>
  <c r="AI36" i="31" s="1"/>
  <c r="AH36" i="31" s="1"/>
  <c r="R35" i="31"/>
  <c r="AA34" i="31"/>
  <c r="X34" i="31"/>
  <c r="R34" i="31"/>
  <c r="AA33" i="31"/>
  <c r="X33" i="31"/>
  <c r="AI34" i="31" s="1"/>
  <c r="AH34" i="31" s="1"/>
  <c r="R33" i="31"/>
  <c r="AA32" i="31"/>
  <c r="X32" i="31"/>
  <c r="R32" i="31"/>
  <c r="AI31" i="31"/>
  <c r="AH31" i="31" s="1"/>
  <c r="AA31" i="31"/>
  <c r="X31" i="31"/>
  <c r="AE31" i="31" s="1"/>
  <c r="O31" i="31"/>
  <c r="P31" i="31" s="1"/>
  <c r="AA30" i="31"/>
  <c r="X30" i="31"/>
  <c r="AE30" i="31" s="1"/>
  <c r="AG30" i="31" s="1"/>
  <c r="R30" i="31"/>
  <c r="AA29" i="31"/>
  <c r="X29" i="31"/>
  <c r="R29" i="31"/>
  <c r="AA28" i="31"/>
  <c r="X28" i="31"/>
  <c r="R28" i="31"/>
  <c r="AA27" i="31"/>
  <c r="X27" i="31"/>
  <c r="AI27" i="31" s="1"/>
  <c r="AH27" i="31" s="1"/>
  <c r="R27" i="31"/>
  <c r="AA26" i="31"/>
  <c r="X26" i="31"/>
  <c r="R26" i="31"/>
  <c r="AA25" i="31"/>
  <c r="X25" i="31"/>
  <c r="AI26" i="31" s="1"/>
  <c r="AH26" i="31" s="1"/>
  <c r="O25" i="31"/>
  <c r="P25" i="31" s="1"/>
  <c r="AA24" i="31"/>
  <c r="X24" i="31"/>
  <c r="R24" i="31"/>
  <c r="AA23" i="31"/>
  <c r="X23" i="31"/>
  <c r="R23" i="31"/>
  <c r="AA22" i="31"/>
  <c r="X22" i="31"/>
  <c r="R22" i="31"/>
  <c r="AA21" i="31"/>
  <c r="X21" i="31"/>
  <c r="R21" i="31"/>
  <c r="AA20" i="31"/>
  <c r="X20" i="31"/>
  <c r="R20" i="31"/>
  <c r="AA19" i="31"/>
  <c r="X19" i="31"/>
  <c r="AI19" i="31" s="1"/>
  <c r="AH19" i="31" s="1"/>
  <c r="O19" i="31"/>
  <c r="P19" i="31" s="1"/>
  <c r="AA18" i="31"/>
  <c r="X18" i="31"/>
  <c r="AE18" i="31" s="1"/>
  <c r="R18" i="31"/>
  <c r="AA17" i="31"/>
  <c r="X17" i="31"/>
  <c r="R17" i="31"/>
  <c r="AA16" i="31"/>
  <c r="X16" i="31"/>
  <c r="R16" i="31"/>
  <c r="AA15" i="31"/>
  <c r="X15" i="31"/>
  <c r="R15" i="31"/>
  <c r="AA14" i="31"/>
  <c r="X14" i="31"/>
  <c r="R14" i="31"/>
  <c r="AA13" i="31"/>
  <c r="X13" i="31"/>
  <c r="O13" i="31"/>
  <c r="P13" i="31" s="1"/>
  <c r="AF67" i="31" l="1"/>
  <c r="AG67" i="31"/>
  <c r="AI67" i="31"/>
  <c r="AH67" i="31" s="1"/>
  <c r="AE68" i="31"/>
  <c r="AF68" i="31" s="1"/>
  <c r="AE20" i="31"/>
  <c r="AF20" i="31" s="1"/>
  <c r="AE24" i="31"/>
  <c r="AE29" i="31"/>
  <c r="AG29" i="31" s="1"/>
  <c r="AE33" i="31"/>
  <c r="AI38" i="31"/>
  <c r="AH38" i="31" s="1"/>
  <c r="AI42" i="31"/>
  <c r="AH42" i="31" s="1"/>
  <c r="AI52" i="31"/>
  <c r="AH52" i="31" s="1"/>
  <c r="AE58" i="31"/>
  <c r="AE64" i="31"/>
  <c r="AE72" i="31"/>
  <c r="AM17" i="32"/>
  <c r="AL17" i="32" s="1"/>
  <c r="AM28" i="32"/>
  <c r="AL28" i="32" s="1"/>
  <c r="T31" i="32"/>
  <c r="AI39" i="32"/>
  <c r="AK39" i="32" s="1"/>
  <c r="AI53" i="32"/>
  <c r="AK53" i="32" s="1"/>
  <c r="AI54" i="32"/>
  <c r="AK54" i="32" s="1"/>
  <c r="AM62" i="32"/>
  <c r="AL62" i="32" s="1"/>
  <c r="AM63" i="32"/>
  <c r="AL63" i="32" s="1"/>
  <c r="AM36" i="32"/>
  <c r="AL36" i="32" s="1"/>
  <c r="AM52" i="32"/>
  <c r="AL52" i="32" s="1"/>
  <c r="AI60" i="32"/>
  <c r="AM66" i="32"/>
  <c r="AL66" i="32" s="1"/>
  <c r="AI72" i="32"/>
  <c r="AI48" i="31"/>
  <c r="AH48" i="31" s="1"/>
  <c r="AI64" i="31"/>
  <c r="AH64" i="31" s="1"/>
  <c r="AI16" i="31"/>
  <c r="AH16" i="31" s="1"/>
  <c r="AI22" i="31"/>
  <c r="AH22" i="31" s="1"/>
  <c r="AI28" i="31"/>
  <c r="AH28" i="31" s="1"/>
  <c r="AE35" i="31"/>
  <c r="AG35" i="31" s="1"/>
  <c r="AI40" i="31"/>
  <c r="AH40" i="31" s="1"/>
  <c r="AI41" i="31"/>
  <c r="AH41" i="31" s="1"/>
  <c r="AE46" i="31"/>
  <c r="AE62" i="31"/>
  <c r="AI15" i="32"/>
  <c r="AJ15" i="32" s="1"/>
  <c r="AN15" i="32" s="1"/>
  <c r="AM26" i="32"/>
  <c r="AL26" i="32" s="1"/>
  <c r="AM30" i="32"/>
  <c r="AL30" i="32" s="1"/>
  <c r="AM15" i="32"/>
  <c r="AL15" i="32" s="1"/>
  <c r="AG33" i="31"/>
  <c r="AF33" i="31"/>
  <c r="AG64" i="31"/>
  <c r="AF64" i="31"/>
  <c r="AG46" i="31"/>
  <c r="AF46" i="31"/>
  <c r="AE50" i="31"/>
  <c r="AE60" i="31"/>
  <c r="AI21" i="31"/>
  <c r="AH21" i="31" s="1"/>
  <c r="AI23" i="31"/>
  <c r="AH23" i="31" s="1"/>
  <c r="AI24" i="31"/>
  <c r="AH24" i="31" s="1"/>
  <c r="AI30" i="31"/>
  <c r="AH30" i="31" s="1"/>
  <c r="AE34" i="31"/>
  <c r="AF34" i="31" s="1"/>
  <c r="AJ34" i="31" s="1"/>
  <c r="AE38" i="31"/>
  <c r="AG38" i="31" s="1"/>
  <c r="AE42" i="31"/>
  <c r="AE45" i="31"/>
  <c r="AI53" i="31"/>
  <c r="AH53" i="31" s="1"/>
  <c r="AI61" i="31"/>
  <c r="AH61" i="31" s="1"/>
  <c r="AE63" i="31"/>
  <c r="AF49" i="31"/>
  <c r="AI50" i="31"/>
  <c r="AH50" i="31" s="1"/>
  <c r="AI18" i="31"/>
  <c r="AH18" i="31" s="1"/>
  <c r="AE32" i="31"/>
  <c r="AI56" i="31"/>
  <c r="AH56" i="31" s="1"/>
  <c r="AI59" i="31"/>
  <c r="AH59" i="31" s="1"/>
  <c r="AI66" i="31"/>
  <c r="AH66" i="31" s="1"/>
  <c r="AI33" i="31"/>
  <c r="AH33" i="31" s="1"/>
  <c r="AE37" i="31"/>
  <c r="AF37" i="31" s="1"/>
  <c r="AE47" i="31"/>
  <c r="AI54" i="31"/>
  <c r="AH54" i="31" s="1"/>
  <c r="AI62" i="31"/>
  <c r="AH62" i="31" s="1"/>
  <c r="AI71" i="31"/>
  <c r="AH71" i="31" s="1"/>
  <c r="AI72" i="31"/>
  <c r="AH72" i="31" s="1"/>
  <c r="AE17" i="31"/>
  <c r="AF17" i="31" s="1"/>
  <c r="AE19" i="31"/>
  <c r="AF19" i="31" s="1"/>
  <c r="AE28" i="31"/>
  <c r="AE55" i="31"/>
  <c r="AG55" i="31" s="1"/>
  <c r="AE59" i="31"/>
  <c r="AE21" i="31"/>
  <c r="AG21" i="31" s="1"/>
  <c r="AE27" i="31"/>
  <c r="AI35" i="31"/>
  <c r="AH35" i="31" s="1"/>
  <c r="AI39" i="31"/>
  <c r="AH39" i="31" s="1"/>
  <c r="AI44" i="31"/>
  <c r="AH44" i="31" s="1"/>
  <c r="AE61" i="31"/>
  <c r="AF29" i="31"/>
  <c r="AF30" i="31"/>
  <c r="AK68" i="32"/>
  <c r="AJ68" i="32"/>
  <c r="AN68" i="32" s="1"/>
  <c r="AK51" i="32"/>
  <c r="AJ51" i="32"/>
  <c r="AK48" i="32"/>
  <c r="AJ48" i="32"/>
  <c r="AN48" i="32" s="1"/>
  <c r="AK65" i="32"/>
  <c r="AJ65" i="32"/>
  <c r="AK38" i="32"/>
  <c r="AJ38" i="32"/>
  <c r="AI71" i="32"/>
  <c r="AI17" i="32"/>
  <c r="AI18" i="32"/>
  <c r="AI34" i="32"/>
  <c r="AJ35" i="32"/>
  <c r="AM39" i="32"/>
  <c r="AL39" i="32" s="1"/>
  <c r="AI47" i="32"/>
  <c r="AJ47" i="32" s="1"/>
  <c r="AN47" i="32" s="1"/>
  <c r="AJ54" i="32"/>
  <c r="AN54" i="32" s="1"/>
  <c r="AJ55" i="32"/>
  <c r="AN55" i="32" s="1"/>
  <c r="AI20" i="32"/>
  <c r="AK20" i="32" s="1"/>
  <c r="AI19" i="32"/>
  <c r="AI23" i="32"/>
  <c r="AJ23" i="32" s="1"/>
  <c r="AI25" i="32"/>
  <c r="AJ25" i="32" s="1"/>
  <c r="AM32" i="32"/>
  <c r="AL32" i="32" s="1"/>
  <c r="AM20" i="32"/>
  <c r="AL20" i="32" s="1"/>
  <c r="AM23" i="32"/>
  <c r="AL23" i="32" s="1"/>
  <c r="AM25" i="32"/>
  <c r="AL25" i="32" s="1"/>
  <c r="T55" i="32"/>
  <c r="AM67" i="32"/>
  <c r="AL67" i="32" s="1"/>
  <c r="AI24" i="32"/>
  <c r="AJ24" i="32" s="1"/>
  <c r="AN24" i="32" s="1"/>
  <c r="AI29" i="32"/>
  <c r="AK29" i="32" s="1"/>
  <c r="AM57" i="32"/>
  <c r="AL57" i="32" s="1"/>
  <c r="AM70" i="32"/>
  <c r="AL70" i="32" s="1"/>
  <c r="AI70" i="32"/>
  <c r="AK70" i="32" s="1"/>
  <c r="AM51" i="32"/>
  <c r="AL51" i="32" s="1"/>
  <c r="AN51" i="32" s="1"/>
  <c r="AI57" i="32"/>
  <c r="AI22" i="32"/>
  <c r="AJ22" i="32" s="1"/>
  <c r="AN22" i="32" s="1"/>
  <c r="AI40" i="32"/>
  <c r="AK40" i="32" s="1"/>
  <c r="AM59" i="32"/>
  <c r="AL59" i="32" s="1"/>
  <c r="AM60" i="32"/>
  <c r="AL60" i="32" s="1"/>
  <c r="AM65" i="32"/>
  <c r="AL65" i="32" s="1"/>
  <c r="AM16" i="32"/>
  <c r="AL16" i="32" s="1"/>
  <c r="AI16" i="32"/>
  <c r="AK16" i="32" s="1"/>
  <c r="AM37" i="32"/>
  <c r="AL37" i="32" s="1"/>
  <c r="AM40" i="32"/>
  <c r="AL40" i="32" s="1"/>
  <c r="AI50" i="32"/>
  <c r="AK50" i="32" s="1"/>
  <c r="AI52" i="32"/>
  <c r="AI56" i="32"/>
  <c r="AK56" i="32" s="1"/>
  <c r="AI64" i="32"/>
  <c r="AK64" i="32" s="1"/>
  <c r="AI66" i="32"/>
  <c r="AI69" i="32"/>
  <c r="AI21" i="32"/>
  <c r="AI26" i="32"/>
  <c r="AJ26" i="32" s="1"/>
  <c r="AN26" i="32" s="1"/>
  <c r="AI30" i="32"/>
  <c r="AK30" i="32" s="1"/>
  <c r="AM33" i="32"/>
  <c r="AL33" i="32" s="1"/>
  <c r="AM42" i="32"/>
  <c r="AL42" i="32" s="1"/>
  <c r="AM44" i="32"/>
  <c r="AL44" i="32" s="1"/>
  <c r="AI67" i="32"/>
  <c r="AE16" i="31"/>
  <c r="AG16" i="31" s="1"/>
  <c r="AK46" i="32"/>
  <c r="AJ46" i="32"/>
  <c r="AN46" i="32" s="1"/>
  <c r="AJ50" i="32"/>
  <c r="AK33" i="32"/>
  <c r="AJ33" i="32"/>
  <c r="AK60" i="32"/>
  <c r="AJ60" i="32"/>
  <c r="AJ34" i="32"/>
  <c r="AN34" i="32" s="1"/>
  <c r="AK34" i="32"/>
  <c r="AK47" i="32"/>
  <c r="AK15" i="32"/>
  <c r="AJ37" i="32"/>
  <c r="AK37" i="32"/>
  <c r="AK63" i="32"/>
  <c r="AJ63" i="32"/>
  <c r="AN63" i="32" s="1"/>
  <c r="AK72" i="32"/>
  <c r="AJ72" i="32"/>
  <c r="AN72" i="32" s="1"/>
  <c r="AJ29" i="32"/>
  <c r="AN29" i="32" s="1"/>
  <c r="AM50" i="32"/>
  <c r="AL50" i="32" s="1"/>
  <c r="AJ56" i="32"/>
  <c r="AM64" i="32"/>
  <c r="AL64" i="32" s="1"/>
  <c r="AJ70" i="32"/>
  <c r="T25" i="32"/>
  <c r="AJ40" i="32"/>
  <c r="T13" i="32"/>
  <c r="AI13" i="32" s="1"/>
  <c r="AM21" i="32"/>
  <c r="AL21" i="32" s="1"/>
  <c r="AK23" i="32"/>
  <c r="AI28" i="32"/>
  <c r="AI31" i="32"/>
  <c r="AM35" i="32"/>
  <c r="AL35" i="32" s="1"/>
  <c r="AN35" i="32" s="1"/>
  <c r="AM38" i="32"/>
  <c r="AL38" i="32" s="1"/>
  <c r="AN38" i="32" s="1"/>
  <c r="AI42" i="32"/>
  <c r="AK43" i="32"/>
  <c r="AI45" i="32"/>
  <c r="AI59" i="32"/>
  <c r="T61" i="32"/>
  <c r="AI62" i="32"/>
  <c r="AI27" i="32"/>
  <c r="AI32" i="32"/>
  <c r="AI49" i="32"/>
  <c r="AM53" i="32"/>
  <c r="AL53" i="32" s="1"/>
  <c r="AM56" i="32"/>
  <c r="AL56" i="32" s="1"/>
  <c r="AJ36" i="32"/>
  <c r="AJ39" i="32"/>
  <c r="AN39" i="32" s="1"/>
  <c r="AK25" i="32"/>
  <c r="T43" i="32"/>
  <c r="AI61" i="32"/>
  <c r="AM43" i="32"/>
  <c r="AL43" i="32" s="1"/>
  <c r="AN43" i="32" s="1"/>
  <c r="AI41" i="32"/>
  <c r="AI44" i="32"/>
  <c r="AM61" i="32"/>
  <c r="AL61" i="32" s="1"/>
  <c r="AI58" i="32"/>
  <c r="AJ33" i="31"/>
  <c r="AJ49" i="31"/>
  <c r="AJ67" i="31"/>
  <c r="AJ48" i="31"/>
  <c r="AJ64" i="31"/>
  <c r="AG42" i="31"/>
  <c r="AF42" i="31"/>
  <c r="AJ42" i="31" s="1"/>
  <c r="AG72" i="31"/>
  <c r="AF72" i="31"/>
  <c r="AG59" i="31"/>
  <c r="AF59" i="31"/>
  <c r="AG27" i="31"/>
  <c r="AF27" i="31"/>
  <c r="AJ27" i="31" s="1"/>
  <c r="AG31" i="31"/>
  <c r="AF31" i="31"/>
  <c r="AJ31" i="31" s="1"/>
  <c r="AG18" i="31"/>
  <c r="AF18" i="31"/>
  <c r="AJ19" i="31"/>
  <c r="AJ30" i="31"/>
  <c r="AG45" i="31"/>
  <c r="AF45" i="31"/>
  <c r="AJ45" i="31" s="1"/>
  <c r="AG58" i="31"/>
  <c r="AF58" i="31"/>
  <c r="AJ58" i="31" s="1"/>
  <c r="AG24" i="31"/>
  <c r="AF24" i="31"/>
  <c r="AJ24" i="31" s="1"/>
  <c r="AG41" i="31"/>
  <c r="AF41" i="31"/>
  <c r="AJ41" i="31" s="1"/>
  <c r="AG62" i="31"/>
  <c r="AF62" i="31"/>
  <c r="AJ62" i="31" s="1"/>
  <c r="AG28" i="31"/>
  <c r="AF28" i="31"/>
  <c r="AJ28" i="31" s="1"/>
  <c r="P37" i="31"/>
  <c r="AG20" i="31"/>
  <c r="AF21" i="31"/>
  <c r="AE22" i="31"/>
  <c r="AE25" i="31"/>
  <c r="AI29" i="31"/>
  <c r="AH29" i="31" s="1"/>
  <c r="AJ29" i="31" s="1"/>
  <c r="AI32" i="31"/>
  <c r="AH32" i="31" s="1"/>
  <c r="AF35" i="31"/>
  <c r="AE36" i="31"/>
  <c r="AG37" i="31"/>
  <c r="AF38" i="31"/>
  <c r="AJ38" i="31" s="1"/>
  <c r="AE39" i="31"/>
  <c r="AI46" i="31"/>
  <c r="AH46" i="31" s="1"/>
  <c r="AJ46" i="31" s="1"/>
  <c r="AG48" i="31"/>
  <c r="AG51" i="31"/>
  <c r="AF52" i="31"/>
  <c r="AE53" i="31"/>
  <c r="P55" i="31"/>
  <c r="AE56" i="31"/>
  <c r="AG65" i="31"/>
  <c r="AF66" i="31"/>
  <c r="AF69" i="31"/>
  <c r="AJ69" i="31" s="1"/>
  <c r="AE70" i="31"/>
  <c r="AE23" i="31"/>
  <c r="AE26" i="31"/>
  <c r="AE40" i="31"/>
  <c r="AE43" i="31"/>
  <c r="AE54" i="31"/>
  <c r="AE57" i="31"/>
  <c r="AE71" i="31"/>
  <c r="AE13" i="31"/>
  <c r="AI17" i="31"/>
  <c r="AH17" i="31" s="1"/>
  <c r="AI20" i="31"/>
  <c r="AH20" i="31" s="1"/>
  <c r="AJ20" i="31" s="1"/>
  <c r="AI37" i="31"/>
  <c r="AH37" i="31" s="1"/>
  <c r="AJ37" i="31" s="1"/>
  <c r="AE44" i="31"/>
  <c r="AI51" i="31"/>
  <c r="AH51" i="31" s="1"/>
  <c r="AJ51" i="31" s="1"/>
  <c r="AI65" i="31"/>
  <c r="AH65" i="31" s="1"/>
  <c r="AJ65" i="31" s="1"/>
  <c r="AI68" i="31"/>
  <c r="AH68" i="31" s="1"/>
  <c r="AJ68" i="31" s="1"/>
  <c r="AI55" i="31"/>
  <c r="AH55" i="31" s="1"/>
  <c r="AI25" i="31"/>
  <c r="AH25" i="31" s="1"/>
  <c r="O13" i="1"/>
  <c r="P13" i="1" s="1"/>
  <c r="X13" i="1"/>
  <c r="AA13" i="1"/>
  <c r="X14" i="1"/>
  <c r="AA14" i="1"/>
  <c r="X15" i="1"/>
  <c r="AA15" i="1"/>
  <c r="X16" i="1"/>
  <c r="AA16" i="1"/>
  <c r="X17" i="1"/>
  <c r="AA17" i="1"/>
  <c r="X18" i="1"/>
  <c r="AA18" i="1"/>
  <c r="R17" i="1"/>
  <c r="R15" i="1"/>
  <c r="R16" i="1"/>
  <c r="R18" i="1"/>
  <c r="R14" i="1"/>
  <c r="AN36" i="32" l="1"/>
  <c r="AJ52" i="31"/>
  <c r="AJ53" i="32"/>
  <c r="AN65" i="32"/>
  <c r="AG68" i="31"/>
  <c r="AF55" i="31"/>
  <c r="AJ21" i="31"/>
  <c r="AJ59" i="31"/>
  <c r="AJ18" i="31"/>
  <c r="AJ66" i="31"/>
  <c r="AJ35" i="31"/>
  <c r="AJ72" i="31"/>
  <c r="AJ17" i="31"/>
  <c r="AG17" i="31"/>
  <c r="AG60" i="31"/>
  <c r="AF60" i="31"/>
  <c r="AJ60" i="31" s="1"/>
  <c r="AG34" i="31"/>
  <c r="AG19" i="31"/>
  <c r="AG32" i="31"/>
  <c r="AF32" i="31"/>
  <c r="AJ32" i="31" s="1"/>
  <c r="AG50" i="31"/>
  <c r="AF50" i="31"/>
  <c r="AJ50" i="31" s="1"/>
  <c r="AG47" i="31"/>
  <c r="AF47" i="31"/>
  <c r="AJ47" i="31" s="1"/>
  <c r="AF61" i="31"/>
  <c r="AJ61" i="31" s="1"/>
  <c r="AG61" i="31"/>
  <c r="AF63" i="31"/>
  <c r="AJ63" i="31" s="1"/>
  <c r="AG63" i="31"/>
  <c r="AF16" i="31"/>
  <c r="AJ16" i="31" s="1"/>
  <c r="AN40" i="32"/>
  <c r="AN60" i="32"/>
  <c r="AN70" i="32"/>
  <c r="AK26" i="32"/>
  <c r="AJ30" i="32"/>
  <c r="AN30" i="32" s="1"/>
  <c r="AK24" i="32"/>
  <c r="AJ20" i="32"/>
  <c r="AN20" i="32" s="1"/>
  <c r="AK22" i="32"/>
  <c r="AJ16" i="32"/>
  <c r="AN16" i="32" s="1"/>
  <c r="AI15" i="31"/>
  <c r="AH15" i="31" s="1"/>
  <c r="AJ21" i="32"/>
  <c r="AN21" i="32" s="1"/>
  <c r="AK21" i="32"/>
  <c r="AK57" i="32"/>
  <c r="AJ57" i="32"/>
  <c r="AN57" i="32" s="1"/>
  <c r="AK19" i="32"/>
  <c r="AJ19" i="32"/>
  <c r="AN19" i="32" s="1"/>
  <c r="AJ18" i="32"/>
  <c r="AN18" i="32" s="1"/>
  <c r="AK18" i="32"/>
  <c r="AN33" i="32"/>
  <c r="AJ69" i="32"/>
  <c r="AN69" i="32" s="1"/>
  <c r="AK69" i="32"/>
  <c r="AK17" i="32"/>
  <c r="AJ17" i="32"/>
  <c r="AN17" i="32" s="1"/>
  <c r="AK71" i="32"/>
  <c r="AJ71" i="32"/>
  <c r="AN71" i="32" s="1"/>
  <c r="AJ66" i="32"/>
  <c r="AN66" i="32" s="1"/>
  <c r="AK66" i="32"/>
  <c r="AN37" i="32"/>
  <c r="AK67" i="32"/>
  <c r="AJ67" i="32"/>
  <c r="AN67" i="32" s="1"/>
  <c r="AJ64" i="32"/>
  <c r="AJ52" i="32"/>
  <c r="AN52" i="32" s="1"/>
  <c r="AK52" i="32"/>
  <c r="AN25" i="32"/>
  <c r="AN23" i="32"/>
  <c r="AK13" i="32"/>
  <c r="AI14" i="32" s="1"/>
  <c r="AJ13" i="32"/>
  <c r="AK45" i="32"/>
  <c r="AJ45" i="32"/>
  <c r="AN45" i="32" s="1"/>
  <c r="AK61" i="32"/>
  <c r="AJ61" i="32"/>
  <c r="AN61" i="32" s="1"/>
  <c r="AN56" i="32"/>
  <c r="AN50" i="32"/>
  <c r="AK58" i="32"/>
  <c r="AJ58" i="32"/>
  <c r="AN58" i="32" s="1"/>
  <c r="AK49" i="32"/>
  <c r="AJ49" i="32"/>
  <c r="AN49" i="32" s="1"/>
  <c r="AK42" i="32"/>
  <c r="AJ42" i="32"/>
  <c r="AN42" i="32" s="1"/>
  <c r="AN53" i="32"/>
  <c r="AK32" i="32"/>
  <c r="AJ32" i="32"/>
  <c r="AN32" i="32" s="1"/>
  <c r="AK62" i="32"/>
  <c r="AJ62" i="32"/>
  <c r="AN62" i="32" s="1"/>
  <c r="AK31" i="32"/>
  <c r="AJ31" i="32"/>
  <c r="AN31" i="32" s="1"/>
  <c r="AK44" i="32"/>
  <c r="AJ44" i="32"/>
  <c r="AN44" i="32" s="1"/>
  <c r="AN64" i="32"/>
  <c r="AK27" i="32"/>
  <c r="AJ27" i="32"/>
  <c r="AN27" i="32" s="1"/>
  <c r="AK28" i="32"/>
  <c r="AJ28" i="32"/>
  <c r="AN28" i="32" s="1"/>
  <c r="AK41" i="32"/>
  <c r="AJ41" i="32"/>
  <c r="AN41" i="32" s="1"/>
  <c r="AK59" i="32"/>
  <c r="AJ59" i="32"/>
  <c r="AN59" i="32" s="1"/>
  <c r="AG40" i="31"/>
  <c r="AF40" i="31"/>
  <c r="AJ40" i="31" s="1"/>
  <c r="AG56" i="31"/>
  <c r="AF56" i="31"/>
  <c r="AJ56" i="31" s="1"/>
  <c r="AG39" i="31"/>
  <c r="AF39" i="31"/>
  <c r="AJ39" i="31" s="1"/>
  <c r="AG25" i="31"/>
  <c r="AF25" i="31"/>
  <c r="AJ25" i="31" s="1"/>
  <c r="AG44" i="31"/>
  <c r="AF44" i="31"/>
  <c r="AJ44" i="31" s="1"/>
  <c r="AG22" i="31"/>
  <c r="AF22" i="31"/>
  <c r="AJ22" i="31" s="1"/>
  <c r="AG26" i="31"/>
  <c r="AF26" i="31"/>
  <c r="AJ26" i="31" s="1"/>
  <c r="AJ55" i="31"/>
  <c r="AG23" i="31"/>
  <c r="AF23" i="31"/>
  <c r="AJ23" i="31" s="1"/>
  <c r="AG57" i="31"/>
  <c r="AF57" i="31"/>
  <c r="AJ57" i="31" s="1"/>
  <c r="AG13" i="31"/>
  <c r="AE14" i="31" s="1"/>
  <c r="AF13" i="31"/>
  <c r="AG70" i="31"/>
  <c r="AF70" i="31"/>
  <c r="AJ70" i="31" s="1"/>
  <c r="AG53" i="31"/>
  <c r="AF53" i="31"/>
  <c r="AJ53" i="31" s="1"/>
  <c r="AG36" i="31"/>
  <c r="AF36" i="31"/>
  <c r="AJ36" i="31" s="1"/>
  <c r="AG54" i="31"/>
  <c r="AF54" i="31"/>
  <c r="AJ54" i="31" s="1"/>
  <c r="AG43" i="31"/>
  <c r="AF43" i="31"/>
  <c r="AJ43" i="31" s="1"/>
  <c r="AG71" i="31"/>
  <c r="AF71" i="31"/>
  <c r="AJ71" i="31" s="1"/>
  <c r="AE17" i="1"/>
  <c r="AF17" i="1" s="1"/>
  <c r="AI18" i="1"/>
  <c r="AH18" i="1" s="1"/>
  <c r="AE18" i="1"/>
  <c r="AG18" i="1" s="1"/>
  <c r="AI16" i="1"/>
  <c r="AH16" i="1" s="1"/>
  <c r="AE13" i="1"/>
  <c r="AG13" i="1" s="1"/>
  <c r="AE14" i="1" s="1"/>
  <c r="AI17" i="1"/>
  <c r="AH17" i="1" s="1"/>
  <c r="AE16" i="1"/>
  <c r="AK14" i="32" l="1"/>
  <c r="AJ14" i="32"/>
  <c r="AG14" i="31"/>
  <c r="AE15" i="31" s="1"/>
  <c r="AF14" i="31"/>
  <c r="AG17" i="1"/>
  <c r="AF18" i="1"/>
  <c r="AJ18" i="1" s="1"/>
  <c r="AI15" i="1"/>
  <c r="AH15" i="1" s="1"/>
  <c r="AF13" i="1"/>
  <c r="AF14" i="1"/>
  <c r="AG14" i="1"/>
  <c r="AE15" i="1" s="1"/>
  <c r="AF15" i="1" s="1"/>
  <c r="AF16" i="1"/>
  <c r="AJ16" i="1" s="1"/>
  <c r="AG16" i="1"/>
  <c r="AJ17" i="1"/>
  <c r="AG15" i="31" l="1"/>
  <c r="AF15" i="31"/>
  <c r="AJ15" i="31" s="1"/>
  <c r="AJ15" i="1"/>
  <c r="AG15" i="1"/>
  <c r="O55" i="1" l="1"/>
  <c r="X19" i="1" l="1"/>
  <c r="X20" i="1"/>
  <c r="E24" i="22" l="1"/>
  <c r="E8" i="13"/>
  <c r="E7" i="13"/>
  <c r="E6" i="13"/>
  <c r="E5" i="13"/>
  <c r="R22" i="1"/>
  <c r="R71" i="1"/>
  <c r="R38" i="1"/>
  <c r="R54" i="1"/>
  <c r="R20" i="1"/>
  <c r="R35" i="1"/>
  <c r="R32" i="1"/>
  <c r="R42" i="1"/>
  <c r="R47" i="1"/>
  <c r="R59" i="1"/>
  <c r="R64" i="1"/>
  <c r="R40" i="1"/>
  <c r="R70" i="1"/>
  <c r="R45" i="1"/>
  <c r="R30" i="1"/>
  <c r="R63" i="1"/>
  <c r="R28" i="1"/>
  <c r="R29" i="1"/>
  <c r="R57" i="1"/>
  <c r="R24" i="1"/>
  <c r="R58" i="1"/>
  <c r="R62" i="1"/>
  <c r="R69" i="1"/>
  <c r="R68" i="1"/>
  <c r="R21" i="1"/>
  <c r="R46" i="1"/>
  <c r="R44" i="1"/>
  <c r="R53" i="1"/>
  <c r="R50" i="1"/>
  <c r="R36" i="1"/>
  <c r="R39" i="1"/>
  <c r="R23" i="1"/>
  <c r="R51" i="1"/>
  <c r="R41" i="1"/>
  <c r="R72" i="1"/>
  <c r="R27" i="1"/>
  <c r="R26" i="1"/>
  <c r="R65" i="1"/>
  <c r="R48" i="1"/>
  <c r="R56" i="1"/>
  <c r="R33" i="1"/>
  <c r="R60" i="1"/>
  <c r="R34" i="1"/>
  <c r="R52" i="1"/>
  <c r="R66" i="1"/>
  <c r="F222" i="13" l="1"/>
  <c r="F212" i="13"/>
  <c r="F213" i="13"/>
  <c r="F214" i="13"/>
  <c r="F215" i="13"/>
  <c r="F216" i="13"/>
  <c r="F217" i="13"/>
  <c r="F218" i="13"/>
  <c r="F219" i="13"/>
  <c r="F220" i="13"/>
  <c r="F221" i="13"/>
  <c r="F211" i="13"/>
  <c r="B222" i="13" a="1"/>
  <c r="B222" i="13" l="1"/>
  <c r="X55" i="1"/>
  <c r="X50" i="1"/>
  <c r="X44" i="1"/>
  <c r="R13" i="1" l="1"/>
  <c r="S13" i="1" s="1"/>
  <c r="V55" i="32"/>
  <c r="W55" i="32" s="1"/>
  <c r="V19" i="32"/>
  <c r="W19" i="32" s="1"/>
  <c r="V13" i="32"/>
  <c r="W13" i="32" s="1"/>
  <c r="R67" i="31"/>
  <c r="S67" i="31" s="1"/>
  <c r="R25" i="31"/>
  <c r="S25" i="31" s="1"/>
  <c r="R19" i="31"/>
  <c r="S19" i="31" s="1"/>
  <c r="V25" i="32"/>
  <c r="W25" i="32" s="1"/>
  <c r="R61" i="31"/>
  <c r="S61" i="31" s="1"/>
  <c r="R55" i="31"/>
  <c r="S55" i="31" s="1"/>
  <c r="R31" i="31"/>
  <c r="S31" i="31" s="1"/>
  <c r="V49" i="32"/>
  <c r="W49" i="32" s="1"/>
  <c r="V31" i="32"/>
  <c r="W31" i="32" s="1"/>
  <c r="V67" i="32"/>
  <c r="W67" i="32" s="1"/>
  <c r="R49" i="31"/>
  <c r="S49" i="31" s="1"/>
  <c r="V61" i="32"/>
  <c r="W61" i="32" s="1"/>
  <c r="V43" i="32"/>
  <c r="W43" i="32" s="1"/>
  <c r="V37" i="32"/>
  <c r="W37" i="32" s="1"/>
  <c r="R43" i="31"/>
  <c r="S43" i="31" s="1"/>
  <c r="R37" i="31"/>
  <c r="S37" i="31" s="1"/>
  <c r="R13" i="31"/>
  <c r="S13" i="31" s="1"/>
  <c r="AI55" i="1"/>
  <c r="T13" i="1"/>
  <c r="AI13" i="1" s="1"/>
  <c r="U13" i="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1" i="13"/>
  <c r="T37" i="31" l="1"/>
  <c r="U37" i="31"/>
  <c r="X25" i="32"/>
  <c r="Y25" i="32"/>
  <c r="T43" i="31"/>
  <c r="U43" i="31"/>
  <c r="T49" i="31"/>
  <c r="U49" i="31"/>
  <c r="T31" i="31"/>
  <c r="U31" i="31"/>
  <c r="T19" i="31"/>
  <c r="U19" i="31"/>
  <c r="Y19" i="32"/>
  <c r="X19" i="32"/>
  <c r="X49" i="32"/>
  <c r="Y49" i="32"/>
  <c r="X13" i="32"/>
  <c r="AM13" i="32" s="1"/>
  <c r="Y13" i="32"/>
  <c r="X37" i="32"/>
  <c r="Y37" i="32"/>
  <c r="Y67" i="32"/>
  <c r="X67" i="32"/>
  <c r="T55" i="31"/>
  <c r="U55" i="31"/>
  <c r="T25" i="31"/>
  <c r="U25" i="31"/>
  <c r="X55" i="32"/>
  <c r="Y55" i="32"/>
  <c r="X61" i="32"/>
  <c r="Y61" i="32"/>
  <c r="U13" i="31"/>
  <c r="T13" i="31"/>
  <c r="AI13" i="31" s="1"/>
  <c r="X43" i="32"/>
  <c r="Y43" i="32"/>
  <c r="X31" i="32"/>
  <c r="Y31" i="32"/>
  <c r="T61" i="31"/>
  <c r="U61" i="31"/>
  <c r="T67" i="31"/>
  <c r="U67" i="31"/>
  <c r="AH13" i="1"/>
  <c r="AJ13" i="1" s="1"/>
  <c r="AI14" i="1"/>
  <c r="AH14" i="1" s="1"/>
  <c r="AJ14" i="1" s="1"/>
  <c r="AA72" i="1"/>
  <c r="X72" i="1"/>
  <c r="AA71" i="1"/>
  <c r="X71" i="1"/>
  <c r="AA70" i="1"/>
  <c r="X70" i="1"/>
  <c r="AA69" i="1"/>
  <c r="X69" i="1"/>
  <c r="AA68" i="1"/>
  <c r="X68" i="1"/>
  <c r="AA67" i="1"/>
  <c r="X67" i="1"/>
  <c r="O67" i="1"/>
  <c r="P67" i="1" s="1"/>
  <c r="AA66" i="1"/>
  <c r="X66" i="1"/>
  <c r="AA65" i="1"/>
  <c r="X65" i="1"/>
  <c r="AA64" i="1"/>
  <c r="X64" i="1"/>
  <c r="AA63" i="1"/>
  <c r="X63" i="1"/>
  <c r="AA62" i="1"/>
  <c r="X62" i="1"/>
  <c r="AA61" i="1"/>
  <c r="X61" i="1"/>
  <c r="O61" i="1"/>
  <c r="P61" i="1" s="1"/>
  <c r="AA60" i="1"/>
  <c r="X60" i="1"/>
  <c r="AA59" i="1"/>
  <c r="X59" i="1"/>
  <c r="AA58" i="1"/>
  <c r="X58" i="1"/>
  <c r="AA57" i="1"/>
  <c r="X57" i="1"/>
  <c r="AA56" i="1"/>
  <c r="X56" i="1"/>
  <c r="AA55" i="1"/>
  <c r="P55" i="1"/>
  <c r="AA54" i="1"/>
  <c r="X54" i="1"/>
  <c r="AA53" i="1"/>
  <c r="X53" i="1"/>
  <c r="AA52" i="1"/>
  <c r="X52" i="1"/>
  <c r="AA51" i="1"/>
  <c r="X51" i="1"/>
  <c r="AA50" i="1"/>
  <c r="AA49" i="1"/>
  <c r="X49" i="1"/>
  <c r="O49" i="1"/>
  <c r="P49" i="1" s="1"/>
  <c r="AA48" i="1"/>
  <c r="X48" i="1"/>
  <c r="AA47" i="1"/>
  <c r="X47" i="1"/>
  <c r="AA46" i="1"/>
  <c r="X46" i="1"/>
  <c r="AA45" i="1"/>
  <c r="X45" i="1"/>
  <c r="AA44" i="1"/>
  <c r="AA43" i="1"/>
  <c r="X43" i="1"/>
  <c r="O43" i="1"/>
  <c r="P43" i="1" s="1"/>
  <c r="AA42" i="1"/>
  <c r="X42" i="1"/>
  <c r="AA41" i="1"/>
  <c r="X41" i="1"/>
  <c r="AA40" i="1"/>
  <c r="X40" i="1"/>
  <c r="AA39" i="1"/>
  <c r="X39" i="1"/>
  <c r="AA38" i="1"/>
  <c r="X38" i="1"/>
  <c r="AA37" i="1"/>
  <c r="X37" i="1"/>
  <c r="O37" i="1"/>
  <c r="AA36" i="1"/>
  <c r="X36" i="1"/>
  <c r="AA35" i="1"/>
  <c r="X35" i="1"/>
  <c r="AA34" i="1"/>
  <c r="X34" i="1"/>
  <c r="AA33" i="1"/>
  <c r="X33" i="1"/>
  <c r="AA32" i="1"/>
  <c r="X32" i="1"/>
  <c r="AA31" i="1"/>
  <c r="X31" i="1"/>
  <c r="O31" i="1"/>
  <c r="P31" i="1" s="1"/>
  <c r="AA30" i="1"/>
  <c r="X30" i="1"/>
  <c r="AA29" i="1"/>
  <c r="X29" i="1"/>
  <c r="AA28" i="1"/>
  <c r="X28" i="1"/>
  <c r="AA27" i="1"/>
  <c r="X27" i="1"/>
  <c r="AA26" i="1"/>
  <c r="X26" i="1"/>
  <c r="AA25" i="1"/>
  <c r="X25" i="1"/>
  <c r="O25" i="1"/>
  <c r="P25" i="1" s="1"/>
  <c r="O19" i="1"/>
  <c r="AA24" i="1"/>
  <c r="X24" i="1"/>
  <c r="AA23" i="1"/>
  <c r="X23" i="1"/>
  <c r="AA22" i="1"/>
  <c r="X22" i="1"/>
  <c r="AA21" i="1"/>
  <c r="X21" i="1"/>
  <c r="AA20" i="1"/>
  <c r="AI20" i="1" s="1"/>
  <c r="AA19" i="1"/>
  <c r="AI14" i="31" l="1"/>
  <c r="AH14" i="31" s="1"/>
  <c r="AJ14" i="31" s="1"/>
  <c r="AH13" i="31"/>
  <c r="AJ13" i="31" s="1"/>
  <c r="AL13" i="32"/>
  <c r="AN13" i="32" s="1"/>
  <c r="AM14" i="32"/>
  <c r="AL14" i="32" s="1"/>
  <c r="AN14" i="32" s="1"/>
  <c r="P37" i="1"/>
  <c r="AI29" i="1"/>
  <c r="AI40" i="1"/>
  <c r="AI48" i="1"/>
  <c r="AI60" i="1"/>
  <c r="AI71" i="1"/>
  <c r="AI23" i="1"/>
  <c r="AI30" i="1"/>
  <c r="AI41" i="1"/>
  <c r="AI36" i="1"/>
  <c r="AI63" i="1"/>
  <c r="AI64" i="1"/>
  <c r="AI34" i="1"/>
  <c r="AI65" i="1"/>
  <c r="AI28" i="1"/>
  <c r="AI39" i="1"/>
  <c r="AI47" i="1"/>
  <c r="AI59" i="1"/>
  <c r="AI70" i="1"/>
  <c r="AI33" i="1"/>
  <c r="AI53" i="1"/>
  <c r="AH53" i="1" s="1"/>
  <c r="AI72" i="1"/>
  <c r="AI31" i="1"/>
  <c r="AI32" i="1"/>
  <c r="AI22" i="1"/>
  <c r="AI21" i="1"/>
  <c r="AI44" i="1"/>
  <c r="AI43" i="1"/>
  <c r="AI57" i="1"/>
  <c r="AI56" i="1"/>
  <c r="AI68" i="1"/>
  <c r="AI67" i="1"/>
  <c r="AI52" i="1"/>
  <c r="AI51" i="1"/>
  <c r="AI24" i="1"/>
  <c r="AI27" i="1"/>
  <c r="AI38" i="1"/>
  <c r="AI37" i="1"/>
  <c r="AI42" i="1"/>
  <c r="AI46" i="1"/>
  <c r="AI45" i="1"/>
  <c r="AI54" i="1"/>
  <c r="AH54" i="1" s="1"/>
  <c r="AI58" i="1"/>
  <c r="AI69" i="1"/>
  <c r="AI35" i="1"/>
  <c r="AI50" i="1"/>
  <c r="AI49" i="1"/>
  <c r="AI62" i="1"/>
  <c r="AI61" i="1"/>
  <c r="AI66" i="1"/>
  <c r="P19" i="1"/>
  <c r="AE19" i="1" s="1"/>
  <c r="AE67" i="1"/>
  <c r="AE61" i="1"/>
  <c r="AE55" i="1"/>
  <c r="AE49" i="1"/>
  <c r="AE53" i="1"/>
  <c r="AE54" i="1"/>
  <c r="AE43" i="1"/>
  <c r="AE37" i="1"/>
  <c r="AE31" i="1"/>
  <c r="AE25" i="1"/>
  <c r="AF67" i="1" l="1"/>
  <c r="AG67" i="1"/>
  <c r="AE68" i="1" s="1"/>
  <c r="AF68" i="1" s="1"/>
  <c r="AF61" i="1"/>
  <c r="AG61" i="1"/>
  <c r="AE62" i="1" s="1"/>
  <c r="AG62" i="1" s="1"/>
  <c r="AE63" i="1" s="1"/>
  <c r="AF55" i="1"/>
  <c r="AG55" i="1"/>
  <c r="AE56" i="1" s="1"/>
  <c r="AG56" i="1" s="1"/>
  <c r="AE57" i="1" s="1"/>
  <c r="AF54" i="1"/>
  <c r="AG54" i="1"/>
  <c r="AF53" i="1"/>
  <c r="AG53" i="1"/>
  <c r="AF49" i="1"/>
  <c r="AG49" i="1"/>
  <c r="AF43" i="1"/>
  <c r="AG43" i="1"/>
  <c r="AE44" i="1" s="1"/>
  <c r="AG44" i="1" s="1"/>
  <c r="AE45" i="1" s="1"/>
  <c r="AF37" i="1"/>
  <c r="AG37" i="1"/>
  <c r="AF31" i="1"/>
  <c r="AG31" i="1"/>
  <c r="AE32" i="1" s="1"/>
  <c r="AG32" i="1" s="1"/>
  <c r="AE33" i="1" s="1"/>
  <c r="AF33" i="1" s="1"/>
  <c r="AF25" i="1"/>
  <c r="AG25" i="1"/>
  <c r="AE26" i="1" s="1"/>
  <c r="AF26" i="1" s="1"/>
  <c r="AF19" i="1"/>
  <c r="AG19" i="1"/>
  <c r="AE20" i="1" s="1"/>
  <c r="AF62" i="1" l="1"/>
  <c r="AF56" i="1"/>
  <c r="AG26" i="1"/>
  <c r="AE27" i="1" s="1"/>
  <c r="AF27" i="1" s="1"/>
  <c r="AF44" i="1"/>
  <c r="AF32" i="1"/>
  <c r="AF45" i="1"/>
  <c r="AG45" i="1"/>
  <c r="AG63" i="1"/>
  <c r="AE64" i="1" s="1"/>
  <c r="AF63" i="1"/>
  <c r="AG57" i="1"/>
  <c r="AE58" i="1" s="1"/>
  <c r="AF57" i="1"/>
  <c r="AG68" i="1"/>
  <c r="AE69" i="1" s="1"/>
  <c r="AE38" i="1"/>
  <c r="AE50" i="1"/>
  <c r="AG33"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J53" i="1"/>
  <c r="AJ54" i="1"/>
  <c r="AF64" i="1" l="1"/>
  <c r="AG64" i="1"/>
  <c r="AF58" i="1"/>
  <c r="AG58" i="1"/>
  <c r="AE59" i="1" s="1"/>
  <c r="AG27" i="1"/>
  <c r="AE28" i="1" s="1"/>
  <c r="AG28" i="1" s="1"/>
  <c r="AF69" i="1"/>
  <c r="AG69" i="1"/>
  <c r="AE70" i="1" s="1"/>
  <c r="AF50" i="1"/>
  <c r="AG50" i="1"/>
  <c r="AE51" i="1" s="1"/>
  <c r="AF51" i="1" s="1"/>
  <c r="AE46" i="1"/>
  <c r="AF38" i="1"/>
  <c r="AG38" i="1"/>
  <c r="AE39" i="1" s="1"/>
  <c r="AF39" i="1" s="1"/>
  <c r="AE35" i="1"/>
  <c r="AF35" i="1" s="1"/>
  <c r="AE34" i="1"/>
  <c r="AF20" i="1"/>
  <c r="AG20" i="1"/>
  <c r="AE21" i="1" s="1"/>
  <c r="AF21" i="1" s="1"/>
  <c r="AG51" i="1" l="1"/>
  <c r="AE52" i="1" s="1"/>
  <c r="AF52" i="1" s="1"/>
  <c r="AG39" i="1"/>
  <c r="AE40" i="1" s="1"/>
  <c r="AG40" i="1" s="1"/>
  <c r="AE41" i="1" s="1"/>
  <c r="AF59" i="1"/>
  <c r="AG59" i="1"/>
  <c r="AE60" i="1" s="1"/>
  <c r="AE65" i="1"/>
  <c r="AE66" i="1"/>
  <c r="AF28" i="1"/>
  <c r="AF46" i="1"/>
  <c r="AG46" i="1"/>
  <c r="AE47" i="1" s="1"/>
  <c r="AF47" i="1" s="1"/>
  <c r="AE29" i="1"/>
  <c r="AG70" i="1"/>
  <c r="AF70" i="1"/>
  <c r="AF34" i="1"/>
  <c r="AG34" i="1"/>
  <c r="AG35" i="1"/>
  <c r="AE36" i="1" s="1"/>
  <c r="AG21" i="1"/>
  <c r="AE22" i="1" s="1"/>
  <c r="AF22" i="1" s="1"/>
  <c r="AG52" i="1" l="1"/>
  <c r="AF40" i="1"/>
  <c r="AF66" i="1"/>
  <c r="AG66" i="1"/>
  <c r="AF65" i="1"/>
  <c r="AG65" i="1"/>
  <c r="AF60" i="1"/>
  <c r="AG60" i="1"/>
  <c r="AE71" i="1"/>
  <c r="AE72" i="1"/>
  <c r="AG47" i="1"/>
  <c r="AE48" i="1" s="1"/>
  <c r="AF48" i="1" s="1"/>
  <c r="AG41" i="1"/>
  <c r="AE42" i="1" s="1"/>
  <c r="AF41" i="1"/>
  <c r="AF29" i="1"/>
  <c r="AG29" i="1"/>
  <c r="AE30" i="1" s="1"/>
  <c r="AF30" i="1" s="1"/>
  <c r="AF36" i="1"/>
  <c r="AG36" i="1"/>
  <c r="AG22" i="1"/>
  <c r="AE23" i="1" s="1"/>
  <c r="AG23" i="1" s="1"/>
  <c r="AE24" i="1" s="1"/>
  <c r="AF72" i="1" l="1"/>
  <c r="AG72" i="1"/>
  <c r="AF71" i="1"/>
  <c r="AG71" i="1"/>
  <c r="AF42" i="1"/>
  <c r="AG42" i="1"/>
  <c r="AG48" i="1"/>
  <c r="AG30" i="1"/>
  <c r="AF23" i="1"/>
  <c r="AF24" i="1"/>
  <c r="AG24" i="1"/>
  <c r="R43" i="1" l="1"/>
  <c r="S43" i="1" s="1"/>
  <c r="R31" i="1"/>
  <c r="S31" i="1" s="1"/>
  <c r="R25" i="1"/>
  <c r="S25" i="1" s="1"/>
  <c r="R55" i="1"/>
  <c r="S55" i="1" s="1"/>
  <c r="R49" i="1"/>
  <c r="S49" i="1" s="1"/>
  <c r="R37" i="1"/>
  <c r="S37" i="1" s="1"/>
  <c r="AD40" i="18" s="1"/>
  <c r="R67" i="1"/>
  <c r="S67" i="1" s="1"/>
  <c r="R61" i="1"/>
  <c r="S61" i="1" s="1"/>
  <c r="R19" i="1"/>
  <c r="S19" i="1" s="1"/>
  <c r="Z42" i="18" l="1"/>
  <c r="N42" i="18"/>
  <c r="AF26" i="18"/>
  <c r="N26" i="18"/>
  <c r="AF18" i="18"/>
  <c r="T10" i="18"/>
  <c r="N34" i="18"/>
  <c r="T34" i="18"/>
  <c r="T18" i="18"/>
  <c r="Z18" i="18"/>
  <c r="Z10" i="18"/>
  <c r="AL18" i="18"/>
  <c r="Z26" i="18"/>
  <c r="U61" i="1"/>
  <c r="T61" i="1"/>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T55" i="1"/>
  <c r="AJ42" i="18"/>
  <c r="AJ18" i="18"/>
  <c r="AD26" i="18"/>
  <c r="L10" i="18"/>
  <c r="AD10" i="18"/>
  <c r="X18" i="18"/>
  <c r="AD42" i="18"/>
  <c r="L18" i="18"/>
  <c r="R10" i="18"/>
  <c r="U55" i="1"/>
  <c r="T67" i="1"/>
  <c r="AB36" i="18"/>
  <c r="AH12" i="18"/>
  <c r="P28" i="18"/>
  <c r="AH20" i="18"/>
  <c r="P36" i="18"/>
  <c r="V12" i="18"/>
  <c r="AH28" i="18"/>
  <c r="AB20" i="18"/>
  <c r="J12" i="18"/>
  <c r="J20" i="18"/>
  <c r="U67" i="1"/>
  <c r="P44" i="18"/>
  <c r="AB44" i="18"/>
  <c r="V28" i="18"/>
  <c r="V36" i="18"/>
  <c r="J28" i="18"/>
  <c r="AH36" i="18"/>
  <c r="J44" i="18"/>
  <c r="P12" i="18"/>
  <c r="AB12" i="18"/>
  <c r="V44" i="18"/>
  <c r="AH44" i="18"/>
  <c r="V20" i="18"/>
  <c r="P20" i="18"/>
  <c r="J36" i="18"/>
  <c r="AB28" i="18"/>
  <c r="T38" i="18"/>
  <c r="AF22" i="18"/>
  <c r="N38" i="18"/>
  <c r="AF30" i="18"/>
  <c r="AL6" i="18"/>
  <c r="Z6" i="18"/>
  <c r="U25" i="1"/>
  <c r="T14" i="18"/>
  <c r="T22" i="18"/>
  <c r="N6" i="18"/>
  <c r="AL30" i="18"/>
  <c r="Z22" i="18"/>
  <c r="Z14" i="18"/>
  <c r="T25" i="1"/>
  <c r="AI25" i="1" s="1"/>
  <c r="AI26" i="1" s="1"/>
  <c r="Z30" i="18"/>
  <c r="AL38" i="18"/>
  <c r="AL14" i="18"/>
  <c r="AF6" i="18"/>
  <c r="AL22" i="18"/>
  <c r="T30" i="18"/>
  <c r="Z38" i="18"/>
  <c r="AF14" i="18"/>
  <c r="N30" i="18"/>
  <c r="N14" i="18"/>
  <c r="N22" i="18"/>
  <c r="AF38" i="18"/>
  <c r="T6" i="18"/>
  <c r="T37" i="1"/>
  <c r="X32" i="18"/>
  <c r="AD32" i="18"/>
  <c r="AJ8" i="18"/>
  <c r="L16" i="18"/>
  <c r="R32" i="18"/>
  <c r="AJ32" i="18"/>
  <c r="U37" i="1"/>
  <c r="R40" i="18"/>
  <c r="AJ40" i="18"/>
  <c r="AD24" i="18"/>
  <c r="AJ24" i="18"/>
  <c r="R24" i="18"/>
  <c r="AJ16" i="18"/>
  <c r="AD8" i="18"/>
  <c r="L32" i="18"/>
  <c r="L40" i="18"/>
  <c r="R16" i="18"/>
  <c r="L24" i="18"/>
  <c r="AD16" i="18"/>
  <c r="L8" i="18"/>
  <c r="R8" i="18"/>
  <c r="X40" i="18"/>
  <c r="X8" i="18"/>
  <c r="X16" i="18"/>
  <c r="X24" i="18"/>
  <c r="T31" i="1"/>
  <c r="J40" i="18"/>
  <c r="J16" i="18"/>
  <c r="P16" i="18"/>
  <c r="V8" i="18"/>
  <c r="J8" i="18"/>
  <c r="J24" i="18"/>
  <c r="AH16" i="18"/>
  <c r="AB16" i="18"/>
  <c r="AB40" i="18"/>
  <c r="P32" i="18"/>
  <c r="P40" i="18"/>
  <c r="AH24" i="18"/>
  <c r="AB32" i="18"/>
  <c r="J32" i="18"/>
  <c r="V16" i="18"/>
  <c r="V40" i="18"/>
  <c r="AH32" i="18"/>
  <c r="V24" i="18"/>
  <c r="V32" i="18"/>
  <c r="AH8" i="18"/>
  <c r="AB8" i="18"/>
  <c r="P8" i="18"/>
  <c r="U31" i="1"/>
  <c r="AH40" i="18"/>
  <c r="AB24" i="18"/>
  <c r="P24" i="18"/>
  <c r="AD38" i="18"/>
  <c r="L30" i="18"/>
  <c r="AD30" i="18"/>
  <c r="AJ6" i="18"/>
  <c r="L14" i="18"/>
  <c r="L22" i="18"/>
  <c r="X6" i="18"/>
  <c r="L6" i="18"/>
  <c r="U19" i="1"/>
  <c r="R38" i="18"/>
  <c r="AJ38" i="18"/>
  <c r="L38" i="18"/>
  <c r="AD6" i="18"/>
  <c r="R6" i="18"/>
  <c r="AJ30" i="18"/>
  <c r="R30" i="18"/>
  <c r="AD22" i="18"/>
  <c r="AJ14" i="18"/>
  <c r="AJ22" i="18"/>
  <c r="AD14" i="18"/>
  <c r="X38" i="18"/>
  <c r="X14" i="18"/>
  <c r="R22" i="18"/>
  <c r="X22" i="18"/>
  <c r="T19" i="1"/>
  <c r="AI19" i="1" s="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T49" i="1"/>
  <c r="AH34" i="18"/>
  <c r="AH42" i="18"/>
  <c r="AH18" i="18"/>
  <c r="AB10" i="18"/>
  <c r="J26" i="18"/>
  <c r="V18" i="18"/>
  <c r="V42" i="18"/>
  <c r="J42" i="18"/>
  <c r="P10" i="18"/>
  <c r="AB26" i="18"/>
  <c r="J34" i="18"/>
  <c r="J18" i="18"/>
  <c r="AH10" i="18"/>
  <c r="AB34" i="18"/>
  <c r="P26" i="18"/>
  <c r="P34" i="18"/>
  <c r="V34" i="18"/>
  <c r="AH26" i="18"/>
  <c r="J10" i="18"/>
  <c r="U49" i="1"/>
  <c r="P18" i="18"/>
  <c r="AB42" i="18"/>
  <c r="V10" i="18"/>
  <c r="AB18" i="18"/>
  <c r="P42" i="18"/>
  <c r="V26" i="18"/>
  <c r="Z32" i="18"/>
  <c r="N24" i="18"/>
  <c r="AL32" i="18"/>
  <c r="AL40" i="18"/>
  <c r="N8" i="18"/>
  <c r="AF24" i="18"/>
  <c r="Z40" i="18"/>
  <c r="Z16" i="18"/>
  <c r="N32" i="18"/>
  <c r="T32" i="18"/>
  <c r="N40" i="18"/>
  <c r="T8" i="18"/>
  <c r="T43" i="1"/>
  <c r="AF32" i="18"/>
  <c r="AL8" i="18"/>
  <c r="T24" i="18"/>
  <c r="N16" i="18"/>
  <c r="T16" i="18"/>
  <c r="Z24" i="18"/>
  <c r="AF16" i="18"/>
  <c r="U43" i="1"/>
  <c r="T40" i="18"/>
  <c r="AF8" i="18"/>
  <c r="AL24" i="18"/>
  <c r="Z8" i="18"/>
  <c r="AF40" i="18"/>
  <c r="AL16" i="18"/>
  <c r="AH31" i="1" l="1"/>
  <c r="AH67" i="1"/>
  <c r="AH43" i="1"/>
  <c r="AH55" i="1"/>
  <c r="AH19" i="1"/>
  <c r="AH25" i="1"/>
  <c r="AH49" i="1"/>
  <c r="AH37" i="1"/>
  <c r="AH50" i="1" l="1"/>
  <c r="AH56" i="1"/>
  <c r="AH62" i="1"/>
  <c r="AH38" i="1"/>
  <c r="AH44" i="1"/>
  <c r="AH32" i="1"/>
  <c r="AH26" i="1"/>
  <c r="J40" i="19"/>
  <c r="V30" i="19"/>
  <c r="AH20" i="19"/>
  <c r="J30" i="19"/>
  <c r="V20" i="19"/>
  <c r="AH10" i="19"/>
  <c r="P10" i="19"/>
  <c r="AB50" i="19"/>
  <c r="J50" i="19"/>
  <c r="AB40" i="19"/>
  <c r="P30" i="19"/>
  <c r="V50" i="19"/>
  <c r="P50" i="19"/>
  <c r="AB10" i="19"/>
  <c r="AH30" i="19"/>
  <c r="AH40" i="19"/>
  <c r="J10" i="19"/>
  <c r="AB20" i="19"/>
  <c r="AH50" i="19"/>
  <c r="AJ37" i="1"/>
  <c r="V10" i="19"/>
  <c r="P20" i="19"/>
  <c r="J20" i="19"/>
  <c r="P40" i="19"/>
  <c r="V40" i="19"/>
  <c r="AB30" i="19"/>
  <c r="J11" i="19"/>
  <c r="V11" i="19"/>
  <c r="AB21" i="19"/>
  <c r="P31" i="19"/>
  <c r="J31" i="19"/>
  <c r="AB41" i="19"/>
  <c r="AJ43" i="1"/>
  <c r="AH41" i="19"/>
  <c r="P41" i="19"/>
  <c r="J21" i="19"/>
  <c r="AB31" i="19"/>
  <c r="AB51" i="19"/>
  <c r="P21" i="19"/>
  <c r="V41" i="19"/>
  <c r="V31" i="19"/>
  <c r="AH21" i="19"/>
  <c r="AB11" i="19"/>
  <c r="P51" i="19"/>
  <c r="V21" i="19"/>
  <c r="AH31" i="19"/>
  <c r="V51" i="19"/>
  <c r="J51" i="19"/>
  <c r="AH51" i="19"/>
  <c r="AH11" i="19"/>
  <c r="J41" i="19"/>
  <c r="P11" i="19"/>
  <c r="AB36" i="19"/>
  <c r="AH16" i="19"/>
  <c r="P16" i="19"/>
  <c r="V46" i="19"/>
  <c r="J6" i="19"/>
  <c r="AB16" i="19"/>
  <c r="V26" i="19"/>
  <c r="V16" i="19"/>
  <c r="AB6" i="19"/>
  <c r="J26" i="19"/>
  <c r="P6" i="19"/>
  <c r="AH46" i="19"/>
  <c r="P46" i="19"/>
  <c r="AH26" i="19"/>
  <c r="AH36" i="19"/>
  <c r="V36" i="19"/>
  <c r="P36" i="19"/>
  <c r="V6" i="19"/>
  <c r="AH6" i="19"/>
  <c r="AB46" i="19"/>
  <c r="AB26" i="19"/>
  <c r="J16" i="19"/>
  <c r="P26" i="19"/>
  <c r="J36" i="19"/>
  <c r="J46" i="19"/>
  <c r="V25" i="19"/>
  <c r="AH25" i="19"/>
  <c r="P45" i="19"/>
  <c r="AH45" i="19"/>
  <c r="AH15" i="19"/>
  <c r="AB55" i="19"/>
  <c r="J45" i="19"/>
  <c r="AH35" i="19"/>
  <c r="V45" i="19"/>
  <c r="AH55" i="19"/>
  <c r="V15" i="19"/>
  <c r="J25" i="19"/>
  <c r="V35" i="19"/>
  <c r="AJ67" i="1"/>
  <c r="P25" i="19"/>
  <c r="V55" i="19"/>
  <c r="J15" i="19"/>
  <c r="AB15" i="19"/>
  <c r="J35" i="19"/>
  <c r="AB35" i="19"/>
  <c r="J55" i="19"/>
  <c r="AB25" i="19"/>
  <c r="P35" i="19"/>
  <c r="P55" i="19"/>
  <c r="AB45" i="19"/>
  <c r="P15" i="19"/>
  <c r="J47" i="19"/>
  <c r="V27" i="19"/>
  <c r="AH7" i="19"/>
  <c r="P47" i="19"/>
  <c r="AB27" i="19"/>
  <c r="J17" i="19"/>
  <c r="V47" i="19"/>
  <c r="J37" i="19"/>
  <c r="AJ19" i="1"/>
  <c r="AB37" i="19"/>
  <c r="J27" i="19"/>
  <c r="V7" i="19"/>
  <c r="AH37" i="19"/>
  <c r="P27" i="19"/>
  <c r="AB7" i="19"/>
  <c r="P17" i="19"/>
  <c r="V17" i="19"/>
  <c r="AH47" i="19"/>
  <c r="P37" i="19"/>
  <c r="AB17" i="19"/>
  <c r="J7" i="19"/>
  <c r="V37" i="19"/>
  <c r="AH17" i="19"/>
  <c r="P7" i="19"/>
  <c r="AH27" i="19"/>
  <c r="AB47" i="19"/>
  <c r="AJ55"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H61" i="1"/>
  <c r="AJ31"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J25"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H45" i="1"/>
  <c r="V32" i="19"/>
  <c r="P42" i="19"/>
  <c r="J12" i="19"/>
  <c r="J32" i="19"/>
  <c r="AB52" i="19"/>
  <c r="AJ49" i="1"/>
  <c r="J22" i="19"/>
  <c r="V22" i="19"/>
  <c r="J52" i="19"/>
  <c r="AH12" i="19"/>
  <c r="J42" i="19"/>
  <c r="AH42" i="19"/>
  <c r="P32" i="19"/>
  <c r="AB12" i="19"/>
  <c r="AH32" i="19"/>
  <c r="AB32" i="19"/>
  <c r="AB42" i="19"/>
  <c r="V42" i="19"/>
  <c r="V12" i="19"/>
  <c r="V52" i="19"/>
  <c r="AB22" i="19"/>
  <c r="AH52" i="19"/>
  <c r="AH22" i="19"/>
  <c r="P22" i="19"/>
  <c r="P12" i="19"/>
  <c r="P52" i="19"/>
  <c r="AH51" i="1"/>
  <c r="AH20" i="1"/>
  <c r="AH68" i="1" l="1"/>
  <c r="K45" i="19" s="1"/>
  <c r="AH52" i="1"/>
  <c r="S12" i="19" s="1"/>
  <c r="W37" i="19"/>
  <c r="AI7" i="19"/>
  <c r="W17" i="19"/>
  <c r="W27" i="19"/>
  <c r="Q47" i="19"/>
  <c r="W7" i="19"/>
  <c r="AI17" i="19"/>
  <c r="K47" i="19"/>
  <c r="AI47" i="19"/>
  <c r="Q27" i="19"/>
  <c r="AC27" i="19"/>
  <c r="AC47" i="19"/>
  <c r="AC37" i="19"/>
  <c r="AI37" i="19"/>
  <c r="AJ20" i="1"/>
  <c r="AC17" i="19"/>
  <c r="K37" i="19"/>
  <c r="AC7" i="19"/>
  <c r="W47" i="19"/>
  <c r="Q37" i="19"/>
  <c r="AI27" i="19"/>
  <c r="Q7" i="19"/>
  <c r="K27" i="19"/>
  <c r="K17" i="19"/>
  <c r="K7" i="19"/>
  <c r="Q17" i="19"/>
  <c r="AC14" i="19"/>
  <c r="Q14" i="19"/>
  <c r="AI54" i="19"/>
  <c r="Q54" i="19"/>
  <c r="Q24" i="19"/>
  <c r="AI14" i="19"/>
  <c r="W24" i="19"/>
  <c r="AC44" i="19"/>
  <c r="K54" i="19"/>
  <c r="AI34" i="19"/>
  <c r="W14" i="19"/>
  <c r="K24" i="19"/>
  <c r="AC24" i="19"/>
  <c r="AI44" i="19"/>
  <c r="AI24" i="19"/>
  <c r="W44" i="19"/>
  <c r="Q44" i="19"/>
  <c r="AC54" i="19"/>
  <c r="AJ62"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J44" i="1"/>
  <c r="P54" i="19"/>
  <c r="AH14" i="19"/>
  <c r="AB14" i="19"/>
  <c r="AH34" i="19"/>
  <c r="AB54" i="19"/>
  <c r="AH54" i="19"/>
  <c r="AJ61"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J51" i="1"/>
  <c r="AD12" i="19"/>
  <c r="AD32" i="19"/>
  <c r="AD22" i="19"/>
  <c r="X52" i="19"/>
  <c r="AD52" i="19"/>
  <c r="L42" i="19"/>
  <c r="R42" i="19"/>
  <c r="AJ21" i="19"/>
  <c r="AD31" i="19"/>
  <c r="R21" i="19"/>
  <c r="AD41" i="19"/>
  <c r="AJ11" i="19"/>
  <c r="AJ51" i="19"/>
  <c r="AJ45" i="1"/>
  <c r="L41" i="19"/>
  <c r="AD11" i="19"/>
  <c r="L21" i="19"/>
  <c r="L11" i="19"/>
  <c r="X51" i="19"/>
  <c r="X21" i="19"/>
  <c r="R11" i="19"/>
  <c r="R31" i="19"/>
  <c r="AJ41" i="19"/>
  <c r="L31" i="19"/>
  <c r="R51" i="19"/>
  <c r="X31" i="19"/>
  <c r="X11" i="19"/>
  <c r="X41" i="19"/>
  <c r="AJ31" i="19"/>
  <c r="AD51" i="19"/>
  <c r="R41" i="19"/>
  <c r="AD21" i="19"/>
  <c r="L51" i="19"/>
  <c r="AH21" i="1"/>
  <c r="AH33" i="1"/>
  <c r="AH57" i="1"/>
  <c r="K42" i="19"/>
  <c r="AC32" i="19"/>
  <c r="W42" i="19"/>
  <c r="AI52" i="19"/>
  <c r="K22" i="19"/>
  <c r="Q32" i="19"/>
  <c r="AI12" i="19"/>
  <c r="AC52" i="19"/>
  <c r="Q42" i="19"/>
  <c r="AC42" i="19"/>
  <c r="K12" i="19"/>
  <c r="Q22" i="19"/>
  <c r="W52" i="19"/>
  <c r="AI42" i="19"/>
  <c r="W32" i="19"/>
  <c r="AI22" i="19"/>
  <c r="W12" i="19"/>
  <c r="AI32" i="19"/>
  <c r="AC12" i="19"/>
  <c r="Q12" i="19"/>
  <c r="Q52" i="19"/>
  <c r="AJ50" i="1"/>
  <c r="K32" i="19"/>
  <c r="W22" i="19"/>
  <c r="K52" i="19"/>
  <c r="AC22" i="19"/>
  <c r="AC40" i="19"/>
  <c r="W10" i="19"/>
  <c r="AC50" i="19"/>
  <c r="Q10" i="19"/>
  <c r="Q30" i="19"/>
  <c r="W50" i="19"/>
  <c r="K40" i="19"/>
  <c r="Q50" i="19"/>
  <c r="W20" i="19"/>
  <c r="AJ38" i="1"/>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H63" i="1"/>
  <c r="K39" i="19"/>
  <c r="AC39" i="19"/>
  <c r="W29" i="19"/>
  <c r="AI49" i="19"/>
  <c r="W9" i="19"/>
  <c r="AC19" i="19"/>
  <c r="Q49" i="19"/>
  <c r="W49" i="19"/>
  <c r="AC9" i="19"/>
  <c r="AI9" i="19"/>
  <c r="Q29" i="19"/>
  <c r="W39" i="19"/>
  <c r="Q39" i="19"/>
  <c r="AJ32"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J56" i="1"/>
  <c r="Q33" i="19"/>
  <c r="AI23" i="19"/>
  <c r="K53" i="19"/>
  <c r="AC23" i="19"/>
  <c r="AC13" i="19"/>
  <c r="W23" i="19"/>
  <c r="W33" i="19"/>
  <c r="Q13" i="19"/>
  <c r="W13" i="19"/>
  <c r="AI13" i="19"/>
  <c r="Q43" i="19"/>
  <c r="Q23" i="19"/>
  <c r="W53" i="19"/>
  <c r="AK42" i="19"/>
  <c r="AE32" i="19"/>
  <c r="AJ52" i="1"/>
  <c r="Y52" i="19"/>
  <c r="S22" i="19"/>
  <c r="AK52" i="19"/>
  <c r="M22" i="19"/>
  <c r="AK32" i="19"/>
  <c r="AE22" i="19"/>
  <c r="AE42" i="19"/>
  <c r="S42" i="19"/>
  <c r="AH46" i="1"/>
  <c r="AH48" i="1"/>
  <c r="AH47" i="1"/>
  <c r="AH39"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J26" i="1"/>
  <c r="M12" i="19" l="1"/>
  <c r="S52" i="19"/>
  <c r="AK22" i="19"/>
  <c r="AK12" i="19"/>
  <c r="AE52" i="19"/>
  <c r="Y42" i="19"/>
  <c r="Q55" i="19"/>
  <c r="Y22" i="19"/>
  <c r="Y32" i="19"/>
  <c r="AE12" i="19"/>
  <c r="M52" i="19"/>
  <c r="Y12" i="19"/>
  <c r="S32" i="19"/>
  <c r="M32" i="19"/>
  <c r="M42" i="19"/>
  <c r="W45" i="19"/>
  <c r="K25" i="19"/>
  <c r="W55" i="19"/>
  <c r="AI25" i="19"/>
  <c r="AI45" i="19"/>
  <c r="Q25" i="19"/>
  <c r="AJ68" i="1"/>
  <c r="AC35" i="19"/>
  <c r="AI15" i="19"/>
  <c r="Q35" i="19"/>
  <c r="W25" i="19"/>
  <c r="AC25" i="19"/>
  <c r="AI55" i="19"/>
  <c r="K15" i="19"/>
  <c r="Q15" i="19"/>
  <c r="K35" i="19"/>
  <c r="W35" i="19"/>
  <c r="W15" i="19"/>
  <c r="AC15" i="19"/>
  <c r="Q45" i="19"/>
  <c r="AC55" i="19"/>
  <c r="K55" i="19"/>
  <c r="AC45" i="19"/>
  <c r="AI35" i="19"/>
  <c r="AH69" i="1"/>
  <c r="AH27" i="1"/>
  <c r="R18" i="19" s="1"/>
  <c r="R40" i="19"/>
  <c r="AD10" i="19"/>
  <c r="X40" i="19"/>
  <c r="AJ10" i="19"/>
  <c r="R50" i="19"/>
  <c r="X10" i="19"/>
  <c r="R30" i="19"/>
  <c r="AJ39" i="1"/>
  <c r="L10" i="19"/>
  <c r="L50" i="19"/>
  <c r="AJ20" i="19"/>
  <c r="AJ40" i="19"/>
  <c r="AD30" i="19"/>
  <c r="R20" i="19"/>
  <c r="AD50" i="19"/>
  <c r="AJ30" i="19"/>
  <c r="AJ50" i="19"/>
  <c r="X30" i="19"/>
  <c r="AD20" i="19"/>
  <c r="L40" i="19"/>
  <c r="X50" i="19"/>
  <c r="X20" i="19"/>
  <c r="AD40" i="19"/>
  <c r="R10" i="19"/>
  <c r="L30" i="19"/>
  <c r="L20" i="19"/>
  <c r="AH58" i="1"/>
  <c r="AH72" i="1"/>
  <c r="AD47" i="19"/>
  <c r="AJ27" i="19"/>
  <c r="AD27" i="19"/>
  <c r="AJ7" i="19"/>
  <c r="AJ37" i="19"/>
  <c r="L27" i="19"/>
  <c r="AD17" i="19"/>
  <c r="L37" i="19"/>
  <c r="R17" i="19"/>
  <c r="AJ17" i="19"/>
  <c r="X7" i="19"/>
  <c r="X47" i="19"/>
  <c r="L7" i="19"/>
  <c r="L17" i="19"/>
  <c r="R27" i="19"/>
  <c r="X27" i="19"/>
  <c r="R7" i="19"/>
  <c r="X17" i="19"/>
  <c r="AJ47" i="19"/>
  <c r="L47" i="19"/>
  <c r="R37" i="19"/>
  <c r="AD7" i="19"/>
  <c r="X37" i="19"/>
  <c r="AJ21" i="1"/>
  <c r="R47" i="19"/>
  <c r="AD37" i="19"/>
  <c r="AH29" i="1"/>
  <c r="AH28" i="1"/>
  <c r="AH30" i="1"/>
  <c r="AJ43" i="19"/>
  <c r="AD33" i="19"/>
  <c r="X33" i="19"/>
  <c r="X13" i="19"/>
  <c r="AD43" i="19"/>
  <c r="L43" i="19"/>
  <c r="AJ57" i="1"/>
  <c r="X23" i="19"/>
  <c r="R33" i="19"/>
  <c r="R43" i="19"/>
  <c r="AD53" i="19"/>
  <c r="AJ13" i="19"/>
  <c r="R23" i="19"/>
  <c r="R13" i="19"/>
  <c r="AJ53" i="19"/>
  <c r="L33" i="19"/>
  <c r="L23" i="19"/>
  <c r="X43" i="19"/>
  <c r="X53" i="19"/>
  <c r="AD13" i="19"/>
  <c r="L53" i="19"/>
  <c r="L13" i="19"/>
  <c r="AD23" i="19"/>
  <c r="AJ33" i="19"/>
  <c r="AJ23" i="19"/>
  <c r="R53" i="19"/>
  <c r="AH22" i="1"/>
  <c r="Z11" i="19"/>
  <c r="AF31" i="19"/>
  <c r="T51" i="19"/>
  <c r="N51" i="19"/>
  <c r="Z41" i="19"/>
  <c r="AF21" i="19"/>
  <c r="AL31" i="19"/>
  <c r="T31" i="19"/>
  <c r="Z31" i="19"/>
  <c r="N21" i="19"/>
  <c r="N31" i="19"/>
  <c r="AL11" i="19"/>
  <c r="T11" i="19"/>
  <c r="AF11" i="19"/>
  <c r="AL41" i="19"/>
  <c r="T21" i="19"/>
  <c r="Z21" i="19"/>
  <c r="AL51" i="19"/>
  <c r="N11" i="19"/>
  <c r="AF51" i="19"/>
  <c r="N41" i="19"/>
  <c r="Z51" i="19"/>
  <c r="AJ47"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J48" i="1"/>
  <c r="AG11" i="19"/>
  <c r="AM41" i="19"/>
  <c r="AA21" i="19"/>
  <c r="AA51" i="19"/>
  <c r="U51" i="19"/>
  <c r="U31" i="19"/>
  <c r="AA11" i="19"/>
  <c r="AG21" i="19"/>
  <c r="O31" i="19"/>
  <c r="AH64" i="1"/>
  <c r="AH34" i="1"/>
  <c r="AH35" i="1"/>
  <c r="AH36" i="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H40" i="1"/>
  <c r="AE11" i="19"/>
  <c r="Y41" i="19"/>
  <c r="M41" i="19"/>
  <c r="Y21" i="19"/>
  <c r="AK41" i="19"/>
  <c r="S31" i="19"/>
  <c r="M31" i="19"/>
  <c r="M51" i="19"/>
  <c r="Y51" i="19"/>
  <c r="AK21" i="19"/>
  <c r="AK31" i="19"/>
  <c r="Y11" i="19"/>
  <c r="AE41" i="19"/>
  <c r="AE21" i="19"/>
  <c r="S51" i="19"/>
  <c r="AE51" i="19"/>
  <c r="AK51" i="19"/>
  <c r="M21" i="19"/>
  <c r="AE31" i="19"/>
  <c r="AJ46" i="1"/>
  <c r="S41" i="19"/>
  <c r="AK11" i="19"/>
  <c r="S11" i="19"/>
  <c r="Y31" i="19"/>
  <c r="S21" i="19"/>
  <c r="M11" i="19"/>
  <c r="L54" i="19"/>
  <c r="AJ14" i="19"/>
  <c r="AD44" i="19"/>
  <c r="X54" i="19"/>
  <c r="R14" i="19"/>
  <c r="AD24" i="19"/>
  <c r="AD34" i="19"/>
  <c r="R54" i="19"/>
  <c r="L34" i="19"/>
  <c r="AJ34" i="19"/>
  <c r="X24" i="19"/>
  <c r="AJ24" i="19"/>
  <c r="X44" i="19"/>
  <c r="R24" i="19"/>
  <c r="AJ63" i="1"/>
  <c r="X34" i="19"/>
  <c r="L14" i="19"/>
  <c r="AD14" i="19"/>
  <c r="L44" i="19"/>
  <c r="R44" i="19"/>
  <c r="AD54" i="19"/>
  <c r="X14" i="19"/>
  <c r="AJ44" i="19"/>
  <c r="R34" i="19"/>
  <c r="AJ54" i="19"/>
  <c r="L24" i="19"/>
  <c r="AD29" i="19"/>
  <c r="AD19" i="19"/>
  <c r="R39" i="19"/>
  <c r="R9" i="19"/>
  <c r="X49" i="19"/>
  <c r="X9" i="19"/>
  <c r="AD39" i="19"/>
  <c r="R29" i="19"/>
  <c r="L49" i="19"/>
  <c r="X19" i="19"/>
  <c r="X29" i="19"/>
  <c r="X39" i="19"/>
  <c r="L9" i="19"/>
  <c r="AJ33" i="1"/>
  <c r="AD9" i="19"/>
  <c r="AJ49" i="19"/>
  <c r="L39" i="19"/>
  <c r="R19" i="19"/>
  <c r="AJ39" i="19"/>
  <c r="AJ29" i="19"/>
  <c r="AJ19" i="19"/>
  <c r="AJ9" i="19"/>
  <c r="AD49" i="19"/>
  <c r="L19" i="19"/>
  <c r="L29" i="19"/>
  <c r="R49" i="19"/>
  <c r="R15" i="19" l="1"/>
  <c r="R55" i="19"/>
  <c r="AD25" i="19"/>
  <c r="L55" i="19"/>
  <c r="AJ35" i="19"/>
  <c r="X55" i="19"/>
  <c r="X35" i="19"/>
  <c r="AJ69" i="1"/>
  <c r="AD15" i="19"/>
  <c r="X25" i="19"/>
  <c r="X45" i="19"/>
  <c r="L35" i="19"/>
  <c r="R35" i="19"/>
  <c r="AJ15" i="19"/>
  <c r="L15" i="19"/>
  <c r="AJ25" i="19"/>
  <c r="AJ55" i="19"/>
  <c r="L45" i="19"/>
  <c r="AD35" i="19"/>
  <c r="R25" i="19"/>
  <c r="AD45" i="19"/>
  <c r="R45" i="19"/>
  <c r="AD55" i="19"/>
  <c r="X15" i="19"/>
  <c r="L25" i="19"/>
  <c r="AJ45" i="19"/>
  <c r="AH71" i="1"/>
  <c r="Z35" i="19" s="1"/>
  <c r="AH70" i="1"/>
  <c r="AJ48" i="19"/>
  <c r="L18" i="19"/>
  <c r="AD8" i="19"/>
  <c r="AJ8" i="19"/>
  <c r="AJ28" i="19"/>
  <c r="R48" i="19"/>
  <c r="X48" i="19"/>
  <c r="L8" i="19"/>
  <c r="AD28" i="19"/>
  <c r="X38" i="19"/>
  <c r="AJ27" i="1"/>
  <c r="X8" i="19"/>
  <c r="L48" i="19"/>
  <c r="AD48" i="19"/>
  <c r="AD38" i="19"/>
  <c r="X18" i="19"/>
  <c r="R38" i="19"/>
  <c r="R8" i="19"/>
  <c r="L38" i="19"/>
  <c r="R28" i="19"/>
  <c r="AJ38" i="19"/>
  <c r="AD18" i="19"/>
  <c r="L28" i="19"/>
  <c r="AJ18" i="19"/>
  <c r="X28" i="19"/>
  <c r="AH41" i="1"/>
  <c r="AH42" i="1"/>
  <c r="AG39" i="19"/>
  <c r="AG29" i="19"/>
  <c r="AM19" i="19"/>
  <c r="O39" i="19"/>
  <c r="AJ36"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J64" i="1"/>
  <c r="AE24" i="19"/>
  <c r="S14" i="19"/>
  <c r="AK17" i="19"/>
  <c r="S27" i="19"/>
  <c r="S37" i="19"/>
  <c r="AE27" i="19"/>
  <c r="Y47" i="19"/>
  <c r="S7" i="19"/>
  <c r="M17" i="19"/>
  <c r="AE17" i="19"/>
  <c r="AK27" i="19"/>
  <c r="Y7" i="19"/>
  <c r="Y37" i="19"/>
  <c r="AE37" i="19"/>
  <c r="Y27" i="19"/>
  <c r="M47" i="19"/>
  <c r="AJ22"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J28" i="1"/>
  <c r="AE28" i="19"/>
  <c r="AA55" i="19"/>
  <c r="O45" i="19"/>
  <c r="AA15" i="19"/>
  <c r="AM55" i="19"/>
  <c r="O55" i="19"/>
  <c r="AG35" i="19"/>
  <c r="AM25" i="19"/>
  <c r="AM35" i="19"/>
  <c r="AA25" i="19"/>
  <c r="AM45" i="19"/>
  <c r="AG25" i="19"/>
  <c r="AA35" i="19"/>
  <c r="O25" i="19"/>
  <c r="U25" i="19"/>
  <c r="AG45" i="19"/>
  <c r="U35" i="19"/>
  <c r="AA45" i="19"/>
  <c r="AM15" i="19"/>
  <c r="U45" i="19"/>
  <c r="O35" i="19"/>
  <c r="O15" i="19"/>
  <c r="AJ72" i="1"/>
  <c r="AG15" i="19"/>
  <c r="U15" i="19"/>
  <c r="AG55" i="19"/>
  <c r="U55" i="19"/>
  <c r="AE40" i="19"/>
  <c r="Y30" i="19"/>
  <c r="M20" i="19"/>
  <c r="AJ40"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J35" i="1"/>
  <c r="T19" i="19"/>
  <c r="AL49" i="19"/>
  <c r="T29" i="19"/>
  <c r="AF29" i="19"/>
  <c r="T18" i="19"/>
  <c r="N48" i="19"/>
  <c r="N8" i="19"/>
  <c r="T28" i="19"/>
  <c r="AF38" i="19"/>
  <c r="Z28" i="19"/>
  <c r="Z18" i="19"/>
  <c r="AF8" i="19"/>
  <c r="AJ29" i="1"/>
  <c r="AL8" i="19"/>
  <c r="Z48" i="19"/>
  <c r="AL48" i="19"/>
  <c r="AL28" i="19"/>
  <c r="N38" i="19"/>
  <c r="AL38" i="19"/>
  <c r="AF28" i="19"/>
  <c r="AF18" i="19"/>
  <c r="AL18" i="19"/>
  <c r="Z8" i="19"/>
  <c r="T48" i="19"/>
  <c r="T8" i="19"/>
  <c r="T38" i="19"/>
  <c r="Z38" i="19"/>
  <c r="AF48" i="19"/>
  <c r="N28" i="19"/>
  <c r="N18" i="19"/>
  <c r="S39" i="19"/>
  <c r="M49" i="19"/>
  <c r="AE19" i="19"/>
  <c r="S49" i="19"/>
  <c r="AK19" i="19"/>
  <c r="Y9" i="19"/>
  <c r="M29" i="19"/>
  <c r="AE49" i="19"/>
  <c r="Y39" i="19"/>
  <c r="AK49" i="19"/>
  <c r="AK29" i="19"/>
  <c r="AK39" i="19"/>
  <c r="S19" i="19"/>
  <c r="M19" i="19"/>
  <c r="AE9" i="19"/>
  <c r="AE39" i="19"/>
  <c r="M39" i="19"/>
  <c r="AK9" i="19"/>
  <c r="Y19" i="19"/>
  <c r="S29" i="19"/>
  <c r="S9" i="19"/>
  <c r="AE29" i="19"/>
  <c r="Y49" i="19"/>
  <c r="AJ34" i="1"/>
  <c r="M9" i="19"/>
  <c r="Y29" i="19"/>
  <c r="AH59" i="1"/>
  <c r="AH60" i="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H65" i="1"/>
  <c r="AH66" i="1"/>
  <c r="AH24" i="1"/>
  <c r="AH23" i="1"/>
  <c r="O8" i="19"/>
  <c r="AA48" i="19"/>
  <c r="AM38" i="19"/>
  <c r="U48" i="19"/>
  <c r="AA18" i="19"/>
  <c r="AG18" i="19"/>
  <c r="AG48" i="19"/>
  <c r="AM18" i="19"/>
  <c r="AA28" i="19"/>
  <c r="AG28" i="19"/>
  <c r="AA8" i="19"/>
  <c r="U18" i="19"/>
  <c r="AG38" i="19"/>
  <c r="U38" i="19"/>
  <c r="AM8" i="19"/>
  <c r="AA38" i="19"/>
  <c r="AM48" i="19"/>
  <c r="U28" i="19"/>
  <c r="O38" i="19"/>
  <c r="U8" i="19"/>
  <c r="AG8" i="19"/>
  <c r="AJ30"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J58"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L35" i="19" l="1"/>
  <c r="AJ71" i="1"/>
  <c r="N25" i="19"/>
  <c r="AF15" i="19"/>
  <c r="AF25" i="19"/>
  <c r="N15" i="19"/>
  <c r="Z25" i="19"/>
  <c r="N45" i="19"/>
  <c r="Z55" i="19"/>
  <c r="N35" i="19"/>
  <c r="AF35" i="19"/>
  <c r="Z45" i="19"/>
  <c r="Z15" i="19"/>
  <c r="AL45" i="19"/>
  <c r="AL25" i="19"/>
  <c r="AL55" i="19"/>
  <c r="AF45" i="19"/>
  <c r="AL15" i="19"/>
  <c r="N55" i="19"/>
  <c r="T55" i="19"/>
  <c r="T45" i="19"/>
  <c r="T25" i="19"/>
  <c r="AF55" i="19"/>
  <c r="T15" i="19"/>
  <c r="T35" i="19"/>
  <c r="Y35" i="19"/>
  <c r="Y45" i="19"/>
  <c r="M25" i="19"/>
  <c r="AE55" i="19"/>
  <c r="AE35" i="19"/>
  <c r="S55" i="19"/>
  <c r="M35" i="19"/>
  <c r="AK25" i="19"/>
  <c r="AE25" i="19"/>
  <c r="S45" i="19"/>
  <c r="M45" i="19"/>
  <c r="Y55" i="19"/>
  <c r="M55" i="19"/>
  <c r="S15" i="19"/>
  <c r="AE45" i="19"/>
  <c r="S35" i="19"/>
  <c r="S25" i="19"/>
  <c r="AK15" i="19"/>
  <c r="M15" i="19"/>
  <c r="AK35" i="19"/>
  <c r="AK55" i="19"/>
  <c r="Y25" i="19"/>
  <c r="AJ70" i="1"/>
  <c r="Y15" i="19"/>
  <c r="AE15" i="19"/>
  <c r="AK45" i="19"/>
  <c r="AG24" i="19"/>
  <c r="O44" i="19"/>
  <c r="O24" i="19"/>
  <c r="AM14" i="19"/>
  <c r="AG34" i="19"/>
  <c r="O34" i="19"/>
  <c r="AA44" i="19"/>
  <c r="O14" i="19"/>
  <c r="AA54" i="19"/>
  <c r="U14" i="19"/>
  <c r="AM44" i="19"/>
  <c r="AA34" i="19"/>
  <c r="AM24" i="19"/>
  <c r="AM54" i="19"/>
  <c r="AG14" i="19"/>
  <c r="AM34" i="19"/>
  <c r="U54" i="19"/>
  <c r="AG44" i="19"/>
  <c r="AA24" i="19"/>
  <c r="AG54" i="19"/>
  <c r="U34" i="19"/>
  <c r="U24" i="19"/>
  <c r="AJ66" i="1"/>
  <c r="AA14" i="19"/>
  <c r="O54" i="19"/>
  <c r="U44" i="19"/>
  <c r="U43" i="19"/>
  <c r="U13" i="19"/>
  <c r="AM53" i="19"/>
  <c r="AA53" i="19"/>
  <c r="AA43" i="19"/>
  <c r="O53" i="19"/>
  <c r="O23" i="19"/>
  <c r="O13" i="19"/>
  <c r="AG43" i="19"/>
  <c r="U33" i="19"/>
  <c r="U23" i="19"/>
  <c r="AM13" i="19"/>
  <c r="AM23" i="19"/>
  <c r="AG13" i="19"/>
  <c r="AA23" i="19"/>
  <c r="AG33" i="19"/>
  <c r="AA33" i="19"/>
  <c r="AM33" i="19"/>
  <c r="AA13" i="19"/>
  <c r="AJ60"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J65" i="1"/>
  <c r="AF53" i="19"/>
  <c r="T43" i="19"/>
  <c r="Z53" i="19"/>
  <c r="N43" i="19"/>
  <c r="T23" i="19"/>
  <c r="AF43" i="19"/>
  <c r="Z13" i="19"/>
  <c r="Z43" i="19"/>
  <c r="AF23" i="19"/>
  <c r="AL13" i="19"/>
  <c r="Z23" i="19"/>
  <c r="AL43" i="19"/>
  <c r="AF13" i="19"/>
  <c r="AL23" i="19"/>
  <c r="N13" i="19"/>
  <c r="T33" i="19"/>
  <c r="AL53" i="19"/>
  <c r="N23" i="19"/>
  <c r="N53" i="19"/>
  <c r="AF33" i="19"/>
  <c r="N33" i="19"/>
  <c r="AJ59" i="1"/>
  <c r="T53" i="19"/>
  <c r="AL33" i="19"/>
  <c r="T13" i="19"/>
  <c r="Z33" i="19"/>
  <c r="Z47" i="19"/>
  <c r="T7" i="19"/>
  <c r="AL37" i="19"/>
  <c r="T17" i="19"/>
  <c r="Z17" i="19"/>
  <c r="AF7" i="19"/>
  <c r="AF37" i="19"/>
  <c r="N17" i="19"/>
  <c r="AF27" i="19"/>
  <c r="AJ23"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J42"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J24" i="1"/>
  <c r="AA17" i="19"/>
  <c r="O7" i="19"/>
  <c r="AA37" i="19"/>
  <c r="AA27" i="19"/>
  <c r="AM27" i="19"/>
  <c r="U17" i="19"/>
  <c r="U47" i="19"/>
  <c r="AG17" i="19"/>
  <c r="O47" i="19"/>
  <c r="Z40" i="19"/>
  <c r="AJ41" i="1"/>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<sst xmlns="http://schemas.openxmlformats.org/spreadsheetml/2006/main" count="907" uniqueCount="506">
  <si>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</si>
  <si>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</si>
  <si>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</si>
  <si>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t>
    </r>
    <r>
      <rPr>
        <b/>
        <sz val="11"/>
        <rFont val="Arial Narrow"/>
        <family val="2"/>
      </rPr>
      <t xml:space="preserve">DOFA </t>
    </r>
    <r>
      <rPr>
        <sz val="11"/>
        <rFont val="Arial Narrow"/>
        <family val="2"/>
      </rPr>
      <t xml:space="preserve">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</si>
  <si>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</si>
  <si>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</si>
  <si>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</si>
  <si>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</si>
  <si>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</si>
  <si>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</si>
  <si>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</si>
  <si>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</si>
  <si>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</si>
  <si>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</si>
  <si>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</si>
  <si>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</si>
  <si>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</si>
  <si>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</si>
  <si>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</si>
  <si>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</si>
  <si>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</si>
  <si>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</si>
  <si>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</si>
  <si>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</si>
  <si>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</si>
  <si>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</si>
  <si>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</si>
  <si>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</si>
  <si>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</si>
  <si>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</si>
  <si>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</si>
  <si>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</si>
  <si>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</si>
  <si>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</si>
  <si>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</si>
  <si>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</si>
  <si>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</si>
  <si>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</si>
  <si>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</si>
  <si>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</si>
  <si>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</si>
  <si>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</si>
  <si>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</si>
  <si>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</si>
  <si>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</si>
  <si>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</si>
  <si>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</si>
  <si>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</si>
  <si>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</si>
  <si>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</si>
  <si>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</si>
  <si>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</si>
  <si>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</si>
  <si>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</si>
  <si>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</si>
  <si>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</si>
  <si>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</si>
  <si>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</si>
  <si>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</si>
  <si>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</si>
  <si>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t xml:space="preserve">Control de cambios </t>
  </si>
  <si>
    <t>el registra la actualización de los riesgos a partir de 2023</t>
  </si>
  <si>
    <t>Versión inicial</t>
  </si>
  <si>
    <t>tipo de riesgos</t>
  </si>
  <si>
    <t>Fecha de cambio</t>
  </si>
  <si>
    <t>Aspecto(s) que cambiaron</t>
  </si>
  <si>
    <t>Descripción de los cambios efectuados</t>
  </si>
  <si>
    <t>2023 -v1</t>
  </si>
  <si>
    <t>na</t>
  </si>
  <si>
    <t>2023 -v2</t>
  </si>
  <si>
    <t>gestión</t>
  </si>
  <si>
    <t>interno</t>
  </si>
  <si>
    <t>se incorporo una nueva por el covid 2+</t>
  </si>
  <si>
    <t>1. Direccionamiento estratégico e innovación</t>
  </si>
  <si>
    <t>2. Atención a partes interesadas y comunicaciones</t>
  </si>
  <si>
    <t>3. Estrategia y gobierno de TI</t>
  </si>
  <si>
    <t>4. Planificación de la intervención vial</t>
  </si>
  <si>
    <t>5. Producción de mezcla y provisión de maquinaria y equipos</t>
  </si>
  <si>
    <t>6. Intervención de la malla vial</t>
  </si>
  <si>
    <t>7. Gestión de servicios e infraestructura tecnológica</t>
  </si>
  <si>
    <t>8. Gestión de recursos físicos</t>
  </si>
  <si>
    <t>9. Gestión contractual</t>
  </si>
  <si>
    <t>10. Gestión financiera</t>
  </si>
  <si>
    <t>11. Gestión de laboratorio</t>
  </si>
  <si>
    <t>12. Gestión de talento humano</t>
  </si>
  <si>
    <t>13. Gestión ambiental</t>
  </si>
  <si>
    <t>14. Gestión documental</t>
  </si>
  <si>
    <t>15. Gestión jurídica</t>
  </si>
  <si>
    <t xml:space="preserve">16. Control, evaluación y mejora de la gestión  </t>
  </si>
  <si>
    <t>17. Control disciplinario interno</t>
  </si>
  <si>
    <t>CONTEXTO  DE PROCESO</t>
  </si>
  <si>
    <t>Riesgo asociado</t>
  </si>
  <si>
    <t>FACTORES INTERNOS</t>
  </si>
  <si>
    <t>ORIGEN</t>
  </si>
  <si>
    <t>FORTALEZAS Y/O OPORTUNIDADES</t>
  </si>
  <si>
    <t>DEBILIDADES Y/O AMENAZAS</t>
  </si>
  <si>
    <t>DISEÑO DEL PROCESO:</t>
  </si>
  <si>
    <t>El proceso tiene un alcance con un objetivo claro que abarca el direccionamiento estratégico y el apoyo en la gestión para todos los procesos de la entidad.</t>
  </si>
  <si>
    <r>
      <rPr>
        <sz val="21"/>
        <color rgb="FF7030A0"/>
        <rFont val="Arial"/>
        <family val="2"/>
      </rPr>
      <t>El componente de</t>
    </r>
    <r>
      <rPr>
        <b/>
        <sz val="21"/>
        <color rgb="FF7030A0"/>
        <rFont val="Arial"/>
        <family val="2"/>
      </rPr>
      <t xml:space="preserve"> innovación y gestión del conocimiento</t>
    </r>
    <r>
      <rPr>
        <sz val="21"/>
        <color rgb="FF7030A0"/>
        <rFont val="Arial"/>
        <family val="2"/>
      </rPr>
      <t xml:space="preserve"> está por desarrollar dentro del proceso. La operatividad del banco de proyectos depende de la aplicación y la comprensión de la metodología de iniciativas de proyectos por parte de los procesos de la entidad.</t>
    </r>
    <r>
      <rPr>
        <sz val="21"/>
        <rFont val="Arial"/>
        <family val="2"/>
      </rPr>
      <t xml:space="preserve">
El proceso DESI al ser el que coordina la implementación del Sistema de Gestión de Calidad depende del compromiso y trabajo de los demás procesos para generar resultados y subsanar las no conformidades producto de las actividades internas.</t>
    </r>
  </si>
  <si>
    <t>R4</t>
  </si>
  <si>
    <t>INTERACCIONES CON OTROS PROCESOS:</t>
  </si>
  <si>
    <r>
      <t>El proceso DESI  interactúa de manera eficaz con el resto de procesos de la entidad a través de los colaboradores designados por los directivos de la entidad como enlaces</t>
    </r>
    <r>
      <rPr>
        <sz val="21"/>
        <color rgb="FFFF0000"/>
        <rFont val="Arial"/>
        <family val="2"/>
      </rPr>
      <t>,</t>
    </r>
    <r>
      <rPr>
        <sz val="21"/>
        <rFont val="Arial"/>
        <family val="2"/>
      </rPr>
      <t xml:space="preserve"> pues da lineamientos y asesora la formulación programación actualización y seguimiento integral a proyectos de inversión,  la implementación del Modelo Integrado de Planeación y Gestión en todos los procesos y procedimientos de la entidad.
El proceso DESI se apoya en el proceso de Atención a Partes Interesadas y Comunicaciones para mantener una comunicación permanente con el resto de procesos, y con la línea estratégica de la entidad (el consejo directivo de la entidad).</t>
    </r>
  </si>
  <si>
    <r>
      <t>El proceso DESI, al ser el que consolida y analiza la información de gestión, seguimiento e indicadores de todos los procesos de la entidad puede llegar a fallar en la oportunidad de entrega de la información al C</t>
    </r>
    <r>
      <rPr>
        <b/>
        <sz val="21"/>
        <rFont val="Arial"/>
        <family val="2"/>
      </rPr>
      <t>omité Institucional de Gestión y Desempeño,</t>
    </r>
    <r>
      <rPr>
        <sz val="21"/>
        <rFont val="Arial"/>
        <family val="2"/>
      </rPr>
      <t xml:space="preserve"> pues depende de los colaboradores que sirven de enlaces con los procesos (en particular depende de sus compromisos de: efectividad, constancia y rigurosidad en la información).</t>
    </r>
  </si>
  <si>
    <t>R1</t>
  </si>
  <si>
    <t>TRANSVERSALIDAD</t>
  </si>
  <si>
    <t xml:space="preserve">El proceso DESI es transversal a todos los procesos de la entidad, la línea estratégica desplegada a través del comité directivo y la Oficina Asesora de Planeación  genera políticas, lineamientos y directrices que abarcan a todos los procesos y se articulan dentro del sistema integrado de gestión de la entidad.
El proceso DESI también se encarga de la administración del sistema de gestión de la calidad en la entidad, que involucra a todos los procesos y que bajo su liderazgo permite el aseguramiento de estándares de calidad en todos los procedimientos. </t>
  </si>
  <si>
    <t>Con el fin de cumplir  oportunamente en la entrega de los productos para la toma de decisiones de los directivos de la entidad se puede incurrir en la extralimitación de labores de la Oficina Asesora de Planeación y sus colaboradores. 
Pues por cumplir con los plazos se pueden empezar a adelantar labores que están incluidas en las herramientas de gestión de los procesos que deben ser realizadas y planificadas por ellos mismos.</t>
  </si>
  <si>
    <t>PROCEDIMIENTOS ASOCIADOS:</t>
  </si>
  <si>
    <t xml:space="preserve">RESPONSABLES DEL PROCESO: </t>
  </si>
  <si>
    <t>Los responsables del proceso DESI son: el director general,  el jefe de la oficina asesora de planeación y los subdirectores. Este sistema de responsabilidades permite un alto grado de  autoridad y autonomía para la toma de decisiones y desagregación de actividades.</t>
  </si>
  <si>
    <t xml:space="preserve">No se cuenta con los suficientes servidores públicos para realizar la gestión necesaria en el marco del cumplimiento de los objetivos institucionales relacionados con su campo de acción. 
En consecuencia, el proceso debe recurrir a la vinculación de contratistas </t>
  </si>
  <si>
    <t>COMUNICACIÓN ENTRE LOS PROCESOS:</t>
  </si>
  <si>
    <t xml:space="preserve">Cuando el Comité directivo y el proceso DESI generan directrices, recomendaciones y solicitudes al resto de procesos de la entidad sus observaciones son tenidas en cuenta y se integran al accionar de los procesos. </t>
  </si>
  <si>
    <t xml:space="preserve">La comunicación puede ser dispendiosa si no se cuenta con la disposición y el compromiso de los responsables directivos.
</t>
  </si>
  <si>
    <t>ACTIVOS DE SEGURIDAD DIGITAL DEL PROCESO:</t>
  </si>
  <si>
    <t xml:space="preserve">El proceso cuenta con un repositorio de información documentada vigente en la intranet de la entidad llamado: SISGESTIÓN en la que se cuelgan los formatos y documentos del sistema integrado de gestión de la entidad. En este repositorio los colaboradores tienen facilidad para consultar la información actualizada.
Se cuenta con el aplicativo SAFIRO que sirve para hacer el seguimiento a las metas y proyectos de inversión de la entidad. </t>
  </si>
  <si>
    <t>El proceso está diseñado para funcionar apoyándose en sistemas de información, bases de datos y aplicativos, por lo que fallas en estos sistemas pueden afectar el normal flujo del proceso.
Los aplicativos informáticos del proceso están expuestos a una manipulación indebida de la información por parte de los administradores de las bases de datos.
Hace falta el desarrollo de una PMO (Project Management Office) una oficina o un software que permita el seguimiento a iniciativas de proyectos de innovación y de gestión del conocimiento.</t>
  </si>
  <si>
    <t>Aceptar</t>
  </si>
  <si>
    <t>Económico</t>
  </si>
  <si>
    <t>Evitar</t>
  </si>
  <si>
    <t>Reputacional</t>
  </si>
  <si>
    <t>Reducir (compartir)</t>
  </si>
  <si>
    <t>Económico y Reputacional</t>
  </si>
  <si>
    <t>Reducir (mitigar)</t>
  </si>
  <si>
    <t xml:space="preserve">Riesgo estrategico </t>
  </si>
  <si>
    <t>Objetivo Intitucional asociado</t>
  </si>
  <si>
    <t>Plan de accion (solo para la opción reducir)</t>
  </si>
  <si>
    <t>Si</t>
  </si>
  <si>
    <t>1. Lograr mecanismos de financiación que permitan incrementar los recursos propios de la entidad.</t>
  </si>
  <si>
    <t>Finalizado</t>
  </si>
  <si>
    <t>No</t>
  </si>
  <si>
    <t>2. Diseñar e implementar una estrategia de innovación que permita hacer más eficiente la gestión de la Unidad.</t>
  </si>
  <si>
    <t>En curso</t>
  </si>
  <si>
    <t xml:space="preserve">3.Mejorar el estado de la malla vial local, intermedia, rural, y de la ciclo-infraestructura de Bogotá D.C., </t>
  </si>
  <si>
    <t>4.Mejorar las condiciones de Infraestructura que permitan el uso y disfrute del espacio público en Bogotá D.C.</t>
  </si>
  <si>
    <t xml:space="preserve">Gestión </t>
  </si>
  <si>
    <t>Relaciones Laborales</t>
  </si>
  <si>
    <t>NA</t>
  </si>
  <si>
    <t>Daños Activos Fisicos</t>
  </si>
  <si>
    <t>Proyecto de inversión</t>
  </si>
  <si>
    <t>Ejecucion y Administracion de procesos</t>
  </si>
  <si>
    <t>7858 Conservación de la Malla Vial Distrital y Cicloinfraestructura de Bogotá</t>
  </si>
  <si>
    <t>Fallas Tecnologicas</t>
  </si>
  <si>
    <t xml:space="preserve">7859 Fortalecimiento Institucional </t>
  </si>
  <si>
    <t>Usuarios, productos y practicas , organizacionales</t>
  </si>
  <si>
    <t>7860 Fortalecimiento de los componentes de TI para la transformación digital</t>
  </si>
  <si>
    <t>Corrupción</t>
  </si>
  <si>
    <t>Fraude Externo</t>
  </si>
  <si>
    <t>7903 Apoyo a la adecuación y conservación del espacio público de Bogotá</t>
  </si>
  <si>
    <t>Fraude Interno</t>
  </si>
  <si>
    <t>Soborno</t>
  </si>
  <si>
    <t>seguridad</t>
  </si>
  <si>
    <t xml:space="preserve">Pérdida de la integridad </t>
  </si>
  <si>
    <t xml:space="preserve">Pérdida de la confidencialidad </t>
  </si>
  <si>
    <t xml:space="preserve">Pérdida de la disponibilidad </t>
  </si>
  <si>
    <t>Acciones no autorizadas </t>
  </si>
  <si>
    <t>Compromiso de la información </t>
  </si>
  <si>
    <t>Compromiso de las funciones </t>
  </si>
  <si>
    <t>Daño físico </t>
  </si>
  <si>
    <t>TIPO</t>
  </si>
  <si>
    <t>AMENAZA</t>
  </si>
  <si>
    <t>Fallas técnicas </t>
  </si>
  <si>
    <t>Fuego</t>
  </si>
  <si>
    <t>Perdida de los servicios esenciales </t>
  </si>
  <si>
    <t>Agua</t>
  </si>
  <si>
    <t>Perturbación debida a la radiación </t>
  </si>
  <si>
    <t>Contaminación</t>
  </si>
  <si>
    <t>Eventos naturales </t>
  </si>
  <si>
    <t>Accidente Importante</t>
  </si>
  <si>
    <t>Destrucción del equipo o medios </t>
  </si>
  <si>
    <t>Polvo, corrosión, congelamiento </t>
  </si>
  <si>
    <t>Fenómenos climáticos </t>
  </si>
  <si>
    <t>Fenómenos sísmicos </t>
  </si>
  <si>
    <t>Fenómenos volcánicos </t>
  </si>
  <si>
    <t>Fenómenos meteorológicos </t>
  </si>
  <si>
    <t>Inundación </t>
  </si>
  <si>
    <t>Fallas en el sistema de suministro de agua o aire acondicionado </t>
  </si>
  <si>
    <t>Perdida de suministro de energía </t>
  </si>
  <si>
    <t>Falla en equipo de telecomunicaciones </t>
  </si>
  <si>
    <t>Radiación electromagnética </t>
  </si>
  <si>
    <t>Radiación térmica </t>
  </si>
  <si>
    <t>Impulsos electromagnéticos </t>
  </si>
  <si>
    <t>Interceptación de señales de interferencia comprometida </t>
  </si>
  <si>
    <t>Espionaje remoto </t>
  </si>
  <si>
    <t>Escucha encubierta </t>
  </si>
  <si>
    <t>Hurto de medios o documentos </t>
  </si>
  <si>
    <t>Hurto de equipo </t>
  </si>
  <si>
    <t>Recuperación de medios reciclados o desechados </t>
  </si>
  <si>
    <t>Divulgación </t>
  </si>
  <si>
    <t>Datos provenientes de fuentes no confiables </t>
  </si>
  <si>
    <t>Manipulación con hardware </t>
  </si>
  <si>
    <t>Manipulación con software </t>
  </si>
  <si>
    <t>Detección de la posición </t>
  </si>
  <si>
    <t>Fallas del equipo </t>
  </si>
  <si>
    <t>Mal funcionamiento del equipo </t>
  </si>
  <si>
    <t>Saturación del sistema de información </t>
  </si>
  <si>
    <t>Mal funcionamiento del software </t>
  </si>
  <si>
    <t>Incumplimiento en el mantenimiento del sistema de información. </t>
  </si>
  <si>
    <t>Uso no autorizado del equipo </t>
  </si>
  <si>
    <t>Copia fraudulenta del software </t>
  </si>
  <si>
    <t>Uso de software falso o copiado </t>
  </si>
  <si>
    <t>Corrupción de los datos </t>
  </si>
  <si>
    <t>Procesamiento ilegal de datos </t>
  </si>
  <si>
    <t>Error en el uso </t>
  </si>
  <si>
    <t>Abuso de derechos </t>
  </si>
  <si>
    <t>Falsificación de derechos </t>
  </si>
  <si>
    <t>Negación de acciones </t>
  </si>
  <si>
    <t>Incumplimiento en la disponibilidad del personal </t>
  </si>
  <si>
    <t>FORMATO MAPA RIESGOS DE PROCESO</t>
  </si>
  <si>
    <t>CÓDIGO: DESI-FM-018</t>
  </si>
  <si>
    <t>VERSIÓN: 11</t>
  </si>
  <si>
    <t>Proceso:</t>
  </si>
  <si>
    <t>Objetivo:</t>
  </si>
  <si>
    <t>Alcance:</t>
  </si>
  <si>
    <t>Identificación del riesgo</t>
  </si>
  <si>
    <t>Contexto</t>
  </si>
  <si>
    <t>Instrumentos posiblemente afectados</t>
  </si>
  <si>
    <t>Análisis del riesgo inherente</t>
  </si>
  <si>
    <t>Evaluación del riesgo - Valoración de los controles</t>
  </si>
  <si>
    <t>Evaluación del riesgo - Nivel del riesgo residual</t>
  </si>
  <si>
    <t xml:space="preserve">Tratamiento del riesgo -plan de acción </t>
  </si>
  <si>
    <t>ACCION DE CONTINGENCIA</t>
  </si>
  <si>
    <t xml:space="preserve">Referencia </t>
  </si>
  <si>
    <t xml:space="preserve">Actividad clave o fase del proyecto </t>
  </si>
  <si>
    <t>Internas</t>
  </si>
  <si>
    <t>Externas</t>
  </si>
  <si>
    <t>Efectos (Consecuencias)</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</si>
  <si>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</si>
  <si>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</si>
  <si>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</si>
  <si>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</si>
  <si>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</si>
  <si>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</si>
  <si>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</si>
  <si>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</si>
  <si>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</si>
  <si>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</si>
  <si>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</si>
  <si>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</si>
  <si>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Acción</t>
  </si>
  <si>
    <t>Responsable</t>
  </si>
  <si>
    <t>Producto</t>
  </si>
  <si>
    <t>Fecha Implementación</t>
  </si>
  <si>
    <t>ACCIÓN</t>
  </si>
  <si>
    <t>SOPORTE / PRODUCTO</t>
  </si>
  <si>
    <t>RESPONSABLE</t>
  </si>
  <si>
    <t xml:space="preserve">Proyecto de Inversión asociado </t>
  </si>
  <si>
    <t>Tipo</t>
  </si>
  <si>
    <t>Implementación</t>
  </si>
  <si>
    <t>Calificación</t>
  </si>
  <si>
    <t>Documentación</t>
  </si>
  <si>
    <t>Frecuencia</t>
  </si>
  <si>
    <t>Evidencia</t>
  </si>
  <si>
    <t xml:space="preserve">     El riesgo afecta la imagen de la entidad con algunos usuarios de relevancia frente al logro de los objetivos</t>
  </si>
  <si>
    <t>Preventivo</t>
  </si>
  <si>
    <t>Manual</t>
  </si>
  <si>
    <t>Documentado</t>
  </si>
  <si>
    <t>Continua</t>
  </si>
  <si>
    <t>Con Registro</t>
  </si>
  <si>
    <t>Detectivo</t>
  </si>
  <si>
    <t>Sin Documentar</t>
  </si>
  <si>
    <r>
      <rPr>
        <b/>
        <sz val="12"/>
        <rFont val="Arial"/>
        <family val="2"/>
      </rPr>
      <t xml:space="preserve">*Nota: </t>
    </r>
    <r>
      <rPr>
        <sz val="12"/>
        <rFont val="Arial"/>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</si>
  <si>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</si>
  <si>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 RIESGOS GESTIÓN</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</si>
  <si>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</si>
  <si>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</si>
  <si>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</si>
  <si>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</si>
  <si>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</si>
  <si>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</si>
  <si>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</si>
  <si>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</si>
  <si>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</si>
  <si>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</si>
  <si>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</si>
  <si>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</si>
  <si>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</si>
  <si>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</si>
  <si>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</si>
  <si>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 RIESGOS GESTIÓN</t>
  </si>
  <si>
    <t>Actividad clave o fase del proyecto</t>
  </si>
  <si>
    <t>Correctivo</t>
  </si>
  <si>
    <t>IMPACTO CORRUPCIÓN</t>
  </si>
  <si>
    <t>No.</t>
  </si>
  <si>
    <t>SI EL RIESGO DE CORRUPCIÓN SE MATERIALIZA PODRÍA...</t>
  </si>
  <si>
    <t>RESPUESTA</t>
  </si>
  <si>
    <t>SI</t>
  </si>
  <si>
    <t>NO</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</si>
  <si>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</si>
  <si>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</si>
  <si>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</si>
  <si>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</si>
  <si>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</si>
  <si>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</si>
  <si>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</si>
  <si>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</si>
  <si>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</si>
  <si>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</si>
  <si>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</si>
  <si>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</si>
  <si>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</si>
  <si>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</si>
  <si>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</si>
  <si>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</si>
  <si>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</si>
  <si>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</si>
  <si>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</si>
  <si>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TOTAL RESPUESTAS AFIRMATIVAS </t>
  </si>
  <si>
    <r>
      <t>Responder afirmativamente de 1 a 5 pregunta(s) genera un impacto</t>
    </r>
    <r>
      <rPr>
        <b/>
        <sz val="10"/>
        <rFont val="Arial"/>
        <family val="2"/>
      </rPr>
      <t xml:space="preserve"> Moderado</t>
    </r>
    <r>
      <rPr>
        <sz val="11"/>
        <color theme="1"/>
        <rFont val="Arial"/>
        <family val="2"/>
      </rPr>
      <t xml:space="preserve">
Responder afirmativamente de 6 a 11 preguntas genera un impacto </t>
    </r>
    <r>
      <rPr>
        <b/>
        <sz val="10"/>
        <rFont val="Arial"/>
        <family val="2"/>
      </rPr>
      <t xml:space="preserve">Mayor </t>
    </r>
    <r>
      <rPr>
        <sz val="11"/>
        <color theme="1"/>
        <rFont val="Arial"/>
        <family val="2"/>
      </rPr>
      <t xml:space="preserve">
Responder afirmativamente de 12 a 19 preguntas genera un impacto </t>
    </r>
    <r>
      <rPr>
        <b/>
        <sz val="10"/>
        <rFont val="Arial"/>
        <family val="2"/>
      </rPr>
      <t>Catastrófico</t>
    </r>
    <r>
      <rPr>
        <sz val="11"/>
        <color theme="1"/>
        <rFont val="Arial"/>
        <family val="2"/>
      </rPr>
      <t>.</t>
    </r>
  </si>
  <si>
    <t>Tipo de activo</t>
  </si>
  <si>
    <t>Activo de información</t>
  </si>
  <si>
    <t>Tipo de amenaza</t>
  </si>
  <si>
    <t>Amenaza</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</si>
  <si>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</si>
  <si>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</si>
  <si>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</si>
  <si>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</si>
  <si>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</si>
  <si>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</si>
  <si>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</si>
  <si>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</si>
  <si>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</si>
  <si>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</si>
  <si>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</si>
  <si>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</si>
  <si>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</si>
  <si>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</si>
  <si>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</si>
  <si>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 xml:space="preserve">Equivalente </t>
  </si>
  <si>
    <t>Insignificante</t>
  </si>
  <si>
    <t>Leve 20%</t>
  </si>
  <si>
    <t xml:space="preserve">Afectación menor a 130 SMLMV </t>
  </si>
  <si>
    <t>El riesgo afecta la imagen de alguna área de la organización</t>
  </si>
  <si>
    <t>Menor</t>
  </si>
  <si>
    <t xml:space="preserve">Menor 40% </t>
  </si>
  <si>
    <t xml:space="preserve">Entre 130 y 650 SMLMV </t>
  </si>
  <si>
    <t>El riesgo afecta la imagen de la entidad internamente, de conocimiento general, nivel interno, de junta dircetiva y accionistas y/o de provedores</t>
  </si>
  <si>
    <t>Moderado 60%</t>
  </si>
  <si>
    <t xml:space="preserve">Entre 650 y 1300 SMLMV </t>
  </si>
  <si>
    <t>El riesgo afecta la imagen de la entidad con algunos usuarios de relevancia frente al logro de los objetivos</t>
  </si>
  <si>
    <t>Mayor</t>
  </si>
  <si>
    <t>Mayor 80%</t>
  </si>
  <si>
    <t xml:space="preserve">Entre 1300 y 6500 SMLMV </t>
  </si>
  <si>
    <r>
      <t>El riesgo afecta la imagen de</t>
    </r>
    <r>
      <rPr>
        <sz val="26"/>
        <color theme="9" tint="-0.249977111117893"/>
        <rFont val="Arial Narrow"/>
        <family val="2"/>
      </rPr>
      <t xml:space="preserve">  la entidad </t>
    </r>
    <r>
      <rPr>
        <sz val="26"/>
        <color rgb="FF000000"/>
        <rFont val="Arial Narrow"/>
        <family val="2"/>
      </rPr>
      <t>con efecto publicitario sostenido a nivel de sector administrativo, nivel departamental o municipal</t>
    </r>
  </si>
  <si>
    <t>Catastrófico</t>
  </si>
  <si>
    <t>Catastrófico 100%</t>
  </si>
  <si>
    <t xml:space="preserve">Mayor a 6500 SMLMV </t>
  </si>
  <si>
    <t>El riesgo afecta la imagen de la entidad a nivel nacional, con efecto publicitarios sostenible a nivel país</t>
  </si>
  <si>
    <t>Afectación_Económica_o_presupuestal</t>
  </si>
  <si>
    <t xml:space="preserve">     Afectación menor a 130 SMLMV .</t>
  </si>
  <si>
    <t xml:space="preserve">     El riesgo afecta la imagen de alguna área de la organización</t>
  </si>
  <si>
    <t>Pérdida_Reputacional</t>
  </si>
  <si>
    <t xml:space="preserve">     Entre 130 y 650 SMLMV </t>
  </si>
  <si>
    <t xml:space="preserve">     El riesgo afecta la imagen de la entidad internamente, de conocimiento general, nivel interno, de junta dircetiva y accionistas y/o de provedores</t>
  </si>
  <si>
    <t xml:space="preserve">     Entre 650 y 1300 SMLMV </t>
  </si>
  <si>
    <t xml:space="preserve">     Entre 1300 y 6500 SMLMV </t>
  </si>
  <si>
    <t xml:space="preserve">     El riesgo afecta la imagen de de la entidad con efecto publicitario sostenido a nivel de sector administrativo, nivel departamental o municipal</t>
  </si>
  <si>
    <t xml:space="preserve">     Mayor a 6500 SMLMV </t>
  </si>
  <si>
    <t xml:space="preserve">     El riesgo afecta la imagen de la entidad a nivel nacional, con efecto publicitarios sostenible a nivel país</t>
  </si>
  <si>
    <t>Criterios</t>
  </si>
  <si>
    <t>Subcriterios</t>
  </si>
  <si>
    <t>Catastrofico</t>
  </si>
  <si>
    <t>Afectación Económica o presupuestal</t>
  </si>
  <si>
    <t>Afectación menor a 130 SMLMV .</t>
  </si>
  <si>
    <t>El riesgo afecta la imagen de de la entidad con efecto publicitario sostenido a nivel de sector administrativo, nivel departamental o municipal</t>
  </si>
  <si>
    <t>❌</t>
  </si>
  <si>
    <t>✔</t>
  </si>
  <si>
    <t>Gestión</t>
  </si>
  <si>
    <t>Ejecución y administración de procesos</t>
  </si>
  <si>
    <t>Pérdidas derivadas de errores en la ejecución y administración de procesos.</t>
  </si>
  <si>
    <t>Relaciones laborales</t>
  </si>
  <si>
    <t>Pérdidas que surgen de acciones contrarias a las leyes o acuerdos de empleo, salud o seguridad, del pago de demandas por  daños personales o de discriminación.</t>
  </si>
  <si>
    <t>Daños a activos fijos/ eventos externos</t>
  </si>
  <si>
    <t>Pérdida por daños o extravíos de los activos fijos por desastres naturales u otros riesgos/eventos externos como atentados, vandalismo, orden público.</t>
  </si>
  <si>
    <t>Seguridad Digital</t>
  </si>
  <si>
    <t>Fallas tecnológicas</t>
  </si>
  <si>
    <t>Errores en hardware, software, telecomunicaciones, interrupción de servicios básicos.</t>
  </si>
  <si>
    <t>Fraude externo</t>
  </si>
  <si>
    <t>Pérdida derivada de actos de fraude por personas ajenas a la organización (no participa personal de la entidad).</t>
  </si>
  <si>
    <t>Fraude interno</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</si>
  <si>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</si>
  <si>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Cuando una persona da u ofrece “dinero u otra utilidad para que se realice u omita un acto propio del cargo de un funcionario público, o para que se ejecute uno contrario a sus deberes oficiales”</t>
  </si>
  <si>
    <t>Determina que la información no esté disponible ni sea revelada a individuos, entidades o procesos no autorizados.</t>
  </si>
  <si>
    <t>Determina la exactitud y completitud de la información, permitiendo que la información sea precisa, coherente y completa desde su creación hasta su destrucción.</t>
  </si>
  <si>
    <t>Determina la accesibilidad y utilización de la información por solicitud de una persona entidad o proceso autorizada cuando así lo requiera esta, en el momento y en la forma que se requiere ahora y en el futuro, al igual que los recursos necesarios para su uso.</t>
  </si>
  <si>
    <t>TIPO DE ACTIVO</t>
  </si>
  <si>
    <t>INFORMACIÓN</t>
  </si>
  <si>
    <t>SOFTWARE</t>
  </si>
  <si>
    <t>HARDWARE</t>
  </si>
  <si>
    <t>INSTALACIONES</t>
  </si>
  <si>
    <t>PROCESOS</t>
  </si>
  <si>
    <t>RECURSOS HUMANOS</t>
  </si>
  <si>
    <t>RED</t>
  </si>
  <si>
    <t>SERVICIOS</t>
  </si>
  <si>
    <t>EQUIPAMIENTO AUXILIAR</t>
  </si>
  <si>
    <t>COMPONENTES DE RED</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</si>
  <si>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</si>
  <si>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</si>
  <si>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</si>
  <si>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</si>
  <si>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</si>
  <si>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</si>
  <si>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</si>
  <si>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</si>
  <si>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</si>
  <si>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</si>
  <si>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</si>
  <si>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</si>
  <si>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</si>
  <si>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</si>
  <si>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</si>
  <si>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</si>
  <si>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</si>
  <si>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</si>
  <si>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</si>
  <si>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</si>
  <si>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</si>
  <si>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</si>
  <si>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Registro Sustancial</t>
  </si>
  <si>
    <t>Registro Material</t>
  </si>
  <si>
    <t>Sin registro</t>
  </si>
  <si>
    <t>Reducir</t>
  </si>
  <si>
    <t>FECHA DE APLICACIÓN: NOVIEMBRE 2022</t>
  </si>
  <si>
    <t xml:space="preserve">Tratamiento del riesgo -Plan de acción </t>
  </si>
  <si>
    <t>Objetivo Institucional  asociado</t>
  </si>
  <si>
    <t>Liderar la programación anual del 100% de los recursos presupuestales de funcionamiento para la elaboración del Anteproyecto de Presupuesto y apoyar la programación de los recursos presupuestales de inversión, efectuando el seguimiento, registro, contabilización y pago del 100% de las obligaciones económicas adquiridas por la Entidad, previo cumplimiento de los requisitos, obteniendo como resultado la presentación y confiabilidad de los estados financieros.</t>
  </si>
  <si>
    <t xml:space="preserve">Inicia con las etapas de aprobación, ejecución y modificaciones presupuestales, realizando la identificación de los hechos económicos financieros y finalizando con el pago de los compromisos u obligaciones, como el registro y la elaboración de los estados e informes contables, en dónde se realiza el respectivo análisis e interpretación de la información contable para la toma de decisiones por parte de los directivos de la UAERMV. </t>
  </si>
  <si>
    <t xml:space="preserve">Recibir y revisar las cuentas con sus soportes, elaborar órdenes de pago y efectuar el giro a proveedores, Empresas de Servicios Públicos, Administradoras de Riesgos Laborales, empleados públicos y trabajadores oficiales. </t>
  </si>
  <si>
    <t>Cambios o actualizaciones normativas no informadas
Falta de interoperabilidad entre los sistemas de SDH, regalías y UMV</t>
  </si>
  <si>
    <t xml:space="preserve">Retrasos, devoluciones y reprocesos internos.
</t>
  </si>
  <si>
    <t>Falta en la completitud de presentación de los requisitos para realizar los pagos.
Manualidad en el operatividad del Sistema de Información Financiera.</t>
  </si>
  <si>
    <t>Asegurar que se realicen los cambios a nivel sistema o documentación por los cambios normativos</t>
  </si>
  <si>
    <t>Profesional Especializado de Financiera</t>
  </si>
  <si>
    <t>Solicitudes a mesa de ayuda y/o nuevo(s) documento(s) o  versiones actualizadas</t>
  </si>
  <si>
    <t>Devolución del trámite al punto donde se presento la inconsistencia y realización de la corrección.</t>
  </si>
  <si>
    <t>Documentación asociada al caso.</t>
  </si>
  <si>
    <t xml:space="preserve">Aplicación de sanciones y llamados de atención (hallazgos) de entes de control y entidades guía del tema contable por presentación de información no confiable y no oportuna </t>
  </si>
  <si>
    <t>Desactualización normativa que impacta la aplicación de criterios de decisión a discresión del liquidador en la generación de la Orden de pago por manualidad en la operación del sistema de información financiera</t>
  </si>
  <si>
    <t>Retrasos en la atención de las solicitudes de pago</t>
  </si>
  <si>
    <t>Registrar, consolidar, analizar y presentar los estados financieros, tributarios y de entes de control</t>
  </si>
  <si>
    <t>Falta de entrega de información de los hechos económicos por los FDL y Otras entidades que afectan la preparación de la información para la consolidación de los estados</t>
  </si>
  <si>
    <t>Estados financieros que no presentan información confiable.</t>
  </si>
  <si>
    <t>Profesional Especializado área Contable</t>
  </si>
  <si>
    <t>Realizar la corrección de la información contable reportada y cargarla nuevamente en los aplicativos de la Contaduría General de la Nación y Bogotá Consolida</t>
  </si>
  <si>
    <t>Información corregida cargada en los aplicativos</t>
  </si>
  <si>
    <t>Multa y sanción del ente de control</t>
  </si>
  <si>
    <t>incumplimiento de los controles establecidos para la aprobación de los pagos y la realización de los desembolsos</t>
  </si>
  <si>
    <t xml:space="preserve">QUE? Posibilidad afectación Económico y Reputacional
COMO?  Por multa y sanción del ente de control 
PORQUE? debido a la pérdida de recursos administrados por la UMV
Posibilidad de afectación económico y reputacional por multa y sanción del ente de control debido a la pérdida de recursos administrados por la UMV </t>
  </si>
  <si>
    <t>QUE? Posibilidad afectación Reputacional  
COMO?  Retrasos en la atención de las solicitudes de pago
PORQUE? debido a la desactualización normativa que impdacta la aplicación de criterios de decisión a discresión del liquidador en la generación de la Orden de pago por manualidad en la operación del sistema de información financiera
Posibilidad de afectación reputacional por retrasos en la atención de las solicitudes de pago Aplicación incorrecta de la normativa en cada una de las etapas de la gestión financiera, que impacta la aplicación de criterios de decisión a discresión del liquidador en la generación de la Orden de pago por manualidad en la operación del sistema de información financiera</t>
  </si>
  <si>
    <t>Controlar y conciliar los movimientos bancarios y elaborar los informes correspondientes.</t>
  </si>
  <si>
    <t>Fraudes electrónicos</t>
  </si>
  <si>
    <t>Falta de control en los saldos de las cuentas bancarias.</t>
  </si>
  <si>
    <t xml:space="preserve">Incumplimiento en los pagos e imposición de multas fiscales
</t>
  </si>
  <si>
    <t>Diariamente el Apoyo - contratista designado del área de Tesorería General coteja los movimientos y saldos bancarios frente al estado diario de tesorería, con el fin de identificar posibles inconsistencias en la información registrada, en caso de presentar diferencias se debe enviar comunicación a la entidad financiera, para así identificar el detalle de los movimientos y realizar los ajustes correspondientes. La evidencia se encuentra registrada en el aplicativo financiero de tesorería, en libro diario y de ser el caso, la comunicación enviada a la entidad financiera.</t>
  </si>
  <si>
    <t>Contar con una póliza de responsabilidad financiera que ampare sobre las actuaciones de los servidores públicos asignados a la Tesorería</t>
  </si>
  <si>
    <t>Tesorero General</t>
  </si>
  <si>
    <t>Póliza de manejo</t>
  </si>
  <si>
    <t>Anualmente</t>
  </si>
  <si>
    <t>Reporte del caso al Supervisor del Programa de Seguros para solicitar realizar la reclamación</t>
  </si>
  <si>
    <t>Memorando con la notificación del caso solicitando realizar la reclamación</t>
  </si>
  <si>
    <t xml:space="preserve">Tráfico de influencias con el fin de agilizar el pago del contratista
</t>
  </si>
  <si>
    <t>Aplicación de sanciones por quejas por corrupción</t>
  </si>
  <si>
    <t>Ajustes en la información y en los estados financieros y tributarios</t>
  </si>
  <si>
    <t>Recibir y revisar las cuentas con sus soportes, elaborar órdenes de pago y efectuar el giro a proveedores, Empresas de Servicios Públicos, Administradoras de Riesgos Laborales, empleados públicos y trabajadores oficiales.</t>
  </si>
  <si>
    <t>Asignación de orden de llegada manual y a discreción de la persona que recepciona la llegada de las cuentas de cobro</t>
  </si>
  <si>
    <t>Permisibilidad al ofrecimiento de sobornos para agilizar los trámites</t>
  </si>
  <si>
    <t>X</t>
  </si>
  <si>
    <t xml:space="preserve">Cada vez que se recibe una solicitud de pago a través del sistema de correspondencia Orfeo en su orden de llegada, la Auxiliar Administrativa valida la documentación y en caso de cumplir con los requisitos reasigna al funcionario o Contratista encargado de realizar la liquidación y generación de la Orden de Pago, con el fin de cumplir con el derecho al turno - Ley 1150 de 2007. En caso que la solicitud no cumpla con los requisitos, se realiza la devolución a quién radica con la respectiva observación en el aplicativo Orfeo, a fin de realizar las modificaciones o ajustes a que haya lugar, y se atenderá el proceso en el nuevo orden de llegada. La evidencia de la recepción, traslado para liquidación o devolución de la solicitud de pago se encuentra en el sistema Orfeo en el historial de la solicitud de radicación. </t>
  </si>
  <si>
    <t>Afectación reputacional y generación de desconfianza de sus operaciones, como aplicación de sanciones por los entes de control</t>
  </si>
  <si>
    <t>Mensualmente la Auxiliar Administrativa recibe las solicitudes de pago, según las fechas establecidas en la circular de pagos, previamente socializada por los canales de comunicación de la Entidad, con el fin de cumplir con la oportunidad en los pagos, las solicitudes se tramitan en el orden con que son recibidas a través del sistema de correspondencia Orfeo, verificando y validando que la fecha en la cual se reciben se encuentre dentro de los días definidos en la circular para su recepción y atención. En caso de recibir solicitudes de manera extemporánea, se devuelven al contratista o Supervisor para radicarse en el siguiente período establecido para la recepción de solicitudes de pago, como evidencia del control se establece la trazabilidad en el histórico de la solicitud en el aplicativo Orfeo.</t>
  </si>
  <si>
    <t>Proyectar una circular a todos los servidores de la UAERMV donde se establecen las fechas de radicación y pago de las cuentas.</t>
  </si>
  <si>
    <t>Circular</t>
  </si>
  <si>
    <t>Realizar el reporte correspondiente para dar inicio a las investigaciones a que hubiera lugar</t>
  </si>
  <si>
    <t>Reporte del caso a Control Interno Disciplinario para tomar las medidas pertinentes</t>
  </si>
  <si>
    <t>Debilidad en el soporte técnico del Sistema Financiero.
Parametrización inadecuada o fuera de la normatividad vigente.</t>
  </si>
  <si>
    <t>Registro de información incorrecta</t>
  </si>
  <si>
    <t>QUE? Posibilidad afectación Reputacional  
COMO?  Por Aplicación de sanciones por quejas por corrupción
PORQUE? debido a la aceptación de ofrecimientos o dádivas de los proveedores o contratistas para agilizar el trámite de los pagos, en beneficio propio o de un tercero, modificando el orden de presentación de los pagos.
Probabilidad de afectación reputacional por apliación de sanciones por quejas por corrupción debido a la aceptación de ofrecimientos o dádivas de los proveedores o contratistas para agilizar el trámite de los pagos, en beneficio propio o de un tercero, modificando el orden de presentación de los pagos.</t>
  </si>
  <si>
    <t>Sistema de Gestión de Información Administrativa y Financiera</t>
  </si>
  <si>
    <t>Mal funcionamiento del Software</t>
  </si>
  <si>
    <t>Realizar el seguimiento y comparación de las políticas definidas y lineamientos presupuestales con los resultados obtenidos, de acuerdo con el cronograma establecido en aspectos presupuestales, tesorales y contables.</t>
  </si>
  <si>
    <t>Falta de integridad del sistema para el registro de información</t>
  </si>
  <si>
    <t>Reprocesos y reportes con información incorrecta</t>
  </si>
  <si>
    <t xml:space="preserve">Incompatibilidad de los sistemas de información de la Entidades guía y/o encargadas del recaudo </t>
  </si>
  <si>
    <t xml:space="preserve">Cada vez que se reciba documentos para causación contable el contratista designado revisa los documentos con el propósito de realizar la contabilización correcta de la información y evidenciar las inconsistencias presentadas, dejando como soporte las conciliaciones bancarias, de almacén, las cuentas reciprocas, SIPROJ y la Cuenta Única Distrital - CUD según corresponda. En caso de evidenciarse inconsistencias en la información registrada se solicita a través de correo electrónico, comunicación escrita  y/o  mesa de ayuda, la realización de los respectivos ajustes y/o modificaciones, quedando como evidencia las comunicaciones de solicitud de ajuste y los reportes de trazabilidad del sistema. </t>
  </si>
  <si>
    <t xml:space="preserve">En caso de no recibir la información en la fecha establecida, trimestralmente el Profesional Especializado por medio de correo electrónico reitera a las áreas el cumplimiento de las fechas de reporte establecidas en la circular para la presentación de la información contable. La información será registrada en el siguiente mes. Como evidencia se conservan los correos y la circular anual de presentación de la información contable. </t>
  </si>
  <si>
    <t>Cada vez que se ordene un pago para cumplir con una obligación financiera de la Unidad con una orden de pago previamente revisada y aprobada, el Contratista designado de Tesorería con el rol para validar y cargar los pagos, realiza el cargue del proceso en el portal bancario con la clave y token personal asignado, para que la Tesorera o quién haga sus veces, con la clave y token personal asignado, verifique que la información corresponde al pago aprobado con la Orden y actualice el proceso para la aprobación del desembolso. En caso de encontrar inconsistencias el pago se rechaza y se debe validar nuevamente la información. La aplicación del control se evidencia en el registro del control dual para la aprobación del pago que aparecerá en estado "exitoso", la disminución del saldo en el banco y de ser el caso, el rechazo del pago.</t>
  </si>
  <si>
    <t>Reporte a mesa de ayuda de la novedad presentada con relación a la funcionalidad del sistema financiero vigente.</t>
  </si>
  <si>
    <t>Reporte de mesa de ayuda</t>
  </si>
  <si>
    <t>Profesional Especializado de Financiera, Ingeniero de Sistema de Información y tecnología</t>
  </si>
  <si>
    <t>Profesional Especializado de Financiera 
Ingeniero de Sistema de Información y tecnología</t>
  </si>
  <si>
    <t>Mensualmente</t>
  </si>
  <si>
    <t xml:space="preserve">Realizar el seguimiento del desarrollo e implementación de los requerimientos solicitados en el Comité de seguimiento al sistema de información financiero </t>
  </si>
  <si>
    <t>Actas de reunión,  solicitudes mesa de ayuda o notas de reunión</t>
  </si>
  <si>
    <t xml:space="preserve">Cada vez que Contabilidad recibe una orden de pago para la causación del pago, el contratista designado verifica la orden de pago generada y realiza el registro contable. En caso de encontrar inconsistencias en la orden de pago, se deshabilita en el sistema y se devuelve al liquidador para efectuar los ajustes requeridos para continuar con su contabilización.  La evidencia del registro contable se observa en el registro de la contabilización en el sistema de información financiero y en el listado Consolidado Ordenes de pago en las columnas ID LIMAY CAUSACION y USUARIO CONTABILIZO. </t>
  </si>
  <si>
    <t>De acuerdo al requerimiento normativo</t>
  </si>
  <si>
    <t>Desconocimiento del Manual de Políticas Contables de la UAERMV o la falta de análisis de la información
Incumplimiento de las fechas establecidas y requerimientos para la entrega de la información por parte de las áreas generadoras de la información.</t>
  </si>
  <si>
    <t>QUE? Posibilidad afectación Económico y Reputacional
COMO?  Por aplicación de sanciones y llamados de atención (hallazgos) de entes de control y entidades guía del tema contable por presentación de información no confiable y  no oportuna
PORQUE? debido a Inoportunidad y/o imprecisión en la entrega de la información por parte de las áreas que intervienen en el proceso contable
Posibilidad de afectación económica y reputacional por Aplicación de sanciones y llamados de atención (hallazgos) de entes de control y entidades guía del tema contable debido a inoportunidad y/o imprecisión en la entrega de la información por parte de las áreas que intervienen en el proceso contable</t>
  </si>
  <si>
    <t xml:space="preserve">Mensualmente el Contratista designado previamente por el líder del área contable, recibe la información reportada por las áreas según lo establecido en la circular "procedimiento para la presentación de la información contable" y se procede a la verificación de las cuentas contables y conceptos utilizados en cada uno de los documentos remitidos para la contabilización, con el propósito de evidenciar posibles inconsistencias. En caso de presentarse inconsistencias se informa al área para que realicen los ajustes o correcciones pertinentes. La evidencia de la verificación se observa en los correos y/o radicados de correspondencia con que se recibe o se solicita el ajuste de la información. </t>
  </si>
  <si>
    <t xml:space="preserve">Acción de Contingencia </t>
  </si>
  <si>
    <t xml:space="preserve">Riesgo estratégico </t>
  </si>
  <si>
    <t>Mensualmente el funcionario o contratista designado revisa el portal informativo de normatividad o los correos informativos para verificar si se ha expedido nueva normatividad que afecte las actividades del proceso, con el propósito de identificar las nuevas normas, su fecha de aplicación e implicaciones en el proceso, como evitar la no aplicación de normatividad relacionada. De acuerdo, a la fecha de aplicación y sus implicaciones el funcionario o contratista remite por correo electrónico la nueva norma para el conocimiento del grupo de colaboradores del proceso financiero realizando recomendaciones sobre su aplicación. En caso de evidenciar la no aplicación de una norma previamente expedida, se realizará reunión con los responsables de los subprocesos y en caso de aplicar, se realizarán los reprocesos o el ajuste de los documentos del proceso correspondientes. Los correos informativos, las normas analizadas, las actas de reunión o las notas de la reunión, y , las actualizaciones de los documentos relacionados o soporte de la aplicación de las normas, en caso de proceder, se conservarán como evidencia de la aplicación del control.</t>
  </si>
  <si>
    <t xml:space="preserve">QUE? Posibilidad afectación Reputacional  
COMO?  Por el registro de información incorrecta
PORQUE? debido a la pérdida de integirdad del sistema.
Posibilidad de afectación reputacional por el registro de información incorrecta debido a la pérdida de la Integridad del Sistema de Gestión de Información Administrativa y Financiera.
</t>
  </si>
  <si>
    <t xml:space="preserve">Registrar en la información no reportada en el siguiente mes   </t>
  </si>
  <si>
    <t>Estados Financieros</t>
  </si>
  <si>
    <t xml:space="preserve">Cuando se presente </t>
  </si>
  <si>
    <t>Mensualmente los profesionales del proceso de Gestión financiera validan en la reunión de seguimiento al aplicativo financiero vigente, las necesidades de actualizaciones y/o parametrizaciones, como los avances en los diferentes requerimientos, con el propósito de contar con información confiable y veraz, dejando como evidencia las respectivas citaciones y/o notas de la reunión.
En caso de evidenciar fallas en el Sistema o nuevos requerimientos, se realizan solicitudes a mesa de ayuda con el fin de garantizar la correcta operatividad del Sistema, para que los ingenieros encargados de parametrizar y actualizar realicen las respectivas pruebas o ajustes correspondientes.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</si>
</sst>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0.0%"/>
    <numFmt numFmtId="165" formatCode="_-&quot;$&quot;\ * #,##0_-;\-&quot;$&quot;\ * #,##0_-;_-&quot;$&quot;\ * &quot;-&quot;??_-;_-@_-"/>
    <numFmt numFmtId="166" formatCode="&quot;$&quot;\ #,##0.00"/>
  </numFmts>
  <fonts count="93" x14ac:knownFonts="1">
    <font>
      <sz val="11"/>
      <color theme="1"/>
      <name val="Calibri"/>
      <family val="2"/>
      <scheme val="minor"/>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18"/>
      <color theme="1"/>
      <name val="Calibri"/>
      <family val="2"/>
      <scheme val="minor"/>
    </font>
    <font>
      <sz val="11"/>
      <color rgb="FF002060"/>
      <name val="Calibri"/>
      <family val="2"/>
      <scheme val="minor"/>
    </font>
    <font>
      <sz val="16"/>
      <color rgb="FF002060"/>
      <name val="Arial Narrow"/>
      <family val="2"/>
    </font>
    <font>
      <b/>
      <sz val="11"/>
      <color rgb="FF002060"/>
      <name val="Arial Narrow"/>
      <family val="2"/>
    </font>
    <font>
      <sz val="14"/>
      <color theme="1"/>
      <name val="Arial"/>
      <family val="2"/>
    </font>
    <font>
      <sz val="20"/>
      <name val="Arial"/>
      <family val="2"/>
    </font>
    <font>
      <sz val="21"/>
      <color theme="1"/>
      <name val="Arial"/>
      <family val="2"/>
    </font>
    <font>
      <sz val="21"/>
      <name val="Arial"/>
      <family val="2"/>
    </font>
    <font>
      <b/>
      <sz val="20"/>
      <name val="Arial"/>
      <family val="2"/>
    </font>
    <font>
      <sz val="18"/>
      <color theme="1"/>
      <name val="Arial"/>
      <family val="2"/>
    </font>
    <font>
      <b/>
      <sz val="21"/>
      <color theme="1"/>
      <name val="Arial"/>
      <family val="2"/>
    </font>
    <font>
      <b/>
      <sz val="21"/>
      <name val="Arial"/>
      <family val="2"/>
    </font>
    <font>
      <sz val="21"/>
      <color rgb="FF7030A0"/>
      <name val="Arial"/>
      <family val="2"/>
    </font>
    <font>
      <b/>
      <sz val="21"/>
      <color rgb="FF7030A0"/>
      <name val="Arial"/>
      <family val="2"/>
    </font>
    <font>
      <sz val="21"/>
      <color rgb="FFFF0000"/>
      <name val="Arial"/>
      <family val="2"/>
    </font>
    <font>
      <sz val="22"/>
      <color theme="1"/>
      <name val="Arial"/>
      <family val="2"/>
    </font>
    <font>
      <b/>
      <sz val="22"/>
      <color theme="1"/>
      <name val="Arial"/>
      <family val="2"/>
    </font>
    <font>
      <b/>
      <sz val="22"/>
      <name val="Arial"/>
      <family val="2"/>
    </font>
    <font>
      <sz val="11"/>
      <color theme="1"/>
      <name val="Arial"/>
      <family val="2"/>
    </font>
    <font>
      <b/>
      <sz val="14"/>
      <name val="Arial"/>
      <family val="2"/>
    </font>
    <font>
      <b/>
      <sz val="10"/>
      <name val="Arial"/>
      <family val="2"/>
    </font>
    <font>
      <b/>
      <sz val="11"/>
      <color theme="1"/>
      <name val="Arial"/>
      <family val="2"/>
    </font>
    <font>
      <b/>
      <sz val="9"/>
      <color theme="1"/>
      <name val="Arial"/>
      <family val="2"/>
    </font>
    <font>
      <sz val="9"/>
      <color theme="1"/>
      <name val="Arial"/>
      <family val="2"/>
    </font>
    <font>
      <b/>
      <sz val="18"/>
      <color theme="1"/>
      <name val="Arial"/>
      <family val="2"/>
    </font>
    <font>
      <sz val="12"/>
      <color rgb="FF203764"/>
      <name val="Calibri"/>
      <family val="2"/>
      <scheme val="minor"/>
    </font>
    <font>
      <b/>
      <sz val="16"/>
      <name val="Arial"/>
      <family val="2"/>
    </font>
    <font>
      <sz val="12"/>
      <name val="Arial"/>
      <family val="2"/>
    </font>
    <font>
      <b/>
      <sz val="12"/>
      <name val="Arial"/>
      <family val="2"/>
    </font>
    <font>
      <sz val="26"/>
      <color theme="9" tint="-0.249977111117893"/>
      <name val="Arial Narrow"/>
      <family val="2"/>
    </font>
    <font>
      <b/>
      <sz val="11"/>
      <color theme="1"/>
      <name val="Calibri"/>
      <family val="2"/>
      <scheme val="minor"/>
    </font>
    <font>
      <b/>
      <sz val="11"/>
      <color rgb="FF000000"/>
      <name val="Calibri"/>
      <family val="2"/>
      <scheme val="minor"/>
    </font>
    <font>
      <sz val="16"/>
      <name val="Arial"/>
      <family val="2"/>
    </font>
    <font>
      <sz val="12"/>
      <color theme="1"/>
      <name val="Arial"/>
      <family val="2"/>
    </font>
    <font>
      <b/>
      <sz val="10"/>
      <color theme="0"/>
      <name val="Arial Narrow"/>
      <family val="2"/>
    </font>
    <font>
      <sz val="8"/>
      <name val="Calibri"/>
      <family val="2"/>
      <scheme val="minor"/>
    </font>
    <font>
      <b/>
      <sz val="16"/>
      <color theme="5" tint="-0.249977111117893"/>
      <name val="Arial"/>
      <family val="2"/>
    </font>
    <font>
      <b/>
      <sz val="24"/>
      <color theme="1"/>
      <name val="Arial Narrow"/>
      <family val="2"/>
    </font>
    <font>
      <sz val="13"/>
      <name val="Arial"/>
      <family val="2"/>
    </font>
    <font>
      <sz val="12"/>
      <color rgb="FF000000"/>
      <name val="Arial"/>
      <family val="2"/>
    </font>
  </fonts>
  <fills count="30">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rgb="FFBDD7EE"/>
        <bgColor rgb="FF000000"/>
      </patternFill>
    </fill>
    <fill>
      <patternFill patternType="solid">
        <fgColor rgb="FFFFF2CC"/>
        <bgColor rgb="FF000000"/>
      </patternFill>
    </fill>
    <fill>
      <patternFill patternType="solid">
        <fgColor theme="7"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3" tint="0.59999389629810485"/>
        <bgColor indexed="64"/>
      </patternFill>
    </fill>
  </fills>
  <borders count="136">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dotted">
        <color rgb="FFF79646"/>
      </left>
      <right/>
      <top/>
      <bottom style="dotted">
        <color rgb="FFF79646"/>
      </bottom>
      <diagonal/>
    </border>
    <border>
      <left style="dotted">
        <color rgb="FFF79646"/>
      </left>
      <right/>
      <top style="dotted">
        <color rgb="FFF79646"/>
      </top>
      <bottom style="dotted">
        <color rgb="FFF79646"/>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style="hair">
        <color theme="6" tint="-0.499984740745262"/>
      </left>
      <right style="hair">
        <color theme="6" tint="-0.499984740745262"/>
      </right>
      <top style="hair">
        <color theme="6" tint="-0.499984740745262"/>
      </top>
      <bottom style="hair">
        <color theme="6" tint="-0.499984740745262"/>
      </bottom>
      <diagonal/>
    </border>
    <border>
      <left style="hair">
        <color theme="6" tint="-0.499984740745262"/>
      </left>
      <right style="hair">
        <color theme="6" tint="-0.499984740745262"/>
      </right>
      <top style="hair">
        <color theme="6" tint="-0.499984740745262"/>
      </top>
      <bottom/>
      <diagonal/>
    </border>
    <border>
      <left style="hair">
        <color theme="6" tint="-0.499984740745262"/>
      </left>
      <right style="hair">
        <color theme="6" tint="-0.499984740745262"/>
      </right>
      <top/>
      <bottom style="hair">
        <color theme="6" tint="-0.499984740745262"/>
      </bottom>
      <diagonal/>
    </border>
    <border>
      <left/>
      <right style="hair">
        <color theme="6" tint="-0.499984740745262"/>
      </right>
      <top style="hair">
        <color theme="6" tint="-0.499984740745262"/>
      </top>
      <bottom style="hair">
        <color theme="6" tint="-0.499984740745262"/>
      </bottom>
      <diagonal/>
    </border>
    <border>
      <left/>
      <right style="hair">
        <color theme="6" tint="-0.499984740745262"/>
      </right>
      <top/>
      <bottom/>
      <diagonal/>
    </border>
    <border>
      <left style="medium">
        <color theme="6" tint="-0.499984740745262"/>
      </left>
      <right style="hair">
        <color theme="6" tint="-0.499984740745262"/>
      </right>
      <top style="medium">
        <color theme="6" tint="-0.499984740745262"/>
      </top>
      <bottom style="hair">
        <color theme="6" tint="-0.499984740745262"/>
      </bottom>
      <diagonal/>
    </border>
    <border>
      <left style="hair">
        <color theme="6" tint="-0.499984740745262"/>
      </left>
      <right style="hair">
        <color theme="6" tint="-0.499984740745262"/>
      </right>
      <top style="medium">
        <color theme="6" tint="-0.499984740745262"/>
      </top>
      <bottom style="hair">
        <color theme="6" tint="-0.499984740745262"/>
      </bottom>
      <diagonal/>
    </border>
    <border>
      <left style="hair">
        <color theme="6" tint="-0.499984740745262"/>
      </left>
      <right style="medium">
        <color theme="6" tint="-0.499984740745262"/>
      </right>
      <top style="medium">
        <color theme="6" tint="-0.499984740745262"/>
      </top>
      <bottom style="hair">
        <color theme="6" tint="-0.499984740745262"/>
      </bottom>
      <diagonal/>
    </border>
    <border>
      <left style="medium">
        <color theme="6" tint="-0.499984740745262"/>
      </left>
      <right style="hair">
        <color theme="6" tint="-0.499984740745262"/>
      </right>
      <top style="hair">
        <color theme="6" tint="-0.499984740745262"/>
      </top>
      <bottom style="hair">
        <color theme="6" tint="-0.499984740745262"/>
      </bottom>
      <diagonal/>
    </border>
    <border>
      <left style="hair">
        <color theme="6" tint="-0.499984740745262"/>
      </left>
      <right style="medium">
        <color theme="6" tint="-0.499984740745262"/>
      </right>
      <top style="hair">
        <color theme="6" tint="-0.499984740745262"/>
      </top>
      <bottom style="hair">
        <color theme="6" tint="-0.499984740745262"/>
      </bottom>
      <diagonal/>
    </border>
    <border>
      <left style="medium">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medium">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bottom/>
      <diagonal/>
    </border>
    <border>
      <left/>
      <right style="hair">
        <color theme="6" tint="-0.499984740745262"/>
      </right>
      <top style="medium">
        <color theme="6" tint="-0.499984740745262"/>
      </top>
      <bottom style="hair">
        <color theme="6" tint="-0.499984740745262"/>
      </bottom>
      <diagonal/>
    </border>
    <border>
      <left/>
      <right style="hair">
        <color theme="6" tint="-0.499984740745262"/>
      </right>
      <top style="hair">
        <color theme="6" tint="-0.499984740745262"/>
      </top>
      <bottom style="medium">
        <color theme="6" tint="-0.499984740745262"/>
      </bottom>
      <diagonal/>
    </border>
    <border>
      <left style="medium">
        <color indexed="64"/>
      </left>
      <right style="hair">
        <color theme="6" tint="-0.499984740745262"/>
      </right>
      <top style="medium">
        <color indexed="64"/>
      </top>
      <bottom style="hair">
        <color theme="6" tint="-0.499984740745262"/>
      </bottom>
      <diagonal/>
    </border>
    <border>
      <left style="hair">
        <color theme="6" tint="-0.499984740745262"/>
      </left>
      <right style="medium">
        <color indexed="64"/>
      </right>
      <top style="medium">
        <color indexed="64"/>
      </top>
      <bottom style="hair">
        <color theme="6" tint="-0.499984740745262"/>
      </bottom>
      <diagonal/>
    </border>
    <border>
      <left style="medium">
        <color indexed="64"/>
      </left>
      <right style="hair">
        <color theme="6" tint="-0.499984740745262"/>
      </right>
      <top style="hair">
        <color theme="6" tint="-0.499984740745262"/>
      </top>
      <bottom style="hair">
        <color theme="6" tint="-0.499984740745262"/>
      </bottom>
      <diagonal/>
    </border>
    <border>
      <left style="hair">
        <color theme="6" tint="-0.499984740745262"/>
      </left>
      <right style="medium">
        <color indexed="64"/>
      </right>
      <top style="hair">
        <color theme="6" tint="-0.499984740745262"/>
      </top>
      <bottom style="hair">
        <color theme="6" tint="-0.499984740745262"/>
      </bottom>
      <diagonal/>
    </border>
    <border>
      <left style="medium">
        <color indexed="64"/>
      </left>
      <right style="hair">
        <color theme="6" tint="-0.499984740745262"/>
      </right>
      <top style="hair">
        <color theme="6" tint="-0.499984740745262"/>
      </top>
      <bottom style="medium">
        <color indexed="64"/>
      </bottom>
      <diagonal/>
    </border>
    <border>
      <left style="hair">
        <color theme="6" tint="-0.499984740745262"/>
      </left>
      <right style="medium">
        <color indexed="64"/>
      </right>
      <top style="hair">
        <color theme="6" tint="-0.499984740745262"/>
      </top>
      <bottom style="medium">
        <color indexed="64"/>
      </bottom>
      <diagonal/>
    </border>
    <border>
      <left style="hair">
        <color theme="6" tint="-0.499984740745262"/>
      </left>
      <right/>
      <top/>
      <bottom style="hair">
        <color theme="6" tint="-0.499984740745262"/>
      </bottom>
      <diagonal/>
    </border>
    <border>
      <left/>
      <right/>
      <top/>
      <bottom style="hair">
        <color theme="6" tint="-0.499984740745262"/>
      </bottom>
      <diagonal/>
    </border>
    <border>
      <left/>
      <right style="hair">
        <color theme="6" tint="-0.499984740745262"/>
      </right>
      <top/>
      <bottom style="hair">
        <color theme="6" tint="-0.499984740745262"/>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hair">
        <color theme="6" tint="-0.499984740745262"/>
      </left>
      <right/>
      <top/>
      <bottom/>
      <diagonal/>
    </border>
    <border>
      <left style="medium">
        <color theme="6" tint="-0.499984740745262"/>
      </left>
      <right/>
      <top style="medium">
        <color theme="6" tint="-0.499984740745262"/>
      </top>
      <bottom/>
      <diagonal/>
    </border>
    <border>
      <left/>
      <right/>
      <top style="medium">
        <color theme="6" tint="-0.499984740745262"/>
      </top>
      <bottom/>
      <diagonal/>
    </border>
    <border>
      <left/>
      <right style="hair">
        <color theme="6" tint="-0.499984740745262"/>
      </right>
      <top style="medium">
        <color theme="6" tint="-0.499984740745262"/>
      </top>
      <bottom/>
      <diagonal/>
    </border>
    <border>
      <left style="medium">
        <color theme="6" tint="-0.499984740745262"/>
      </left>
      <right/>
      <top/>
      <bottom style="medium">
        <color theme="6" tint="-0.499984740745262"/>
      </bottom>
      <diagonal/>
    </border>
    <border>
      <left/>
      <right/>
      <top/>
      <bottom style="medium">
        <color theme="6" tint="-0.499984740745262"/>
      </bottom>
      <diagonal/>
    </border>
    <border>
      <left/>
      <right style="hair">
        <color theme="6" tint="-0.499984740745262"/>
      </right>
      <top/>
      <bottom style="medium">
        <color theme="6" tint="-0.499984740745262"/>
      </bottom>
      <diagonal/>
    </border>
    <border>
      <left style="hair">
        <color theme="6" tint="-0.499984740745262"/>
      </left>
      <right/>
      <top style="medium">
        <color theme="6" tint="-0.499984740745262"/>
      </top>
      <bottom style="hair">
        <color theme="6" tint="-0.499984740745262"/>
      </bottom>
      <diagonal/>
    </border>
    <border>
      <left/>
      <right/>
      <top style="medium">
        <color theme="6" tint="-0.499984740745262"/>
      </top>
      <bottom style="hair">
        <color theme="6" tint="-0.499984740745262"/>
      </bottom>
      <diagonal/>
    </border>
    <border>
      <left style="medium">
        <color theme="6" tint="-0.499984740745262"/>
      </left>
      <right/>
      <top style="medium">
        <color theme="6" tint="-0.499984740745262"/>
      </top>
      <bottom style="hair">
        <color theme="6" tint="-0.499984740745262"/>
      </bottom>
      <diagonal/>
    </border>
    <border>
      <left style="medium">
        <color indexed="64"/>
      </left>
      <right/>
      <top style="medium">
        <color theme="6" tint="-0.499984740745262"/>
      </top>
      <bottom style="hair">
        <color theme="6" tint="-0.499984740745262"/>
      </bottom>
      <diagonal/>
    </border>
    <border>
      <left style="medium">
        <color indexed="64"/>
      </left>
      <right/>
      <top style="hair">
        <color theme="6" tint="-0.499984740745262"/>
      </top>
      <bottom style="hair">
        <color theme="6" tint="-0.499984740745262"/>
      </bottom>
      <diagonal/>
    </border>
    <border>
      <left/>
      <right/>
      <top style="hair">
        <color theme="6" tint="-0.499984740745262"/>
      </top>
      <bottom style="hair">
        <color theme="6" tint="-0.499984740745262"/>
      </bottom>
      <diagonal/>
    </border>
    <border>
      <left style="medium">
        <color indexed="64"/>
      </left>
      <right/>
      <top style="hair">
        <color theme="6" tint="-0.499984740745262"/>
      </top>
      <bottom style="medium">
        <color theme="6" tint="-0.499984740745262"/>
      </bottom>
      <diagonal/>
    </border>
    <border>
      <left/>
      <right/>
      <top style="hair">
        <color theme="6" tint="-0.499984740745262"/>
      </top>
      <bottom style="medium">
        <color theme="6" tint="-0.499984740745262"/>
      </bottom>
      <diagonal/>
    </border>
    <border>
      <left style="medium">
        <color theme="6" tint="-0.499984740745262"/>
      </left>
      <right/>
      <top style="hair">
        <color theme="6" tint="-0.499984740745262"/>
      </top>
      <bottom style="medium">
        <color theme="6" tint="-0.499984740745262"/>
      </bottom>
      <diagonal/>
    </border>
    <border>
      <left style="hair">
        <color theme="6" tint="-0.499984740745262"/>
      </left>
      <right/>
      <top style="hair">
        <color theme="6" tint="-0.499984740745262"/>
      </top>
      <bottom style="medium">
        <color theme="6" tint="-0.499984740745262"/>
      </bottom>
      <diagonal/>
    </border>
    <border>
      <left style="hair">
        <color theme="6" tint="-0.499984740745262"/>
      </left>
      <right/>
      <top style="hair">
        <color theme="6" tint="-0.499984740745262"/>
      </top>
      <bottom style="hair">
        <color theme="6" tint="-0.499984740745262"/>
      </bottom>
      <diagonal/>
    </border>
  </borders>
  <cellStyleXfs count="7">
    <xf numFmtId="0" fontId="0" fillId="0" borderId="0"/>
    <xf numFmtId="9" fontId="12" fillId="0" borderId="0" applyFont="0" applyFill="0" applyBorder="0" applyAlignment="0" applyProtection="0"/>
    <xf numFmtId="0" fontId="42" fillId="0" borderId="0"/>
    <xf numFmtId="0" fontId="43" fillId="0" borderId="0"/>
    <xf numFmtId="0" fontId="4" fillId="0" borderId="0"/>
    <xf numFmtId="44" fontId="12" fillId="0" borderId="0" applyFont="0" applyFill="0" applyBorder="0" applyAlignment="0" applyProtection="0"/>
    <xf numFmtId="44" fontId="12" fillId="0" borderId="0" applyFont="0" applyFill="0" applyBorder="0" applyAlignment="0" applyProtection="0"/>
  </cellStyleXfs>
  <cellXfs count="629">
    <xf numFmtId="0" fontId="0" fillId="0" borderId="0" xfId="0"/>
    <xf numFmtId="0" fontId="4" fillId="0" borderId="0" xfId="0" applyFont="1"/>
    <xf numFmtId="0" fontId="2" fillId="0" borderId="1" xfId="0" applyFont="1" applyBorder="1" applyAlignment="1">
      <alignment horizontal="left" vertical="center" wrapText="1" indent="1" readingOrder="1"/>
    </xf>
    <xf numFmtId="0" fontId="6" fillId="0" borderId="0" xfId="0" applyFont="1" applyAlignment="1">
      <alignment horizontal="center" vertical="center" wrapText="1"/>
    </xf>
    <xf numFmtId="0" fontId="7" fillId="6" borderId="0" xfId="0" applyFont="1" applyFill="1" applyAlignment="1">
      <alignment horizontal="center" vertical="center" wrapText="1" readingOrder="1"/>
    </xf>
    <xf numFmtId="0" fontId="8" fillId="5" borderId="4" xfId="0" applyFont="1" applyFill="1" applyBorder="1" applyAlignment="1">
      <alignment horizontal="center" vertical="center" wrapText="1" readingOrder="1"/>
    </xf>
    <xf numFmtId="0" fontId="8" fillId="0" borderId="4" xfId="0" applyFont="1" applyBorder="1" applyAlignment="1">
      <alignment horizontal="justify" vertical="center" wrapText="1" readingOrder="1"/>
    </xf>
    <xf numFmtId="9" fontId="8" fillId="0" borderId="4" xfId="0" applyNumberFormat="1" applyFont="1" applyBorder="1" applyAlignment="1">
      <alignment horizontal="center" vertical="center" wrapText="1" readingOrder="1"/>
    </xf>
    <xf numFmtId="0" fontId="8" fillId="7" borderId="1" xfId="0" applyFont="1" applyFill="1" applyBorder="1" applyAlignment="1">
      <alignment horizontal="center" vertical="center" wrapText="1" readingOrder="1"/>
    </xf>
    <xf numFmtId="0" fontId="8" fillId="0" borderId="1" xfId="0" applyFont="1" applyBorder="1" applyAlignment="1">
      <alignment horizontal="justify" vertical="center" wrapText="1" readingOrder="1"/>
    </xf>
    <xf numFmtId="9" fontId="8" fillId="0" borderId="1" xfId="0" applyNumberFormat="1" applyFont="1" applyBorder="1" applyAlignment="1">
      <alignment horizontal="center" vertical="center" wrapText="1" readingOrder="1"/>
    </xf>
    <xf numFmtId="0" fontId="8" fillId="4" borderId="1" xfId="0" applyFont="1" applyFill="1" applyBorder="1" applyAlignment="1">
      <alignment horizontal="center" vertical="center" wrapText="1" readingOrder="1"/>
    </xf>
    <xf numFmtId="0" fontId="8" fillId="8" borderId="1" xfId="0" applyFont="1" applyFill="1" applyBorder="1" applyAlignment="1">
      <alignment horizontal="center" vertical="center" wrapText="1" readingOrder="1"/>
    </xf>
    <xf numFmtId="0" fontId="9" fillId="9" borderId="1" xfId="0" applyFont="1" applyFill="1" applyBorder="1" applyAlignment="1">
      <alignment horizontal="center" vertical="center" wrapText="1" readingOrder="1"/>
    </xf>
    <xf numFmtId="0" fontId="13" fillId="0" borderId="0" xfId="0" applyFont="1"/>
    <xf numFmtId="0" fontId="11" fillId="0" borderId="0" xfId="0" applyFont="1"/>
    <xf numFmtId="0" fontId="24" fillId="0" borderId="0" xfId="0" applyFont="1" applyAlignment="1">
      <alignment vertical="center"/>
    </xf>
    <xf numFmtId="0" fontId="25" fillId="0" borderId="0" xfId="0" applyFont="1"/>
    <xf numFmtId="0" fontId="23" fillId="0" borderId="0" xfId="0" applyFont="1"/>
    <xf numFmtId="0" fontId="0" fillId="0" borderId="0" xfId="0" pivotButton="1"/>
    <xf numFmtId="0" fontId="10" fillId="0" borderId="0" xfId="0" applyFont="1" applyAlignment="1">
      <alignment horizontal="justify" vertical="center" wrapText="1" readingOrder="1"/>
    </xf>
    <xf numFmtId="0" fontId="28" fillId="6" borderId="0" xfId="0" applyFont="1" applyFill="1" applyAlignment="1">
      <alignment horizontal="center" vertical="center" wrapText="1" readingOrder="1"/>
    </xf>
    <xf numFmtId="0" fontId="29" fillId="5" borderId="4" xfId="0" applyFont="1" applyFill="1" applyBorder="1" applyAlignment="1">
      <alignment horizontal="center" vertical="center" wrapText="1" readingOrder="1"/>
    </xf>
    <xf numFmtId="0" fontId="29" fillId="7" borderId="1" xfId="0" applyFont="1" applyFill="1" applyBorder="1" applyAlignment="1">
      <alignment horizontal="center" vertical="center" wrapText="1" readingOrder="1"/>
    </xf>
    <xf numFmtId="0" fontId="29" fillId="4" borderId="1" xfId="0" applyFont="1" applyFill="1" applyBorder="1" applyAlignment="1">
      <alignment horizontal="center" vertical="center" wrapText="1" readingOrder="1"/>
    </xf>
    <xf numFmtId="0" fontId="29" fillId="8" borderId="1" xfId="0" applyFont="1" applyFill="1" applyBorder="1" applyAlignment="1">
      <alignment horizontal="center" vertical="center" wrapText="1" readingOrder="1"/>
    </xf>
    <xf numFmtId="0" fontId="30" fillId="9" borderId="1" xfId="0" applyFont="1" applyFill="1" applyBorder="1" applyAlignment="1">
      <alignment horizontal="center" vertical="center" wrapText="1" readingOrder="1"/>
    </xf>
    <xf numFmtId="0" fontId="29" fillId="0" borderId="4" xfId="0" applyFont="1" applyBorder="1" applyAlignment="1">
      <alignment horizontal="center" vertical="center" wrapText="1" readingOrder="1"/>
    </xf>
    <xf numFmtId="0" fontId="29" fillId="0" borderId="1" xfId="0" applyFont="1" applyBorder="1" applyAlignment="1">
      <alignment horizontal="center" vertical="center" wrapText="1" readingOrder="1"/>
    </xf>
    <xf numFmtId="0" fontId="17" fillId="11" borderId="5" xfId="0" applyFont="1" applyFill="1" applyBorder="1" applyAlignment="1" applyProtection="1">
      <alignment horizontal="center" vertical="center" wrapText="1" readingOrder="1"/>
      <protection hidden="1"/>
    </xf>
    <xf numFmtId="0" fontId="17" fillId="11" borderId="12" xfId="0" applyFont="1" applyFill="1" applyBorder="1" applyAlignment="1" applyProtection="1">
      <alignment horizontal="center" vertical="center" wrapText="1" readingOrder="1"/>
      <protection hidden="1"/>
    </xf>
    <xf numFmtId="0" fontId="17" fillId="11" borderId="6" xfId="0" applyFont="1" applyFill="1" applyBorder="1" applyAlignment="1" applyProtection="1">
      <alignment horizontal="center" vertical="center" wrapText="1" readingOrder="1"/>
      <protection hidden="1"/>
    </xf>
    <xf numFmtId="0" fontId="17" fillId="12" borderId="5" xfId="0" applyFont="1" applyFill="1" applyBorder="1" applyAlignment="1" applyProtection="1">
      <alignment horizontal="center" wrapText="1" readingOrder="1"/>
      <protection hidden="1"/>
    </xf>
    <xf numFmtId="0" fontId="17" fillId="12" borderId="12" xfId="0" applyFont="1" applyFill="1" applyBorder="1" applyAlignment="1" applyProtection="1">
      <alignment horizontal="center" wrapText="1" readingOrder="1"/>
      <protection hidden="1"/>
    </xf>
    <xf numFmtId="0" fontId="17" fillId="12" borderId="6" xfId="0" applyFont="1" applyFill="1" applyBorder="1" applyAlignment="1" applyProtection="1">
      <alignment horizontal="center" wrapText="1" readingOrder="1"/>
      <protection hidden="1"/>
    </xf>
    <xf numFmtId="0" fontId="17" fillId="11" borderId="7" xfId="0" applyFont="1" applyFill="1" applyBorder="1" applyAlignment="1" applyProtection="1">
      <alignment horizontal="center" vertical="center" wrapText="1" readingOrder="1"/>
      <protection hidden="1"/>
    </xf>
    <xf numFmtId="0" fontId="17" fillId="11" borderId="0" xfId="0" applyFont="1" applyFill="1" applyAlignment="1" applyProtection="1">
      <alignment horizontal="center" vertical="center" wrapText="1" readingOrder="1"/>
      <protection hidden="1"/>
    </xf>
    <xf numFmtId="0" fontId="17" fillId="11" borderId="8" xfId="0" applyFont="1" applyFill="1" applyBorder="1" applyAlignment="1" applyProtection="1">
      <alignment horizontal="center" vertical="center" wrapText="1" readingOrder="1"/>
      <protection hidden="1"/>
    </xf>
    <xf numFmtId="0" fontId="17" fillId="12" borderId="7" xfId="0" applyFont="1" applyFill="1" applyBorder="1" applyAlignment="1" applyProtection="1">
      <alignment horizontal="center" wrapText="1" readingOrder="1"/>
      <protection hidden="1"/>
    </xf>
    <xf numFmtId="0" fontId="17" fillId="12" borderId="0" xfId="0" applyFont="1" applyFill="1" applyAlignment="1" applyProtection="1">
      <alignment horizontal="center" wrapText="1" readingOrder="1"/>
      <protection hidden="1"/>
    </xf>
    <xf numFmtId="0" fontId="17" fillId="12" borderId="8" xfId="0" applyFont="1" applyFill="1" applyBorder="1" applyAlignment="1" applyProtection="1">
      <alignment horizontal="center" wrapText="1" readingOrder="1"/>
      <protection hidden="1"/>
    </xf>
    <xf numFmtId="0" fontId="17" fillId="11" borderId="9" xfId="0" applyFont="1" applyFill="1" applyBorder="1" applyAlignment="1" applyProtection="1">
      <alignment horizontal="center" vertical="center" wrapText="1" readingOrder="1"/>
      <protection hidden="1"/>
    </xf>
    <xf numFmtId="0" fontId="17" fillId="11" borderId="11" xfId="0" applyFont="1" applyFill="1" applyBorder="1" applyAlignment="1" applyProtection="1">
      <alignment horizontal="center" vertical="center" wrapText="1" readingOrder="1"/>
      <protection hidden="1"/>
    </xf>
    <xf numFmtId="0" fontId="17" fillId="11" borderId="10" xfId="0" applyFont="1" applyFill="1" applyBorder="1" applyAlignment="1" applyProtection="1">
      <alignment horizontal="center" vertical="center" wrapText="1" readingOrder="1"/>
      <protection hidden="1"/>
    </xf>
    <xf numFmtId="0" fontId="17" fillId="12" borderId="9" xfId="0" applyFont="1" applyFill="1" applyBorder="1" applyAlignment="1" applyProtection="1">
      <alignment horizontal="center" wrapText="1" readingOrder="1"/>
      <protection hidden="1"/>
    </xf>
    <xf numFmtId="0" fontId="17" fillId="12" borderId="11" xfId="0" applyFont="1" applyFill="1" applyBorder="1" applyAlignment="1" applyProtection="1">
      <alignment horizontal="center" wrapText="1" readingOrder="1"/>
      <protection hidden="1"/>
    </xf>
    <xf numFmtId="0" fontId="17" fillId="12" borderId="10" xfId="0" applyFont="1" applyFill="1" applyBorder="1" applyAlignment="1" applyProtection="1">
      <alignment horizontal="center" wrapText="1" readingOrder="1"/>
      <protection hidden="1"/>
    </xf>
    <xf numFmtId="0" fontId="17" fillId="13" borderId="5" xfId="0" applyFont="1" applyFill="1" applyBorder="1" applyAlignment="1" applyProtection="1">
      <alignment horizontal="center" wrapText="1" readingOrder="1"/>
      <protection hidden="1"/>
    </xf>
    <xf numFmtId="0" fontId="17" fillId="13" borderId="12" xfId="0" applyFont="1" applyFill="1" applyBorder="1" applyAlignment="1" applyProtection="1">
      <alignment horizontal="center" wrapText="1" readingOrder="1"/>
      <protection hidden="1"/>
    </xf>
    <xf numFmtId="0" fontId="17" fillId="13" borderId="6" xfId="0" applyFont="1" applyFill="1" applyBorder="1" applyAlignment="1" applyProtection="1">
      <alignment horizontal="center" wrapText="1" readingOrder="1"/>
      <protection hidden="1"/>
    </xf>
    <xf numFmtId="0" fontId="17" fillId="13" borderId="7" xfId="0" applyFont="1" applyFill="1" applyBorder="1" applyAlignment="1" applyProtection="1">
      <alignment horizontal="center" wrapText="1" readingOrder="1"/>
      <protection hidden="1"/>
    </xf>
    <xf numFmtId="0" fontId="17" fillId="13" borderId="0" xfId="0" applyFont="1" applyFill="1" applyAlignment="1" applyProtection="1">
      <alignment horizontal="center" wrapText="1" readingOrder="1"/>
      <protection hidden="1"/>
    </xf>
    <xf numFmtId="0" fontId="17" fillId="13" borderId="8" xfId="0" applyFont="1" applyFill="1" applyBorder="1" applyAlignment="1" applyProtection="1">
      <alignment horizontal="center" wrapText="1" readingOrder="1"/>
      <protection hidden="1"/>
    </xf>
    <xf numFmtId="0" fontId="17" fillId="13" borderId="9" xfId="0" applyFont="1" applyFill="1" applyBorder="1" applyAlignment="1" applyProtection="1">
      <alignment horizontal="center" wrapText="1" readingOrder="1"/>
      <protection hidden="1"/>
    </xf>
    <xf numFmtId="0" fontId="17" fillId="13" borderId="11" xfId="0" applyFont="1" applyFill="1" applyBorder="1" applyAlignment="1" applyProtection="1">
      <alignment horizontal="center" wrapText="1" readingOrder="1"/>
      <protection hidden="1"/>
    </xf>
    <xf numFmtId="0" fontId="17" fillId="13" borderId="10" xfId="0" applyFont="1" applyFill="1" applyBorder="1" applyAlignment="1" applyProtection="1">
      <alignment horizontal="center" wrapText="1" readingOrder="1"/>
      <protection hidden="1"/>
    </xf>
    <xf numFmtId="0" fontId="17" fillId="5" borderId="5" xfId="0" applyFont="1" applyFill="1" applyBorder="1" applyAlignment="1" applyProtection="1">
      <alignment horizontal="center" wrapText="1" readingOrder="1"/>
      <protection hidden="1"/>
    </xf>
    <xf numFmtId="0" fontId="17" fillId="5" borderId="12" xfId="0" applyFont="1" applyFill="1" applyBorder="1" applyAlignment="1" applyProtection="1">
      <alignment horizontal="center" wrapText="1" readingOrder="1"/>
      <protection hidden="1"/>
    </xf>
    <xf numFmtId="0" fontId="17" fillId="5" borderId="6" xfId="0" applyFont="1" applyFill="1" applyBorder="1" applyAlignment="1" applyProtection="1">
      <alignment horizontal="center" wrapText="1" readingOrder="1"/>
      <protection hidden="1"/>
    </xf>
    <xf numFmtId="0" fontId="17" fillId="5" borderId="7" xfId="0" applyFont="1" applyFill="1" applyBorder="1" applyAlignment="1" applyProtection="1">
      <alignment horizontal="center" wrapText="1" readingOrder="1"/>
      <protection hidden="1"/>
    </xf>
    <xf numFmtId="0" fontId="17" fillId="5" borderId="0" xfId="0" applyFont="1" applyFill="1" applyAlignment="1" applyProtection="1">
      <alignment horizontal="center" wrapText="1" readingOrder="1"/>
      <protection hidden="1"/>
    </xf>
    <xf numFmtId="0" fontId="17" fillId="5" borderId="8" xfId="0" applyFont="1" applyFill="1" applyBorder="1" applyAlignment="1" applyProtection="1">
      <alignment horizontal="center" wrapText="1" readingOrder="1"/>
      <protection hidden="1"/>
    </xf>
    <xf numFmtId="0" fontId="17" fillId="5" borderId="9" xfId="0" applyFont="1" applyFill="1" applyBorder="1" applyAlignment="1" applyProtection="1">
      <alignment horizontal="center" wrapText="1" readingOrder="1"/>
      <protection hidden="1"/>
    </xf>
    <xf numFmtId="0" fontId="17" fillId="5" borderId="11" xfId="0" applyFont="1" applyFill="1" applyBorder="1" applyAlignment="1" applyProtection="1">
      <alignment horizontal="center" wrapText="1" readingOrder="1"/>
      <protection hidden="1"/>
    </xf>
    <xf numFmtId="0" fontId="17" fillId="5" borderId="10"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0" fillId="3" borderId="0" xfId="0" applyFill="1"/>
    <xf numFmtId="0" fontId="44" fillId="3" borderId="40" xfId="2" applyFont="1" applyFill="1" applyBorder="1"/>
    <xf numFmtId="0" fontId="44" fillId="3" borderId="41" xfId="2" applyFont="1" applyFill="1" applyBorder="1"/>
    <xf numFmtId="0" fontId="44" fillId="3" borderId="42" xfId="2" applyFont="1" applyFill="1" applyBorder="1"/>
    <xf numFmtId="0" fontId="14" fillId="3" borderId="0" xfId="0" applyFont="1" applyFill="1" applyAlignment="1">
      <alignment vertical="center"/>
    </xf>
    <xf numFmtId="0" fontId="4" fillId="3" borderId="0" xfId="0" applyFont="1" applyFill="1"/>
    <xf numFmtId="0" fontId="32" fillId="3" borderId="0" xfId="0" applyFont="1" applyFill="1"/>
    <xf numFmtId="0" fontId="33" fillId="3" borderId="23" xfId="0" applyFont="1" applyFill="1" applyBorder="1" applyAlignment="1">
      <alignment horizontal="center" vertical="center" wrapText="1" readingOrder="1"/>
    </xf>
    <xf numFmtId="0" fontId="34" fillId="3" borderId="23" xfId="0" applyFont="1" applyFill="1" applyBorder="1" applyAlignment="1">
      <alignment horizontal="justify" vertical="center" wrapText="1" readingOrder="1"/>
    </xf>
    <xf numFmtId="9" fontId="33" fillId="3" borderId="32" xfId="0" applyNumberFormat="1" applyFont="1" applyFill="1" applyBorder="1" applyAlignment="1">
      <alignment horizontal="center" vertical="center" wrapText="1" readingOrder="1"/>
    </xf>
    <xf numFmtId="0" fontId="33" fillId="3" borderId="22" xfId="0" applyFont="1" applyFill="1" applyBorder="1" applyAlignment="1">
      <alignment horizontal="center" vertical="center" wrapText="1" readingOrder="1"/>
    </xf>
    <xf numFmtId="0" fontId="34" fillId="3" borderId="22" xfId="0" applyFont="1" applyFill="1" applyBorder="1" applyAlignment="1">
      <alignment horizontal="justify" vertical="center" wrapText="1" readingOrder="1"/>
    </xf>
    <xf numFmtId="9" fontId="33" fillId="3" borderId="27" xfId="0" applyNumberFormat="1" applyFont="1" applyFill="1" applyBorder="1" applyAlignment="1">
      <alignment horizontal="center" vertical="center" wrapText="1" readingOrder="1"/>
    </xf>
    <xf numFmtId="0" fontId="34" fillId="3" borderId="27" xfId="0" applyFont="1" applyFill="1" applyBorder="1" applyAlignment="1">
      <alignment horizontal="center" vertical="center" wrapText="1" readingOrder="1"/>
    </xf>
    <xf numFmtId="0" fontId="33" fillId="3" borderId="29" xfId="0" applyFont="1" applyFill="1" applyBorder="1" applyAlignment="1">
      <alignment horizontal="center" vertical="center" wrapText="1" readingOrder="1"/>
    </xf>
    <xf numFmtId="0" fontId="34" fillId="3" borderId="29" xfId="0" applyFont="1" applyFill="1" applyBorder="1" applyAlignment="1">
      <alignment horizontal="justify" vertical="center" wrapText="1" readingOrder="1"/>
    </xf>
    <xf numFmtId="0" fontId="34" fillId="3" borderId="30" xfId="0" applyFont="1" applyFill="1" applyBorder="1" applyAlignment="1">
      <alignment horizontal="center" vertical="center" wrapText="1" readingOrder="1"/>
    </xf>
    <xf numFmtId="0" fontId="41" fillId="3" borderId="0" xfId="0" applyFont="1" applyFill="1"/>
    <xf numFmtId="0" fontId="33" fillId="15" borderId="34" xfId="0" applyFont="1" applyFill="1" applyBorder="1" applyAlignment="1">
      <alignment horizontal="center" vertical="center" wrapText="1" readingOrder="1"/>
    </xf>
    <xf numFmtId="0" fontId="33" fillId="15" borderId="35" xfId="0" applyFont="1" applyFill="1" applyBorder="1" applyAlignment="1">
      <alignment horizontal="center" vertical="center" wrapText="1" readingOrder="1"/>
    </xf>
    <xf numFmtId="0" fontId="11" fillId="3" borderId="0" xfId="0" applyFont="1" applyFill="1"/>
    <xf numFmtId="0" fontId="10" fillId="3" borderId="0" xfId="0" applyFont="1" applyFill="1" applyAlignment="1">
      <alignment horizontal="justify" vertical="center" wrapText="1" readingOrder="1"/>
    </xf>
    <xf numFmtId="0" fontId="13" fillId="3" borderId="0" xfId="0" applyFont="1" applyFill="1"/>
    <xf numFmtId="0" fontId="3" fillId="3" borderId="0" xfId="0" applyFont="1" applyFill="1" applyAlignment="1">
      <alignment horizontal="left" vertical="center"/>
    </xf>
    <xf numFmtId="0" fontId="44" fillId="3" borderId="7" xfId="2" applyFont="1" applyFill="1" applyBorder="1"/>
    <xf numFmtId="0" fontId="49" fillId="3" borderId="0" xfId="0" applyFont="1" applyFill="1" applyAlignment="1">
      <alignment horizontal="left" vertical="center" wrapText="1"/>
    </xf>
    <xf numFmtId="0" fontId="50" fillId="3" borderId="0" xfId="0" applyFont="1" applyFill="1" applyAlignment="1">
      <alignment horizontal="left" vertical="top" wrapText="1"/>
    </xf>
    <xf numFmtId="0" fontId="44" fillId="3" borderId="0" xfId="2" applyFont="1" applyFill="1"/>
    <xf numFmtId="0" fontId="44" fillId="3" borderId="8" xfId="2" applyFont="1" applyFill="1" applyBorder="1"/>
    <xf numFmtId="0" fontId="44" fillId="3" borderId="9" xfId="2" applyFont="1" applyFill="1" applyBorder="1"/>
    <xf numFmtId="0" fontId="44" fillId="3" borderId="11" xfId="2" applyFont="1" applyFill="1" applyBorder="1"/>
    <xf numFmtId="0" fontId="44" fillId="3" borderId="10" xfId="2" applyFont="1" applyFill="1" applyBorder="1"/>
    <xf numFmtId="0" fontId="48" fillId="3" borderId="0" xfId="2" applyFont="1" applyFill="1" applyAlignment="1">
      <alignment horizontal="left" vertical="center" wrapText="1"/>
    </xf>
    <xf numFmtId="0" fontId="44" fillId="3" borderId="0" xfId="2" applyFont="1" applyFill="1" applyAlignment="1">
      <alignment horizontal="left" vertical="center" wrapText="1"/>
    </xf>
    <xf numFmtId="0" fontId="44" fillId="3" borderId="0" xfId="2" quotePrefix="1" applyFont="1" applyFill="1" applyAlignment="1">
      <alignment horizontal="left" vertical="center" wrapText="1"/>
    </xf>
    <xf numFmtId="0" fontId="46" fillId="3" borderId="7" xfId="2" quotePrefix="1" applyFont="1" applyFill="1" applyBorder="1" applyAlignment="1">
      <alignment horizontal="left" vertical="top" wrapText="1"/>
    </xf>
    <xf numFmtId="0" fontId="47" fillId="3" borderId="0" xfId="2" quotePrefix="1" applyFont="1" applyFill="1" applyAlignment="1">
      <alignment horizontal="left" vertical="top" wrapText="1"/>
    </xf>
    <xf numFmtId="0" fontId="47" fillId="3" borderId="8" xfId="2" quotePrefix="1" applyFont="1" applyFill="1" applyBorder="1" applyAlignment="1">
      <alignment horizontal="left" vertical="top" wrapText="1"/>
    </xf>
    <xf numFmtId="0" fontId="29" fillId="0" borderId="64" xfId="0" applyFont="1" applyBorder="1" applyAlignment="1">
      <alignment horizontal="justify" vertical="center" wrapText="1" readingOrder="1"/>
    </xf>
    <xf numFmtId="0" fontId="29" fillId="0" borderId="65" xfId="0" applyFont="1" applyBorder="1" applyAlignment="1">
      <alignment horizontal="justify" vertical="center" wrapText="1" readingOrder="1"/>
    </xf>
    <xf numFmtId="165" fontId="27" fillId="3" borderId="0" xfId="5" applyNumberFormat="1" applyFont="1" applyFill="1" applyAlignment="1">
      <alignment horizontal="center" vertical="center" wrapText="1"/>
    </xf>
    <xf numFmtId="165" fontId="0" fillId="3" borderId="0" xfId="5" applyNumberFormat="1" applyFont="1" applyFill="1" applyAlignment="1">
      <alignment horizontal="center" vertical="center"/>
    </xf>
    <xf numFmtId="0" fontId="54" fillId="3" borderId="0" xfId="0" applyFont="1" applyFill="1"/>
    <xf numFmtId="0" fontId="55" fillId="3" borderId="0" xfId="0" applyFont="1" applyFill="1" applyAlignment="1">
      <alignment horizontal="justify" vertical="center" wrapText="1" readingOrder="1"/>
    </xf>
    <xf numFmtId="0" fontId="54" fillId="0" borderId="0" xfId="0" applyFont="1"/>
    <xf numFmtId="0" fontId="56" fillId="3" borderId="0" xfId="0" applyFont="1" applyFill="1" applyAlignment="1">
      <alignment vertical="center"/>
    </xf>
    <xf numFmtId="44" fontId="0" fillId="3" borderId="0" xfId="5" applyFont="1" applyFill="1" applyAlignment="1">
      <alignment horizontal="left" vertical="center"/>
    </xf>
    <xf numFmtId="44" fontId="54" fillId="3" borderId="0" xfId="5" applyFont="1" applyFill="1" applyAlignment="1">
      <alignment horizontal="left" vertical="center"/>
    </xf>
    <xf numFmtId="44" fontId="0" fillId="0" borderId="0" xfId="5" applyFont="1" applyAlignment="1">
      <alignment horizontal="left" vertical="center"/>
    </xf>
    <xf numFmtId="44" fontId="26" fillId="0" borderId="0" xfId="5" applyFont="1" applyAlignment="1">
      <alignment horizontal="left" vertical="center"/>
    </xf>
    <xf numFmtId="0" fontId="0" fillId="0" borderId="0" xfId="0" applyAlignment="1">
      <alignment wrapText="1"/>
    </xf>
    <xf numFmtId="0" fontId="25" fillId="0" borderId="0" xfId="0" applyFont="1" applyAlignment="1">
      <alignment wrapText="1"/>
    </xf>
    <xf numFmtId="0" fontId="0" fillId="0" borderId="0" xfId="0" applyAlignment="1">
      <alignment vertical="center" wrapText="1"/>
    </xf>
    <xf numFmtId="0" fontId="57" fillId="0" borderId="0" xfId="0" applyFont="1"/>
    <xf numFmtId="0" fontId="58" fillId="0" borderId="0" xfId="0" applyFont="1"/>
    <xf numFmtId="0" fontId="59" fillId="0" borderId="0" xfId="0" applyFont="1"/>
    <xf numFmtId="0" fontId="60" fillId="0" borderId="0" xfId="0" applyFont="1" applyAlignment="1">
      <alignment wrapText="1"/>
    </xf>
    <xf numFmtId="0" fontId="59" fillId="0" borderId="0" xfId="0" applyFont="1" applyAlignment="1">
      <alignment wrapText="1"/>
    </xf>
    <xf numFmtId="0" fontId="57" fillId="0" borderId="8" xfId="0" applyFont="1" applyBorder="1"/>
    <xf numFmtId="0" fontId="62" fillId="0" borderId="8" xfId="0" applyFont="1" applyBorder="1"/>
    <xf numFmtId="0" fontId="63" fillId="19" borderId="69" xfId="0" applyFont="1" applyFill="1" applyBorder="1" applyAlignment="1">
      <alignment horizontal="center" vertical="center" wrapText="1"/>
    </xf>
    <xf numFmtId="0" fontId="64" fillId="19" borderId="10" xfId="0" applyFont="1" applyFill="1" applyBorder="1" applyAlignment="1">
      <alignment horizontal="center" vertical="center" wrapText="1"/>
    </xf>
    <xf numFmtId="0" fontId="63" fillId="19" borderId="33" xfId="0" applyFont="1" applyFill="1" applyBorder="1" applyAlignment="1">
      <alignment horizontal="center" vertical="center" wrapText="1"/>
    </xf>
    <xf numFmtId="0" fontId="62" fillId="0" borderId="0" xfId="0" applyFont="1"/>
    <xf numFmtId="0" fontId="63" fillId="19" borderId="69" xfId="0" applyFont="1" applyFill="1" applyBorder="1" applyAlignment="1">
      <alignment horizontal="center" vertical="center" textRotation="90" wrapText="1"/>
    </xf>
    <xf numFmtId="0" fontId="60" fillId="0" borderId="6" xfId="0" applyFont="1" applyBorder="1" applyAlignment="1">
      <alignment horizontal="justify" vertical="center" wrapText="1"/>
    </xf>
    <xf numFmtId="0" fontId="63" fillId="19" borderId="68" xfId="0" applyFont="1" applyFill="1" applyBorder="1" applyAlignment="1">
      <alignment horizontal="center" vertical="center" textRotation="90" wrapText="1"/>
    </xf>
    <xf numFmtId="0" fontId="60" fillId="0" borderId="68" xfId="0" applyFont="1" applyBorder="1" applyAlignment="1">
      <alignment horizontal="left" vertical="center" wrapText="1"/>
    </xf>
    <xf numFmtId="0" fontId="63" fillId="19" borderId="71" xfId="0" applyFont="1" applyFill="1" applyBorder="1" applyAlignment="1">
      <alignment horizontal="center" vertical="center" textRotation="90" wrapText="1"/>
    </xf>
    <xf numFmtId="0" fontId="60" fillId="0" borderId="69" xfId="0" applyFont="1" applyBorder="1" applyAlignment="1">
      <alignment horizontal="left" vertical="center" wrapText="1"/>
    </xf>
    <xf numFmtId="0" fontId="63" fillId="19" borderId="6" xfId="0" applyFont="1" applyFill="1" applyBorder="1" applyAlignment="1">
      <alignment horizontal="center" vertical="center" textRotation="90" wrapText="1"/>
    </xf>
    <xf numFmtId="0" fontId="67" fillId="0" borderId="68" xfId="0" applyFont="1" applyBorder="1" applyAlignment="1">
      <alignment horizontal="left" vertical="center" wrapText="1"/>
    </xf>
    <xf numFmtId="0" fontId="63" fillId="19" borderId="36" xfId="0" applyFont="1" applyFill="1" applyBorder="1" applyAlignment="1">
      <alignment horizontal="center" vertical="center" textRotation="90" wrapText="1"/>
    </xf>
    <xf numFmtId="0" fontId="68" fillId="0" borderId="8" xfId="0" applyFont="1" applyBorder="1"/>
    <xf numFmtId="0" fontId="69" fillId="20" borderId="6" xfId="0" applyFont="1" applyFill="1" applyBorder="1" applyAlignment="1">
      <alignment horizontal="center" vertical="center" textRotation="90" wrapText="1"/>
    </xf>
    <xf numFmtId="0" fontId="68" fillId="0" borderId="0" xfId="0" applyFont="1"/>
    <xf numFmtId="0" fontId="68" fillId="20" borderId="36" xfId="0" applyFont="1" applyFill="1" applyBorder="1"/>
    <xf numFmtId="0" fontId="70" fillId="20" borderId="69" xfId="0" applyFont="1" applyFill="1" applyBorder="1" applyAlignment="1">
      <alignment horizontal="center" vertical="center" wrapText="1"/>
    </xf>
    <xf numFmtId="0" fontId="69" fillId="20" borderId="69" xfId="0" applyFont="1" applyFill="1" applyBorder="1" applyAlignment="1">
      <alignment horizontal="center" vertical="center" wrapText="1"/>
    </xf>
    <xf numFmtId="0" fontId="64" fillId="0" borderId="0" xfId="0" applyFont="1" applyAlignment="1">
      <alignment horizontal="center" vertical="center"/>
    </xf>
    <xf numFmtId="0" fontId="63" fillId="0" borderId="0" xfId="0" applyFont="1" applyAlignment="1">
      <alignment horizontal="center" vertical="center"/>
    </xf>
    <xf numFmtId="0" fontId="60" fillId="0" borderId="0" xfId="0" applyFont="1"/>
    <xf numFmtId="0" fontId="71" fillId="0" borderId="0" xfId="0" applyFont="1" applyAlignment="1">
      <alignment vertical="center" wrapText="1"/>
    </xf>
    <xf numFmtId="0" fontId="71" fillId="0" borderId="73" xfId="0" applyFont="1" applyBorder="1" applyAlignment="1">
      <alignment horizontal="center" vertical="center" wrapText="1"/>
    </xf>
    <xf numFmtId="0" fontId="71" fillId="0" borderId="26" xfId="0" applyFont="1" applyBorder="1" applyAlignment="1">
      <alignment horizontal="center" vertical="center" wrapText="1"/>
    </xf>
    <xf numFmtId="0" fontId="71" fillId="0" borderId="22" xfId="0" applyFont="1" applyBorder="1" applyAlignment="1">
      <alignment vertical="center" wrapText="1"/>
    </xf>
    <xf numFmtId="0" fontId="71" fillId="0" borderId="27" xfId="0" applyFont="1" applyBorder="1" applyAlignment="1">
      <alignment vertical="center" wrapText="1"/>
    </xf>
    <xf numFmtId="0" fontId="76" fillId="0" borderId="77" xfId="0" applyFont="1" applyBorder="1" applyAlignment="1">
      <alignment horizontal="justify" vertical="center" wrapText="1"/>
    </xf>
    <xf numFmtId="0" fontId="76" fillId="0" borderId="79" xfId="0" applyFont="1" applyBorder="1" applyAlignment="1">
      <alignment horizontal="justify" vertical="center" wrapText="1"/>
    </xf>
    <xf numFmtId="0" fontId="75" fillId="16" borderId="77" xfId="0" applyFont="1" applyFill="1" applyBorder="1" applyAlignment="1">
      <alignment horizontal="center" vertical="center" wrapText="1"/>
    </xf>
    <xf numFmtId="0" fontId="75" fillId="16" borderId="79" xfId="0" applyFont="1" applyFill="1" applyBorder="1" applyAlignment="1">
      <alignment horizontal="center" vertical="center" wrapText="1"/>
    </xf>
    <xf numFmtId="0" fontId="75" fillId="16" borderId="81" xfId="0" applyFont="1" applyFill="1" applyBorder="1" applyAlignment="1">
      <alignment horizontal="center" vertical="center" wrapText="1"/>
    </xf>
    <xf numFmtId="0" fontId="73" fillId="16" borderId="29" xfId="0" applyFont="1" applyFill="1" applyBorder="1" applyAlignment="1">
      <alignment horizontal="center" vertical="center" wrapText="1"/>
    </xf>
    <xf numFmtId="0" fontId="73" fillId="16" borderId="30" xfId="0" applyFont="1" applyFill="1" applyBorder="1" applyAlignment="1">
      <alignment horizontal="center" vertical="center" wrapText="1"/>
    </xf>
    <xf numFmtId="0" fontId="75" fillId="19" borderId="69" xfId="0" applyFont="1" applyFill="1" applyBorder="1" applyAlignment="1">
      <alignment horizontal="center" vertical="center" wrapText="1"/>
    </xf>
    <xf numFmtId="0" fontId="75" fillId="19" borderId="36" xfId="0" applyFont="1" applyFill="1" applyBorder="1" applyAlignment="1">
      <alignment horizontal="center" vertical="center" wrapText="1"/>
    </xf>
    <xf numFmtId="0" fontId="76" fillId="0" borderId="10" xfId="0" applyFont="1" applyBorder="1" applyAlignment="1">
      <alignment horizontal="justify" vertical="center" wrapText="1"/>
    </xf>
    <xf numFmtId="0" fontId="60" fillId="0" borderId="5" xfId="0" applyFont="1" applyBorder="1" applyAlignment="1">
      <alignment horizontal="justify" vertical="center" wrapText="1"/>
    </xf>
    <xf numFmtId="0" fontId="60" fillId="0" borderId="5" xfId="0" applyFont="1" applyBorder="1" applyAlignment="1">
      <alignment horizontal="left" vertical="center" wrapText="1"/>
    </xf>
    <xf numFmtId="0" fontId="59" fillId="0" borderId="24" xfId="0" applyFont="1" applyBorder="1" applyAlignment="1">
      <alignment horizontal="left" vertical="center" wrapText="1"/>
    </xf>
    <xf numFmtId="0" fontId="59" fillId="0" borderId="5" xfId="0" applyFont="1" applyBorder="1" applyAlignment="1">
      <alignment horizontal="justify" vertical="center" wrapText="1"/>
    </xf>
    <xf numFmtId="0" fontId="62" fillId="0" borderId="85" xfId="0" applyFont="1" applyBorder="1" applyAlignment="1">
      <alignment horizontal="center" vertical="center"/>
    </xf>
    <xf numFmtId="0" fontId="62" fillId="0" borderId="84" xfId="0" applyFont="1" applyBorder="1" applyAlignment="1">
      <alignment horizontal="center" vertical="center"/>
    </xf>
    <xf numFmtId="0" fontId="68" fillId="0" borderId="86" xfId="0" applyFont="1" applyBorder="1" applyAlignment="1">
      <alignment horizontal="center" vertical="center"/>
    </xf>
    <xf numFmtId="0" fontId="78" fillId="24" borderId="89" xfId="0" applyFont="1" applyFill="1" applyBorder="1" applyAlignment="1">
      <alignment horizontal="left" vertical="center" wrapText="1" readingOrder="1"/>
    </xf>
    <xf numFmtId="0" fontId="78" fillId="25" borderId="89" xfId="0" applyFont="1" applyFill="1" applyBorder="1" applyAlignment="1">
      <alignment horizontal="left" vertical="center" wrapText="1" readingOrder="1"/>
    </xf>
    <xf numFmtId="0" fontId="84" fillId="0" borderId="84" xfId="0" applyFont="1" applyBorder="1" applyAlignment="1">
      <alignment vertical="center" wrapText="1"/>
    </xf>
    <xf numFmtId="0" fontId="83" fillId="0" borderId="84" xfId="0" applyFont="1" applyBorder="1" applyAlignment="1">
      <alignment vertical="center"/>
    </xf>
    <xf numFmtId="0" fontId="83" fillId="0" borderId="84" xfId="0" applyFont="1" applyBorder="1" applyAlignment="1">
      <alignment vertical="center" wrapText="1"/>
    </xf>
    <xf numFmtId="0" fontId="83" fillId="26" borderId="0" xfId="0" applyFont="1" applyFill="1" applyAlignment="1">
      <alignment horizontal="center" vertical="center"/>
    </xf>
    <xf numFmtId="0" fontId="75" fillId="26" borderId="69" xfId="0" applyFont="1" applyFill="1" applyBorder="1" applyAlignment="1">
      <alignment horizontal="center" vertical="center" wrapText="1"/>
    </xf>
    <xf numFmtId="0" fontId="75" fillId="26" borderId="36" xfId="0" applyFont="1" applyFill="1" applyBorder="1" applyAlignment="1">
      <alignment horizontal="center" vertical="center" wrapText="1"/>
    </xf>
    <xf numFmtId="0" fontId="71" fillId="0" borderId="74" xfId="0" applyFont="1" applyBorder="1" applyAlignment="1">
      <alignment horizontal="center" vertical="center" wrapText="1"/>
    </xf>
    <xf numFmtId="0" fontId="71" fillId="0" borderId="75" xfId="0" applyFont="1" applyBorder="1" applyAlignment="1">
      <alignment horizontal="center" vertical="center" wrapText="1"/>
    </xf>
    <xf numFmtId="0" fontId="71" fillId="0" borderId="22" xfId="0" applyFont="1" applyBorder="1" applyAlignment="1">
      <alignment horizontal="center" vertical="center" wrapText="1"/>
    </xf>
    <xf numFmtId="0" fontId="71" fillId="0" borderId="27" xfId="0" applyFont="1" applyBorder="1" applyAlignment="1">
      <alignment horizontal="center" vertical="center" wrapText="1"/>
    </xf>
    <xf numFmtId="0" fontId="0" fillId="3" borderId="0" xfId="0" applyFill="1" applyAlignment="1">
      <alignment vertical="top"/>
    </xf>
    <xf numFmtId="44" fontId="0" fillId="3" borderId="0" xfId="5" applyFont="1" applyFill="1" applyAlignment="1">
      <alignment horizontal="left" vertical="top"/>
    </xf>
    <xf numFmtId="0" fontId="0" fillId="0" borderId="0" xfId="0" applyAlignment="1">
      <alignment vertical="top"/>
    </xf>
    <xf numFmtId="44" fontId="53" fillId="3" borderId="0" xfId="5" applyFont="1" applyFill="1" applyAlignment="1">
      <alignment vertical="top"/>
    </xf>
    <xf numFmtId="0" fontId="80" fillId="0" borderId="90" xfId="0" applyFont="1" applyBorder="1" applyAlignment="1" applyProtection="1">
      <alignment horizontal="center" vertical="center" wrapText="1"/>
      <protection locked="0"/>
    </xf>
    <xf numFmtId="0" fontId="80" fillId="0" borderId="90" xfId="0" applyFont="1" applyBorder="1" applyAlignment="1" applyProtection="1">
      <alignment horizontal="justify" vertical="center" wrapText="1"/>
      <protection locked="0"/>
    </xf>
    <xf numFmtId="0" fontId="80" fillId="0" borderId="90" xfId="0" applyFont="1" applyBorder="1" applyAlignment="1" applyProtection="1">
      <alignment horizontal="justify" vertical="center"/>
      <protection locked="0"/>
    </xf>
    <xf numFmtId="0" fontId="80" fillId="0" borderId="90" xfId="0" applyFont="1" applyBorder="1" applyAlignment="1" applyProtection="1">
      <alignment horizontal="center" vertical="center"/>
      <protection hidden="1"/>
    </xf>
    <xf numFmtId="0" fontId="80" fillId="0" borderId="90" xfId="0" applyFont="1" applyBorder="1" applyAlignment="1" applyProtection="1">
      <alignment horizontal="center" vertical="center" textRotation="90"/>
      <protection locked="0"/>
    </xf>
    <xf numFmtId="9" fontId="80" fillId="0" borderId="90" xfId="0" applyNumberFormat="1" applyFont="1" applyBorder="1" applyAlignment="1" applyProtection="1">
      <alignment horizontal="center" vertical="center"/>
      <protection hidden="1"/>
    </xf>
    <xf numFmtId="164" fontId="80" fillId="0" borderId="90" xfId="1" applyNumberFormat="1" applyFont="1" applyFill="1" applyBorder="1" applyAlignment="1">
      <alignment horizontal="center" vertical="center"/>
    </xf>
    <xf numFmtId="0" fontId="81" fillId="0" borderId="90" xfId="0" applyFont="1" applyBorder="1" applyAlignment="1" applyProtection="1">
      <alignment horizontal="center" vertical="center" textRotation="90" wrapText="1"/>
      <protection hidden="1"/>
    </xf>
    <xf numFmtId="0" fontId="81" fillId="0" borderId="90" xfId="0" applyFont="1" applyBorder="1" applyAlignment="1" applyProtection="1">
      <alignment horizontal="center" vertical="center" textRotation="90"/>
      <protection hidden="1"/>
    </xf>
    <xf numFmtId="0" fontId="80" fillId="0" borderId="90" xfId="0" applyFont="1" applyBorder="1" applyAlignment="1" applyProtection="1">
      <alignment horizontal="center" vertical="center" textRotation="90" wrapText="1"/>
      <protection locked="0"/>
    </xf>
    <xf numFmtId="0" fontId="80" fillId="0" borderId="90" xfId="0" applyFont="1" applyBorder="1" applyAlignment="1" applyProtection="1">
      <alignment horizontal="center" vertical="center"/>
      <protection locked="0"/>
    </xf>
    <xf numFmtId="14" fontId="80" fillId="0" borderId="90" xfId="0" applyNumberFormat="1" applyFont="1" applyBorder="1" applyAlignment="1" applyProtection="1">
      <alignment horizontal="center" vertical="center"/>
      <protection locked="0"/>
    </xf>
    <xf numFmtId="0" fontId="80" fillId="0" borderId="0" xfId="0" applyFont="1"/>
    <xf numFmtId="0" fontId="80" fillId="0" borderId="90" xfId="0" applyFont="1" applyBorder="1" applyAlignment="1" applyProtection="1">
      <alignment horizontal="justify" vertical="top" wrapText="1"/>
      <protection locked="0"/>
    </xf>
    <xf numFmtId="0" fontId="85" fillId="3" borderId="0" xfId="0" applyFont="1" applyFill="1"/>
    <xf numFmtId="0" fontId="85" fillId="0" borderId="0" xfId="0" applyFont="1"/>
    <xf numFmtId="0" fontId="80" fillId="3" borderId="0" xfId="0" applyFont="1" applyFill="1" applyAlignment="1">
      <alignment horizontal="center" vertical="center"/>
    </xf>
    <xf numFmtId="0" fontId="80" fillId="3" borderId="0" xfId="0" applyFont="1" applyFill="1" applyAlignment="1">
      <alignment horizontal="left" vertical="center"/>
    </xf>
    <xf numFmtId="0" fontId="80" fillId="3" borderId="0" xfId="0" applyFont="1" applyFill="1"/>
    <xf numFmtId="0" fontId="80" fillId="3" borderId="0" xfId="0" applyFont="1" applyFill="1" applyAlignment="1">
      <alignment horizontal="center"/>
    </xf>
    <xf numFmtId="0" fontId="81" fillId="0" borderId="0" xfId="0" applyFont="1" applyAlignment="1">
      <alignment horizontal="left" vertical="center"/>
    </xf>
    <xf numFmtId="0" fontId="80" fillId="0" borderId="0" xfId="0" applyFont="1" applyAlignment="1" applyProtection="1">
      <alignment horizontal="left" vertical="center" wrapText="1"/>
      <protection locked="0"/>
    </xf>
    <xf numFmtId="0" fontId="81" fillId="0" borderId="0" xfId="0" applyFont="1"/>
    <xf numFmtId="0" fontId="80" fillId="0" borderId="0" xfId="0" applyFont="1" applyAlignment="1">
      <alignment horizontal="left" wrapText="1"/>
    </xf>
    <xf numFmtId="0" fontId="81" fillId="16" borderId="90" xfId="0" applyFont="1" applyFill="1" applyBorder="1" applyAlignment="1">
      <alignment horizontal="center" vertical="center" textRotation="90"/>
    </xf>
    <xf numFmtId="0" fontId="81" fillId="3" borderId="0" xfId="0" applyFont="1" applyFill="1" applyAlignment="1">
      <alignment horizontal="center" vertical="center"/>
    </xf>
    <xf numFmtId="0" fontId="81" fillId="0" borderId="0" xfId="0" applyFont="1" applyAlignment="1">
      <alignment horizontal="center" vertical="center"/>
    </xf>
    <xf numFmtId="0" fontId="81" fillId="2" borderId="0" xfId="0" applyFont="1" applyFill="1" applyAlignment="1">
      <alignment horizontal="center" vertical="center"/>
    </xf>
    <xf numFmtId="0" fontId="80" fillId="0" borderId="90" xfId="0" applyFont="1" applyBorder="1" applyAlignment="1">
      <alignment horizontal="center" vertical="center"/>
    </xf>
    <xf numFmtId="0" fontId="80" fillId="0" borderId="0" xfId="0" applyFont="1" applyAlignment="1">
      <alignment vertical="center"/>
    </xf>
    <xf numFmtId="0" fontId="80" fillId="0" borderId="3" xfId="0" applyFont="1" applyBorder="1" applyAlignment="1">
      <alignment horizontal="center" vertical="center"/>
    </xf>
    <xf numFmtId="0" fontId="80" fillId="0" borderId="0" xfId="0" applyFont="1" applyAlignment="1">
      <alignment wrapText="1"/>
    </xf>
    <xf numFmtId="0" fontId="80" fillId="0" borderId="0" xfId="0" applyFont="1" applyAlignment="1">
      <alignment horizontal="center" vertical="center"/>
    </xf>
    <xf numFmtId="0" fontId="80" fillId="0" borderId="0" xfId="0" applyFont="1" applyAlignment="1">
      <alignment horizontal="center"/>
    </xf>
    <xf numFmtId="166" fontId="29" fillId="0" borderId="64" xfId="0" applyNumberFormat="1" applyFont="1" applyBorder="1" applyAlignment="1">
      <alignment horizontal="center" vertical="center" wrapText="1" readingOrder="1"/>
    </xf>
    <xf numFmtId="0" fontId="80" fillId="0" borderId="91" xfId="0" applyFont="1" applyBorder="1" applyAlignment="1" applyProtection="1">
      <alignment horizontal="center" vertical="center" wrapText="1"/>
      <protection locked="0"/>
    </xf>
    <xf numFmtId="0" fontId="80" fillId="0" borderId="103" xfId="0" applyFont="1" applyBorder="1" applyAlignment="1" applyProtection="1">
      <alignment horizontal="center" vertical="center" wrapText="1"/>
      <protection locked="0"/>
    </xf>
    <xf numFmtId="0" fontId="80" fillId="0" borderId="92" xfId="0" applyFont="1" applyBorder="1" applyAlignment="1" applyProtection="1">
      <alignment horizontal="center" vertical="center" wrapText="1"/>
      <protection locked="0"/>
    </xf>
    <xf numFmtId="0" fontId="81" fillId="16" borderId="92" xfId="0" applyFont="1" applyFill="1" applyBorder="1" applyAlignment="1">
      <alignment vertical="center"/>
    </xf>
    <xf numFmtId="0" fontId="0" fillId="21" borderId="7" xfId="0" applyFill="1" applyBorder="1"/>
    <xf numFmtId="0" fontId="0" fillId="21" borderId="0" xfId="0" applyFill="1"/>
    <xf numFmtId="0" fontId="0" fillId="0" borderId="8" xfId="0" applyBorder="1"/>
    <xf numFmtId="0" fontId="0" fillId="8" borderId="7" xfId="0" applyFill="1" applyBorder="1"/>
    <xf numFmtId="0" fontId="0" fillId="8" borderId="0" xfId="0" applyFill="1"/>
    <xf numFmtId="0" fontId="0" fillId="27" borderId="7" xfId="0" applyFill="1" applyBorder="1"/>
    <xf numFmtId="0" fontId="0" fillId="27" borderId="0" xfId="0" applyFill="1"/>
    <xf numFmtId="0" fontId="0" fillId="27" borderId="9" xfId="0" applyFill="1" applyBorder="1"/>
    <xf numFmtId="0" fontId="0" fillId="27" borderId="11" xfId="0" applyFill="1" applyBorder="1"/>
    <xf numFmtId="0" fontId="0" fillId="0" borderId="11" xfId="0" applyBorder="1"/>
    <xf numFmtId="0" fontId="0" fillId="0" borderId="10" xfId="0" applyBorder="1"/>
    <xf numFmtId="0" fontId="83" fillId="0" borderId="24" xfId="0" applyFont="1" applyBorder="1"/>
    <xf numFmtId="0" fontId="83" fillId="0" borderId="25" xfId="0" applyFont="1" applyBorder="1"/>
    <xf numFmtId="0" fontId="0" fillId="0" borderId="25" xfId="0" applyBorder="1"/>
    <xf numFmtId="0" fontId="0" fillId="0" borderId="36" xfId="0" applyBorder="1"/>
    <xf numFmtId="0" fontId="86" fillId="0" borderId="90" xfId="0" applyFont="1" applyBorder="1" applyAlignment="1" applyProtection="1">
      <alignment horizontal="justify" vertical="center" wrapText="1"/>
      <protection locked="0"/>
    </xf>
    <xf numFmtId="0" fontId="87" fillId="28" borderId="115" xfId="0" applyFont="1" applyFill="1" applyBorder="1" applyAlignment="1" applyProtection="1">
      <alignment horizontal="center" vertical="center" wrapText="1"/>
      <protection hidden="1"/>
    </xf>
    <xf numFmtId="0" fontId="87" fillId="28" borderId="116" xfId="0" applyFont="1" applyFill="1" applyBorder="1" applyAlignment="1" applyProtection="1">
      <alignment horizontal="center" vertical="center" wrapText="1"/>
      <protection hidden="1"/>
    </xf>
    <xf numFmtId="0" fontId="87" fillId="28" borderId="117" xfId="0" applyFont="1" applyFill="1" applyBorder="1" applyAlignment="1" applyProtection="1">
      <alignment horizontal="center" vertical="center" wrapText="1"/>
      <protection hidden="1"/>
    </xf>
    <xf numFmtId="0" fontId="0" fillId="3" borderId="0" xfId="0" applyFill="1" applyAlignment="1">
      <alignment horizontal="center" vertical="center"/>
    </xf>
    <xf numFmtId="14" fontId="0" fillId="3" borderId="0" xfId="0" applyNumberFormat="1" applyFill="1" applyAlignment="1">
      <alignment horizontal="center" vertical="center"/>
    </xf>
    <xf numFmtId="0" fontId="0" fillId="3" borderId="0" xfId="0" applyFill="1" applyAlignment="1">
      <alignment horizontal="center" vertical="center" wrapText="1"/>
    </xf>
    <xf numFmtId="0" fontId="71" fillId="0" borderId="0" xfId="0" applyFont="1" applyAlignment="1">
      <alignment vertical="center"/>
    </xf>
    <xf numFmtId="0" fontId="83" fillId="0" borderId="70" xfId="0" applyFont="1" applyBorder="1" applyAlignment="1">
      <alignment vertical="center"/>
    </xf>
    <xf numFmtId="0" fontId="83" fillId="3" borderId="0" xfId="0" applyFont="1" applyFill="1"/>
    <xf numFmtId="0" fontId="81" fillId="21" borderId="92" xfId="0" applyFont="1" applyFill="1" applyBorder="1" applyAlignment="1">
      <alignment horizontal="center" vertical="center" wrapText="1"/>
    </xf>
    <xf numFmtId="0" fontId="81" fillId="21" borderId="91" xfId="0" applyFont="1" applyFill="1" applyBorder="1" applyAlignment="1">
      <alignment horizontal="center" vertical="center" wrapText="1"/>
    </xf>
    <xf numFmtId="0" fontId="79" fillId="0" borderId="125" xfId="0" applyFont="1" applyBorder="1" applyAlignment="1">
      <alignment vertical="center"/>
    </xf>
    <xf numFmtId="0" fontId="79" fillId="0" borderId="0" xfId="0" applyFont="1" applyAlignment="1">
      <alignment vertical="center"/>
    </xf>
    <xf numFmtId="0" fontId="89" fillId="0" borderId="0" xfId="0" applyFont="1" applyAlignment="1">
      <alignment vertical="center"/>
    </xf>
    <xf numFmtId="0" fontId="80" fillId="3" borderId="0" xfId="0" applyFont="1" applyFill="1" applyAlignment="1">
      <alignment wrapText="1"/>
    </xf>
    <xf numFmtId="0" fontId="80" fillId="0" borderId="0" xfId="0" applyFont="1" applyAlignment="1" applyProtection="1">
      <alignment vertical="center"/>
      <protection locked="0"/>
    </xf>
    <xf numFmtId="0" fontId="80" fillId="3" borderId="0" xfId="0" applyFont="1" applyFill="1" applyAlignment="1" applyProtection="1">
      <alignment vertical="center" wrapText="1"/>
      <protection locked="0"/>
    </xf>
    <xf numFmtId="0" fontId="81" fillId="3" borderId="0" xfId="0" applyFont="1" applyFill="1"/>
    <xf numFmtId="0" fontId="79" fillId="0" borderId="134" xfId="0" applyFont="1" applyBorder="1" applyAlignment="1">
      <alignment vertical="center"/>
    </xf>
    <xf numFmtId="0" fontId="89" fillId="0" borderId="118" xfId="0" applyFont="1" applyBorder="1" applyAlignment="1">
      <alignment vertical="center"/>
    </xf>
    <xf numFmtId="0" fontId="80" fillId="3" borderId="135" xfId="0" applyFont="1" applyFill="1" applyBorder="1" applyAlignment="1" applyProtection="1">
      <alignment vertical="center" wrapText="1"/>
      <protection locked="0"/>
    </xf>
    <xf numFmtId="0" fontId="80" fillId="3" borderId="134" xfId="0" applyFont="1" applyFill="1" applyBorder="1" applyAlignment="1" applyProtection="1">
      <alignment vertical="center" wrapText="1"/>
      <protection locked="0"/>
    </xf>
    <xf numFmtId="0" fontId="80" fillId="3" borderId="125" xfId="0" applyFont="1" applyFill="1" applyBorder="1" applyAlignment="1" applyProtection="1">
      <alignment vertical="center"/>
      <protection locked="0"/>
    </xf>
    <xf numFmtId="0" fontId="80" fillId="3" borderId="0" xfId="0" applyFont="1" applyFill="1" applyAlignment="1" applyProtection="1">
      <alignment vertical="center"/>
      <protection locked="0"/>
    </xf>
    <xf numFmtId="0" fontId="86" fillId="0" borderId="90" xfId="0" applyFont="1" applyBorder="1" applyAlignment="1" applyProtection="1">
      <alignment horizontal="justify" vertical="top" wrapText="1"/>
      <protection locked="0"/>
    </xf>
    <xf numFmtId="14" fontId="80" fillId="0" borderId="90" xfId="0" applyNumberFormat="1" applyFont="1" applyBorder="1" applyAlignment="1" applyProtection="1">
      <alignment horizontal="center" vertical="center" wrapText="1"/>
      <protection locked="0"/>
    </xf>
    <xf numFmtId="0" fontId="80" fillId="0" borderId="90" xfId="0" applyFont="1" applyBorder="1" applyAlignment="1" applyProtection="1">
      <alignment horizontal="center" vertical="top" wrapText="1"/>
      <protection locked="0"/>
    </xf>
    <xf numFmtId="0" fontId="92" fillId="0" borderId="91" xfId="0" applyFont="1" applyBorder="1" applyAlignment="1">
      <alignment vertical="center" wrapText="1"/>
    </xf>
    <xf numFmtId="0" fontId="80" fillId="0" borderId="91" xfId="0" applyFont="1" applyBorder="1" applyAlignment="1" applyProtection="1">
      <alignment vertical="center" wrapText="1"/>
      <protection locked="0"/>
    </xf>
    <xf numFmtId="0" fontId="80" fillId="3" borderId="90" xfId="0" applyFont="1" applyFill="1" applyBorder="1" applyAlignment="1" applyProtection="1">
      <alignment horizontal="justify" vertical="top" wrapText="1"/>
      <protection locked="0"/>
    </xf>
    <xf numFmtId="0" fontId="45" fillId="23" borderId="37" xfId="2" applyFont="1" applyFill="1" applyBorder="1" applyAlignment="1">
      <alignment horizontal="center" vertical="center" wrapText="1"/>
    </xf>
    <xf numFmtId="0" fontId="45" fillId="23" borderId="38" xfId="2" applyFont="1" applyFill="1" applyBorder="1" applyAlignment="1">
      <alignment horizontal="center" vertical="center" wrapText="1"/>
    </xf>
    <xf numFmtId="0" fontId="45" fillId="23" borderId="39" xfId="2" applyFont="1" applyFill="1" applyBorder="1" applyAlignment="1">
      <alignment horizontal="center" vertical="center" wrapText="1"/>
    </xf>
    <xf numFmtId="0" fontId="44" fillId="0" borderId="7" xfId="2" quotePrefix="1" applyFont="1" applyBorder="1" applyAlignment="1">
      <alignment horizontal="left" vertical="center" wrapText="1"/>
    </xf>
    <xf numFmtId="0" fontId="44" fillId="0" borderId="0" xfId="2" quotePrefix="1" applyFont="1" applyAlignment="1">
      <alignment horizontal="left" vertical="center" wrapText="1"/>
    </xf>
    <xf numFmtId="0" fontId="44" fillId="0" borderId="8" xfId="2" quotePrefix="1" applyFont="1" applyBorder="1" applyAlignment="1">
      <alignment horizontal="left" vertical="center" wrapText="1"/>
    </xf>
    <xf numFmtId="0" fontId="44" fillId="0" borderId="57" xfId="2" quotePrefix="1" applyFont="1" applyBorder="1" applyAlignment="1">
      <alignment horizontal="left" vertical="center" wrapText="1"/>
    </xf>
    <xf numFmtId="0" fontId="44" fillId="0" borderId="58" xfId="2" quotePrefix="1" applyFont="1" applyBorder="1" applyAlignment="1">
      <alignment horizontal="left" vertical="center" wrapText="1"/>
    </xf>
    <xf numFmtId="0" fontId="44" fillId="0" borderId="59" xfId="2" quotePrefix="1" applyFont="1" applyBorder="1" applyAlignment="1">
      <alignment horizontal="left" vertical="center" wrapText="1"/>
    </xf>
    <xf numFmtId="0" fontId="46" fillId="3" borderId="40" xfId="2" quotePrefix="1" applyFont="1" applyFill="1" applyBorder="1" applyAlignment="1">
      <alignment horizontal="left" vertical="top" wrapText="1"/>
    </xf>
    <xf numFmtId="0" fontId="47" fillId="3" borderId="41" xfId="2" quotePrefix="1" applyFont="1" applyFill="1" applyBorder="1" applyAlignment="1">
      <alignment horizontal="left" vertical="top" wrapText="1"/>
    </xf>
    <xf numFmtId="0" fontId="47" fillId="3" borderId="42" xfId="2" quotePrefix="1" applyFont="1" applyFill="1" applyBorder="1" applyAlignment="1">
      <alignment horizontal="left" vertical="top" wrapText="1"/>
    </xf>
    <xf numFmtId="0" fontId="44" fillId="0" borderId="7" xfId="2" quotePrefix="1" applyFont="1" applyBorder="1" applyAlignment="1">
      <alignment horizontal="left" vertical="top" wrapText="1"/>
    </xf>
    <xf numFmtId="0" fontId="44" fillId="0" borderId="0" xfId="2" quotePrefix="1" applyFont="1" applyAlignment="1">
      <alignment horizontal="left" vertical="top" wrapText="1"/>
    </xf>
    <xf numFmtId="0" fontId="44" fillId="0" borderId="8" xfId="2" quotePrefix="1" applyFont="1" applyBorder="1" applyAlignment="1">
      <alignment horizontal="left" vertical="top" wrapText="1"/>
    </xf>
    <xf numFmtId="0" fontId="49" fillId="14" borderId="43" xfId="3" applyFont="1" applyFill="1" applyBorder="1" applyAlignment="1">
      <alignment horizontal="center" vertical="center" wrapText="1"/>
    </xf>
    <xf numFmtId="0" fontId="49" fillId="14" borderId="44" xfId="3" applyFont="1" applyFill="1" applyBorder="1" applyAlignment="1">
      <alignment horizontal="center" vertical="center" wrapText="1"/>
    </xf>
    <xf numFmtId="0" fontId="49" fillId="14" borderId="45" xfId="2" applyFont="1" applyFill="1" applyBorder="1" applyAlignment="1">
      <alignment horizontal="center" vertical="center"/>
    </xf>
    <xf numFmtId="0" fontId="49" fillId="14" borderId="46" xfId="2" applyFont="1" applyFill="1" applyBorder="1" applyAlignment="1">
      <alignment horizontal="center" vertical="center"/>
    </xf>
    <xf numFmtId="0" fontId="1" fillId="3" borderId="57" xfId="2" quotePrefix="1" applyFont="1" applyFill="1" applyBorder="1" applyAlignment="1">
      <alignment horizontal="justify" vertical="center" wrapText="1"/>
    </xf>
    <xf numFmtId="0" fontId="1" fillId="3" borderId="58" xfId="2" quotePrefix="1" applyFont="1" applyFill="1" applyBorder="1" applyAlignment="1">
      <alignment horizontal="justify" vertical="center" wrapText="1"/>
    </xf>
    <xf numFmtId="0" fontId="1" fillId="3" borderId="59" xfId="2" quotePrefix="1" applyFont="1" applyFill="1" applyBorder="1" applyAlignment="1">
      <alignment horizontal="justify" vertical="center" wrapText="1"/>
    </xf>
    <xf numFmtId="0" fontId="49" fillId="3" borderId="47" xfId="3" applyFont="1" applyFill="1" applyBorder="1" applyAlignment="1">
      <alignment horizontal="left" vertical="top" wrapText="1" readingOrder="1"/>
    </xf>
    <xf numFmtId="0" fontId="49" fillId="3" borderId="48" xfId="3" applyFont="1" applyFill="1" applyBorder="1" applyAlignment="1">
      <alignment horizontal="left" vertical="top" wrapText="1" readingOrder="1"/>
    </xf>
    <xf numFmtId="0" fontId="50" fillId="3" borderId="49" xfId="2" applyFont="1" applyFill="1" applyBorder="1" applyAlignment="1">
      <alignment horizontal="justify" vertical="center" wrapText="1"/>
    </xf>
    <xf numFmtId="0" fontId="50" fillId="3" borderId="50" xfId="2" applyFont="1" applyFill="1" applyBorder="1" applyAlignment="1">
      <alignment horizontal="justify" vertical="center" wrapText="1"/>
    </xf>
    <xf numFmtId="0" fontId="49" fillId="3" borderId="51" xfId="0" applyFont="1" applyFill="1" applyBorder="1" applyAlignment="1">
      <alignment horizontal="left" vertical="center" wrapText="1"/>
    </xf>
    <xf numFmtId="0" fontId="49" fillId="3" borderId="52" xfId="0" applyFont="1" applyFill="1" applyBorder="1" applyAlignment="1">
      <alignment horizontal="left" vertical="center" wrapText="1"/>
    </xf>
    <xf numFmtId="0" fontId="50" fillId="3" borderId="53" xfId="2" applyFont="1" applyFill="1" applyBorder="1" applyAlignment="1">
      <alignment horizontal="justify" vertical="center" wrapText="1"/>
    </xf>
    <xf numFmtId="0" fontId="50" fillId="3" borderId="54" xfId="2" applyFont="1" applyFill="1" applyBorder="1" applyAlignment="1">
      <alignment horizontal="justify" vertical="center" wrapText="1"/>
    </xf>
    <xf numFmtId="0" fontId="44" fillId="3" borderId="7" xfId="2" applyFont="1" applyFill="1" applyBorder="1" applyAlignment="1">
      <alignment horizontal="left" vertical="top" wrapText="1"/>
    </xf>
    <xf numFmtId="0" fontId="44" fillId="3" borderId="0" xfId="2" applyFont="1" applyFill="1" applyAlignment="1">
      <alignment horizontal="left" vertical="top" wrapText="1"/>
    </xf>
    <xf numFmtId="0" fontId="44" fillId="3" borderId="8" xfId="2" applyFont="1" applyFill="1" applyBorder="1" applyAlignment="1">
      <alignment horizontal="left" vertical="top" wrapText="1"/>
    </xf>
    <xf numFmtId="0" fontId="49" fillId="3" borderId="60" xfId="0" applyFont="1" applyFill="1" applyBorder="1" applyAlignment="1">
      <alignment horizontal="left" vertical="center" wrapText="1"/>
    </xf>
    <xf numFmtId="0" fontId="49" fillId="3" borderId="61" xfId="0" applyFont="1" applyFill="1" applyBorder="1" applyAlignment="1">
      <alignment horizontal="left" vertical="center" wrapText="1"/>
    </xf>
    <xf numFmtId="0" fontId="49" fillId="3" borderId="62" xfId="0" applyFont="1" applyFill="1" applyBorder="1" applyAlignment="1">
      <alignment horizontal="left" vertical="center" wrapText="1"/>
    </xf>
    <xf numFmtId="0" fontId="49" fillId="3" borderId="63" xfId="0" applyFont="1" applyFill="1" applyBorder="1" applyAlignment="1">
      <alignment horizontal="left" vertical="center" wrapText="1"/>
    </xf>
    <xf numFmtId="0" fontId="50" fillId="3" borderId="55" xfId="0" applyFont="1" applyFill="1" applyBorder="1" applyAlignment="1">
      <alignment horizontal="justify" vertical="center" wrapText="1"/>
    </xf>
    <xf numFmtId="0" fontId="50" fillId="3" borderId="56" xfId="0" applyFont="1" applyFill="1" applyBorder="1" applyAlignment="1">
      <alignment horizontal="justify" vertical="center" wrapText="1"/>
    </xf>
    <xf numFmtId="0" fontId="61" fillId="17" borderId="66" xfId="0" applyFont="1" applyFill="1" applyBorder="1" applyAlignment="1">
      <alignment horizontal="center" vertical="center" wrapText="1"/>
    </xf>
    <xf numFmtId="0" fontId="61" fillId="17" borderId="67" xfId="0" applyFont="1" applyFill="1" applyBorder="1" applyAlignment="1">
      <alignment horizontal="center" vertical="center" wrapText="1"/>
    </xf>
    <xf numFmtId="0" fontId="61" fillId="18" borderId="68" xfId="0" applyFont="1" applyFill="1" applyBorder="1" applyAlignment="1">
      <alignment horizontal="center" vertical="center" textRotation="90"/>
    </xf>
    <xf numFmtId="0" fontId="61" fillId="18" borderId="70" xfId="0" applyFont="1" applyFill="1" applyBorder="1" applyAlignment="1">
      <alignment horizontal="center" vertical="center" textRotation="90"/>
    </xf>
    <xf numFmtId="0" fontId="61" fillId="18" borderId="72" xfId="0" applyFont="1" applyFill="1" applyBorder="1" applyAlignment="1">
      <alignment horizontal="center" vertical="center" textRotation="90"/>
    </xf>
    <xf numFmtId="0" fontId="77" fillId="22" borderId="87" xfId="0" applyFont="1" applyFill="1" applyBorder="1" applyAlignment="1">
      <alignment horizontal="center" vertical="center"/>
    </xf>
    <xf numFmtId="0" fontId="77" fillId="22" borderId="88" xfId="0" applyFont="1" applyFill="1" applyBorder="1" applyAlignment="1">
      <alignment horizontal="center" vertical="center"/>
    </xf>
    <xf numFmtId="0" fontId="75" fillId="0" borderId="71" xfId="0" applyFont="1" applyBorder="1" applyAlignment="1">
      <alignment horizontal="center" vertical="center" wrapText="1"/>
    </xf>
    <xf numFmtId="0" fontId="75" fillId="0" borderId="70" xfId="0" applyFont="1" applyBorder="1" applyAlignment="1">
      <alignment horizontal="center" vertical="center" wrapText="1"/>
    </xf>
    <xf numFmtId="0" fontId="75" fillId="0" borderId="83" xfId="0" applyFont="1" applyBorder="1" applyAlignment="1">
      <alignment horizontal="center" vertical="center" wrapText="1"/>
    </xf>
    <xf numFmtId="0" fontId="75" fillId="0" borderId="68" xfId="0" applyFont="1" applyBorder="1" applyAlignment="1">
      <alignment horizontal="center" vertical="center" wrapText="1"/>
    </xf>
    <xf numFmtId="0" fontId="81" fillId="16" borderId="112" xfId="0" applyFont="1" applyFill="1" applyBorder="1" applyAlignment="1">
      <alignment horizontal="center" vertical="center"/>
    </xf>
    <xf numFmtId="0" fontId="81" fillId="16" borderId="113" xfId="0" applyFont="1" applyFill="1" applyBorder="1" applyAlignment="1">
      <alignment horizontal="center" vertical="center"/>
    </xf>
    <xf numFmtId="0" fontId="81" fillId="16" borderId="114" xfId="0" applyFont="1" applyFill="1" applyBorder="1" applyAlignment="1">
      <alignment horizontal="center" vertical="center"/>
    </xf>
    <xf numFmtId="0" fontId="80" fillId="0" borderId="91" xfId="0" applyFont="1" applyBorder="1" applyAlignment="1" applyProtection="1">
      <alignment horizontal="center" vertical="center" wrapText="1"/>
      <protection locked="0"/>
    </xf>
    <xf numFmtId="0" fontId="80" fillId="0" borderId="103" xfId="0" applyFont="1" applyBorder="1" applyAlignment="1" applyProtection="1">
      <alignment horizontal="center" vertical="center" wrapText="1"/>
      <protection locked="0"/>
    </xf>
    <xf numFmtId="0" fontId="80" fillId="0" borderId="92" xfId="0" applyFont="1" applyBorder="1" applyAlignment="1" applyProtection="1">
      <alignment horizontal="center" vertical="center" wrapText="1"/>
      <protection locked="0"/>
    </xf>
    <xf numFmtId="0" fontId="81" fillId="0" borderId="90" xfId="0" applyFont="1" applyBorder="1" applyAlignment="1" applyProtection="1">
      <alignment horizontal="center" vertical="center"/>
      <protection hidden="1"/>
    </xf>
    <xf numFmtId="9" fontId="80" fillId="0" borderId="90" xfId="0" applyNumberFormat="1" applyFont="1" applyBorder="1" applyAlignment="1" applyProtection="1">
      <alignment horizontal="center" vertical="center" wrapText="1"/>
      <protection hidden="1"/>
    </xf>
    <xf numFmtId="0" fontId="81" fillId="0" borderId="90" xfId="0" applyFont="1" applyBorder="1" applyAlignment="1" applyProtection="1">
      <alignment horizontal="center" vertical="center" wrapText="1"/>
      <protection hidden="1"/>
    </xf>
    <xf numFmtId="0" fontId="81" fillId="16" borderId="90" xfId="0" applyFont="1" applyFill="1" applyBorder="1" applyAlignment="1">
      <alignment horizontal="center" vertical="center" textRotation="90" wrapText="1"/>
    </xf>
    <xf numFmtId="0" fontId="81" fillId="16" borderId="90" xfId="0" applyFont="1" applyFill="1" applyBorder="1" applyAlignment="1">
      <alignment horizontal="center" vertical="center" wrapText="1"/>
    </xf>
    <xf numFmtId="9" fontId="80" fillId="0" borderId="90" xfId="0" applyNumberFormat="1" applyFont="1" applyBorder="1" applyAlignment="1" applyProtection="1">
      <alignment horizontal="center" vertical="center" wrapText="1"/>
      <protection locked="0"/>
    </xf>
    <xf numFmtId="0" fontId="81" fillId="16" borderId="92" xfId="0" applyFont="1" applyFill="1" applyBorder="1" applyAlignment="1">
      <alignment horizontal="center" vertical="center"/>
    </xf>
    <xf numFmtId="0" fontId="81" fillId="29" borderId="112" xfId="0" applyFont="1" applyFill="1" applyBorder="1" applyAlignment="1">
      <alignment horizontal="center" vertical="center"/>
    </xf>
    <xf numFmtId="0" fontId="81" fillId="29" borderId="113" xfId="0" applyFont="1" applyFill="1" applyBorder="1" applyAlignment="1">
      <alignment horizontal="center" vertical="center"/>
    </xf>
    <xf numFmtId="0" fontId="81" fillId="29" borderId="114" xfId="0" applyFont="1" applyFill="1" applyBorder="1" applyAlignment="1">
      <alignment horizontal="center" vertical="center"/>
    </xf>
    <xf numFmtId="0" fontId="80" fillId="3" borderId="90" xfId="0" applyFont="1" applyFill="1" applyBorder="1" applyAlignment="1" applyProtection="1">
      <alignment horizontal="center" vertical="center" wrapText="1"/>
      <protection locked="0"/>
    </xf>
    <xf numFmtId="0" fontId="80" fillId="0" borderId="90" xfId="0" applyFont="1" applyBorder="1" applyAlignment="1" applyProtection="1">
      <alignment horizontal="center" vertical="center" wrapText="1"/>
      <protection locked="0"/>
    </xf>
    <xf numFmtId="0" fontId="80" fillId="0" borderId="90" xfId="0" applyFont="1" applyBorder="1" applyAlignment="1" applyProtection="1">
      <alignment horizontal="justify" vertical="top" wrapText="1"/>
      <protection locked="0"/>
    </xf>
    <xf numFmtId="0" fontId="92" fillId="0" borderId="90" xfId="0" applyFont="1" applyBorder="1" applyAlignment="1" applyProtection="1">
      <alignment horizontal="center" vertical="top" wrapText="1"/>
      <protection locked="0"/>
    </xf>
    <xf numFmtId="0" fontId="80" fillId="0" borderId="90" xfId="0" applyFont="1" applyBorder="1" applyAlignment="1" applyProtection="1">
      <alignment horizontal="center" vertical="top" wrapText="1"/>
      <protection locked="0"/>
    </xf>
    <xf numFmtId="0" fontId="81" fillId="21" borderId="118" xfId="0" applyFont="1" applyFill="1" applyBorder="1" applyAlignment="1">
      <alignment horizontal="center" vertical="center" wrapText="1"/>
    </xf>
    <xf numFmtId="0" fontId="81" fillId="21" borderId="94" xfId="0" applyFont="1" applyFill="1" applyBorder="1" applyAlignment="1">
      <alignment horizontal="center" vertical="center" wrapText="1"/>
    </xf>
    <xf numFmtId="0" fontId="81" fillId="16" borderId="112" xfId="0" applyFont="1" applyFill="1" applyBorder="1" applyAlignment="1">
      <alignment horizontal="center" vertical="center" wrapText="1"/>
    </xf>
    <xf numFmtId="0" fontId="81" fillId="16" borderId="113" xfId="0" applyFont="1" applyFill="1" applyBorder="1" applyAlignment="1">
      <alignment horizontal="center" vertical="center" wrapText="1"/>
    </xf>
    <xf numFmtId="0" fontId="81" fillId="16" borderId="114" xfId="0" applyFont="1" applyFill="1" applyBorder="1" applyAlignment="1">
      <alignment horizontal="center" vertical="center" wrapText="1"/>
    </xf>
    <xf numFmtId="0" fontId="80" fillId="0" borderId="90" xfId="0" applyFont="1" applyBorder="1" applyAlignment="1" applyProtection="1">
      <alignment horizontal="center" vertical="center"/>
      <protection locked="0"/>
    </xf>
    <xf numFmtId="0" fontId="81" fillId="16" borderId="90" xfId="0" applyFont="1" applyFill="1" applyBorder="1" applyAlignment="1">
      <alignment horizontal="center" vertical="center"/>
    </xf>
    <xf numFmtId="0" fontId="81" fillId="27" borderId="90" xfId="0" applyFont="1" applyFill="1" applyBorder="1" applyAlignment="1">
      <alignment horizontal="center" vertical="center"/>
    </xf>
    <xf numFmtId="0" fontId="81" fillId="29" borderId="91" xfId="0" applyFont="1" applyFill="1" applyBorder="1" applyAlignment="1">
      <alignment horizontal="center" vertical="center" wrapText="1"/>
    </xf>
    <xf numFmtId="0" fontId="81" fillId="29" borderId="92" xfId="0" applyFont="1" applyFill="1" applyBorder="1" applyAlignment="1">
      <alignment horizontal="center" vertical="center" wrapText="1"/>
    </xf>
    <xf numFmtId="0" fontId="81" fillId="27" borderId="90" xfId="0" applyFont="1" applyFill="1" applyBorder="1" applyAlignment="1">
      <alignment horizontal="center" vertical="center" wrapText="1"/>
    </xf>
    <xf numFmtId="0" fontId="80" fillId="0" borderId="90" xfId="0" applyFont="1" applyBorder="1" applyAlignment="1" applyProtection="1">
      <alignment horizontal="justify" vertical="center" wrapText="1"/>
      <protection locked="0"/>
    </xf>
    <xf numFmtId="0" fontId="80" fillId="3" borderId="91" xfId="0" applyFont="1" applyFill="1" applyBorder="1" applyAlignment="1" applyProtection="1">
      <alignment horizontal="center" vertical="center" wrapText="1"/>
      <protection locked="0"/>
    </xf>
    <xf numFmtId="0" fontId="80" fillId="3" borderId="92" xfId="0" applyFont="1" applyFill="1" applyBorder="1" applyAlignment="1" applyProtection="1">
      <alignment horizontal="center" vertical="center" wrapText="1"/>
      <protection locked="0"/>
    </xf>
    <xf numFmtId="14" fontId="80" fillId="0" borderId="91" xfId="0" applyNumberFormat="1" applyFont="1" applyBorder="1" applyAlignment="1" applyProtection="1">
      <alignment horizontal="center" vertical="center"/>
      <protection locked="0"/>
    </xf>
    <xf numFmtId="14" fontId="80" fillId="0" borderId="92" xfId="0" applyNumberFormat="1" applyFont="1" applyBorder="1" applyAlignment="1" applyProtection="1">
      <alignment horizontal="center" vertical="center"/>
      <protection locked="0"/>
    </xf>
    <xf numFmtId="0" fontId="81" fillId="0" borderId="90" xfId="0" applyFont="1" applyBorder="1" applyAlignment="1">
      <alignment horizontal="center" vertical="center"/>
    </xf>
    <xf numFmtId="0" fontId="80" fillId="0" borderId="90" xfId="0" applyFont="1" applyBorder="1" applyAlignment="1" applyProtection="1">
      <alignment horizontal="left" vertical="center" wrapText="1"/>
      <protection locked="0"/>
    </xf>
    <xf numFmtId="0" fontId="80" fillId="0" borderId="2" xfId="0" applyFont="1" applyBorder="1" applyAlignment="1">
      <alignment horizontal="left" vertical="center" wrapText="1"/>
    </xf>
    <xf numFmtId="0" fontId="80" fillId="0" borderId="21" xfId="0" applyFont="1" applyBorder="1" applyAlignment="1">
      <alignment horizontal="left" vertical="center" wrapText="1"/>
    </xf>
    <xf numFmtId="0" fontId="81" fillId="27" borderId="112" xfId="0" applyFont="1" applyFill="1" applyBorder="1" applyAlignment="1">
      <alignment horizontal="center" vertical="center"/>
    </xf>
    <xf numFmtId="0" fontId="81" fillId="27" borderId="113" xfId="0" applyFont="1" applyFill="1" applyBorder="1" applyAlignment="1">
      <alignment horizontal="center" vertical="center"/>
    </xf>
    <xf numFmtId="0" fontId="81" fillId="27" borderId="114" xfId="0" applyFont="1" applyFill="1" applyBorder="1" applyAlignment="1">
      <alignment horizontal="center" vertical="center"/>
    </xf>
    <xf numFmtId="0" fontId="85" fillId="0" borderId="95" xfId="0" applyFont="1" applyBorder="1" applyAlignment="1">
      <alignment horizontal="center" vertical="center"/>
    </xf>
    <xf numFmtId="0" fontId="85" fillId="0" borderId="96" xfId="0" applyFont="1" applyBorder="1" applyAlignment="1">
      <alignment horizontal="center" vertical="center"/>
    </xf>
    <xf numFmtId="0" fontId="85" fillId="0" borderId="125" xfId="0" applyFont="1" applyBorder="1" applyAlignment="1">
      <alignment horizontal="center" vertical="center"/>
    </xf>
    <xf numFmtId="0" fontId="85" fillId="0" borderId="98" xfId="0" applyFont="1" applyBorder="1" applyAlignment="1">
      <alignment horizontal="center" vertical="center"/>
    </xf>
    <xf numFmtId="0" fontId="85" fillId="0" borderId="90" xfId="0" applyFont="1" applyBorder="1" applyAlignment="1">
      <alignment horizontal="center" vertical="center"/>
    </xf>
    <xf numFmtId="0" fontId="85" fillId="0" borderId="135" xfId="0" applyFont="1" applyBorder="1" applyAlignment="1">
      <alignment horizontal="center" vertical="center"/>
    </xf>
    <xf numFmtId="0" fontId="85" fillId="0" borderId="100" xfId="0" applyFont="1" applyBorder="1" applyAlignment="1">
      <alignment horizontal="center" vertical="center"/>
    </xf>
    <xf numFmtId="0" fontId="85" fillId="0" borderId="101" xfId="0" applyFont="1" applyBorder="1" applyAlignment="1">
      <alignment horizontal="center" vertical="center"/>
    </xf>
    <xf numFmtId="0" fontId="85" fillId="0" borderId="134" xfId="0" applyFont="1" applyBorder="1" applyAlignment="1">
      <alignment horizontal="center" vertical="center"/>
    </xf>
    <xf numFmtId="0" fontId="81" fillId="21" borderId="106" xfId="0" applyFont="1" applyFill="1" applyBorder="1" applyAlignment="1">
      <alignment horizontal="left" vertical="center"/>
    </xf>
    <xf numFmtId="0" fontId="81" fillId="21" borderId="107" xfId="0" applyFont="1" applyFill="1" applyBorder="1" applyAlignment="1">
      <alignment horizontal="left" vertical="center"/>
    </xf>
    <xf numFmtId="0" fontId="81" fillId="21" borderId="108" xfId="0" applyFont="1" applyFill="1" applyBorder="1" applyAlignment="1">
      <alignment horizontal="left" vertical="center"/>
    </xf>
    <xf numFmtId="0" fontId="81" fillId="21" borderId="109" xfId="0" applyFont="1" applyFill="1" applyBorder="1" applyAlignment="1">
      <alignment horizontal="left" vertical="center"/>
    </xf>
    <xf numFmtId="0" fontId="81" fillId="21" borderId="110" xfId="0" applyFont="1" applyFill="1" applyBorder="1" applyAlignment="1">
      <alignment horizontal="left" vertical="center"/>
    </xf>
    <xf numFmtId="0" fontId="81" fillId="21" borderId="111" xfId="0" applyFont="1" applyFill="1" applyBorder="1" applyAlignment="1">
      <alignment horizontal="left" vertical="center"/>
    </xf>
    <xf numFmtId="0" fontId="91" fillId="0" borderId="24" xfId="0" applyFont="1" applyBorder="1" applyAlignment="1" applyProtection="1">
      <alignment horizontal="center" vertical="center"/>
      <protection locked="0"/>
    </xf>
    <xf numFmtId="0" fontId="91" fillId="0" borderId="25" xfId="0" applyFont="1" applyBorder="1" applyAlignment="1" applyProtection="1">
      <alignment horizontal="center" vertical="center"/>
      <protection locked="0"/>
    </xf>
    <xf numFmtId="0" fontId="91" fillId="0" borderId="36" xfId="0" applyFont="1" applyBorder="1" applyAlignment="1" applyProtection="1">
      <alignment horizontal="center" vertical="center"/>
      <protection locked="0"/>
    </xf>
    <xf numFmtId="0" fontId="81" fillId="27" borderId="90" xfId="0" applyFont="1" applyFill="1" applyBorder="1" applyAlignment="1">
      <alignment horizontal="center" vertical="center" textRotation="90"/>
    </xf>
    <xf numFmtId="0" fontId="80" fillId="0" borderId="91" xfId="0" applyFont="1" applyBorder="1" applyAlignment="1" applyProtection="1">
      <alignment horizontal="center" vertical="center"/>
      <protection locked="0"/>
    </xf>
    <xf numFmtId="0" fontId="80" fillId="0" borderId="92" xfId="0" applyFont="1" applyBorder="1" applyAlignment="1" applyProtection="1">
      <alignment horizontal="center" vertical="center"/>
      <protection locked="0"/>
    </xf>
    <xf numFmtId="0" fontId="80" fillId="3" borderId="24" xfId="0" applyFont="1" applyFill="1" applyBorder="1" applyAlignment="1" applyProtection="1">
      <alignment horizontal="justify" vertical="center" wrapText="1"/>
      <protection locked="0"/>
    </xf>
    <xf numFmtId="0" fontId="80" fillId="3" borderId="25" xfId="0" applyFont="1" applyFill="1" applyBorder="1" applyAlignment="1" applyProtection="1">
      <alignment horizontal="justify" vertical="center" wrapText="1"/>
      <protection locked="0"/>
    </xf>
    <xf numFmtId="0" fontId="80" fillId="3" borderId="36" xfId="0" applyFont="1" applyFill="1" applyBorder="1" applyAlignment="1" applyProtection="1">
      <alignment horizontal="justify" vertical="center" wrapText="1"/>
      <protection locked="0"/>
    </xf>
    <xf numFmtId="0" fontId="79" fillId="0" borderId="5" xfId="0" applyFont="1" applyBorder="1" applyAlignment="1">
      <alignment horizontal="center" vertical="center"/>
    </xf>
    <xf numFmtId="0" fontId="79" fillId="0" borderId="12" xfId="0" applyFont="1" applyBorder="1" applyAlignment="1">
      <alignment horizontal="center" vertical="center"/>
    </xf>
    <xf numFmtId="0" fontId="79" fillId="0" borderId="6" xfId="0" applyFont="1" applyBorder="1" applyAlignment="1">
      <alignment horizontal="center" vertical="center"/>
    </xf>
    <xf numFmtId="0" fontId="79" fillId="0" borderId="9" xfId="0" applyFont="1" applyBorder="1" applyAlignment="1">
      <alignment horizontal="center" vertical="center"/>
    </xf>
    <xf numFmtId="0" fontId="79" fillId="0" borderId="11" xfId="0" applyFont="1" applyBorder="1" applyAlignment="1">
      <alignment horizontal="center" vertical="center"/>
    </xf>
    <xf numFmtId="0" fontId="79" fillId="0" borderId="10" xfId="0" applyFont="1" applyBorder="1" applyAlignment="1">
      <alignment horizontal="center" vertical="center"/>
    </xf>
    <xf numFmtId="0" fontId="79" fillId="0" borderId="24" xfId="0" applyFont="1" applyBorder="1" applyAlignment="1">
      <alignment horizontal="left" vertical="center"/>
    </xf>
    <xf numFmtId="0" fontId="79" fillId="0" borderId="25" xfId="0" applyFont="1" applyBorder="1" applyAlignment="1">
      <alignment horizontal="left" vertical="center"/>
    </xf>
    <xf numFmtId="0" fontId="79" fillId="0" borderId="36" xfId="0" applyFont="1" applyBorder="1" applyAlignment="1">
      <alignment horizontal="left" vertical="center"/>
    </xf>
    <xf numFmtId="0" fontId="80" fillId="3" borderId="0" xfId="0" applyFont="1" applyFill="1" applyAlignment="1">
      <alignment horizontal="left" wrapText="1"/>
    </xf>
    <xf numFmtId="0" fontId="79" fillId="0" borderId="0" xfId="0" applyFont="1" applyAlignment="1">
      <alignment horizontal="center" vertical="center"/>
    </xf>
    <xf numFmtId="0" fontId="79" fillId="0" borderId="0" xfId="0" applyFont="1" applyAlignment="1">
      <alignment horizontal="left" vertical="center"/>
    </xf>
    <xf numFmtId="0" fontId="81" fillId="3" borderId="0" xfId="0" applyFont="1" applyFill="1" applyAlignment="1">
      <alignment horizontal="left" vertical="center"/>
    </xf>
    <xf numFmtId="0" fontId="22" fillId="26" borderId="0" xfId="0" applyFont="1" applyFill="1" applyAlignment="1">
      <alignment horizontal="center" vertical="center" wrapText="1"/>
    </xf>
    <xf numFmtId="0" fontId="18" fillId="5" borderId="7" xfId="0" applyFont="1" applyFill="1" applyBorder="1" applyAlignment="1" applyProtection="1">
      <alignment horizontal="center" wrapText="1" readingOrder="1"/>
      <protection hidden="1"/>
    </xf>
    <xf numFmtId="0" fontId="18" fillId="5" borderId="0" xfId="0" applyFont="1" applyFill="1" applyAlignment="1" applyProtection="1">
      <alignment horizontal="center" wrapText="1" readingOrder="1"/>
      <protection hidden="1"/>
    </xf>
    <xf numFmtId="0" fontId="18" fillId="5" borderId="8" xfId="0" applyFont="1" applyFill="1" applyBorder="1" applyAlignment="1" applyProtection="1">
      <alignment horizontal="center" wrapText="1" readingOrder="1"/>
      <protection hidden="1"/>
    </xf>
    <xf numFmtId="0" fontId="18" fillId="5" borderId="9" xfId="0" applyFont="1" applyFill="1" applyBorder="1" applyAlignment="1" applyProtection="1">
      <alignment horizontal="center" wrapText="1" readingOrder="1"/>
      <protection hidden="1"/>
    </xf>
    <xf numFmtId="0" fontId="18" fillId="5" borderId="11" xfId="0" applyFont="1" applyFill="1" applyBorder="1" applyAlignment="1" applyProtection="1">
      <alignment horizontal="center" wrapText="1" readingOrder="1"/>
      <protection hidden="1"/>
    </xf>
    <xf numFmtId="0" fontId="18" fillId="5" borderId="10" xfId="0" applyFont="1" applyFill="1" applyBorder="1" applyAlignment="1" applyProtection="1">
      <alignment horizontal="center" wrapText="1" readingOrder="1"/>
      <protection hidden="1"/>
    </xf>
    <xf numFmtId="0" fontId="18" fillId="5" borderId="5" xfId="0" applyFont="1" applyFill="1" applyBorder="1" applyAlignment="1" applyProtection="1">
      <alignment horizontal="center" wrapText="1" readingOrder="1"/>
      <protection hidden="1"/>
    </xf>
    <xf numFmtId="0" fontId="18" fillId="5" borderId="12" xfId="0" applyFont="1" applyFill="1" applyBorder="1" applyAlignment="1" applyProtection="1">
      <alignment horizontal="center" wrapText="1" readingOrder="1"/>
      <protection hidden="1"/>
    </xf>
    <xf numFmtId="0" fontId="18" fillId="5" borderId="6" xfId="0" applyFont="1" applyFill="1" applyBorder="1" applyAlignment="1" applyProtection="1">
      <alignment horizontal="center" wrapText="1" readingOrder="1"/>
      <protection hidden="1"/>
    </xf>
    <xf numFmtId="0" fontId="18" fillId="13" borderId="7" xfId="0" applyFont="1" applyFill="1" applyBorder="1" applyAlignment="1" applyProtection="1">
      <alignment horizontal="center" wrapText="1" readingOrder="1"/>
      <protection hidden="1"/>
    </xf>
    <xf numFmtId="0" fontId="18" fillId="13" borderId="0" xfId="0" applyFont="1" applyFill="1" applyAlignment="1" applyProtection="1">
      <alignment horizontal="center" wrapText="1" readingOrder="1"/>
      <protection hidden="1"/>
    </xf>
    <xf numFmtId="0" fontId="18" fillId="13" borderId="8" xfId="0" applyFont="1" applyFill="1" applyBorder="1" applyAlignment="1" applyProtection="1">
      <alignment horizontal="center" wrapText="1" readingOrder="1"/>
      <protection hidden="1"/>
    </xf>
    <xf numFmtId="0" fontId="18" fillId="13" borderId="9" xfId="0" applyFont="1" applyFill="1" applyBorder="1" applyAlignment="1" applyProtection="1">
      <alignment horizontal="center" wrapText="1" readingOrder="1"/>
      <protection hidden="1"/>
    </xf>
    <xf numFmtId="0" fontId="18" fillId="13" borderId="11" xfId="0" applyFont="1" applyFill="1" applyBorder="1" applyAlignment="1" applyProtection="1">
      <alignment horizontal="center" wrapText="1" readingOrder="1"/>
      <protection hidden="1"/>
    </xf>
    <xf numFmtId="0" fontId="18" fillId="13" borderId="10" xfId="0" applyFont="1" applyFill="1" applyBorder="1" applyAlignment="1" applyProtection="1">
      <alignment horizontal="center" wrapText="1" readingOrder="1"/>
      <protection hidden="1"/>
    </xf>
    <xf numFmtId="0" fontId="18" fillId="13" borderId="5" xfId="0" applyFont="1" applyFill="1" applyBorder="1" applyAlignment="1" applyProtection="1">
      <alignment horizontal="center" wrapText="1" readingOrder="1"/>
      <protection hidden="1"/>
    </xf>
    <xf numFmtId="0" fontId="18" fillId="13" borderId="12" xfId="0" applyFont="1" applyFill="1" applyBorder="1" applyAlignment="1" applyProtection="1">
      <alignment horizontal="center" wrapText="1" readingOrder="1"/>
      <protection hidden="1"/>
    </xf>
    <xf numFmtId="0" fontId="18" fillId="13" borderId="6" xfId="0" applyFont="1" applyFill="1" applyBorder="1" applyAlignment="1" applyProtection="1">
      <alignment horizontal="center" wrapText="1" readingOrder="1"/>
      <protection hidden="1"/>
    </xf>
    <xf numFmtId="0" fontId="18" fillId="12" borderId="7" xfId="0" applyFont="1" applyFill="1" applyBorder="1" applyAlignment="1" applyProtection="1">
      <alignment horizontal="center" wrapText="1" readingOrder="1"/>
      <protection hidden="1"/>
    </xf>
    <xf numFmtId="0" fontId="18" fillId="12" borderId="0" xfId="0" applyFont="1" applyFill="1" applyAlignment="1" applyProtection="1">
      <alignment horizontal="center" wrapText="1" readingOrder="1"/>
      <protection hidden="1"/>
    </xf>
    <xf numFmtId="0" fontId="18" fillId="12" borderId="8" xfId="0" applyFont="1" applyFill="1" applyBorder="1" applyAlignment="1" applyProtection="1">
      <alignment horizontal="center" wrapText="1" readingOrder="1"/>
      <protection hidden="1"/>
    </xf>
    <xf numFmtId="0" fontId="18" fillId="12" borderId="9" xfId="0" applyFont="1" applyFill="1" applyBorder="1" applyAlignment="1" applyProtection="1">
      <alignment horizontal="center" wrapText="1" readingOrder="1"/>
      <protection hidden="1"/>
    </xf>
    <xf numFmtId="0" fontId="18" fillId="12" borderId="11" xfId="0" applyFont="1" applyFill="1" applyBorder="1" applyAlignment="1" applyProtection="1">
      <alignment horizontal="center" wrapText="1" readingOrder="1"/>
      <protection hidden="1"/>
    </xf>
    <xf numFmtId="0" fontId="18" fillId="12" borderId="10" xfId="0" applyFont="1" applyFill="1" applyBorder="1" applyAlignment="1" applyProtection="1">
      <alignment horizontal="center" wrapText="1" readingOrder="1"/>
      <protection hidden="1"/>
    </xf>
    <xf numFmtId="0" fontId="18" fillId="12" borderId="5" xfId="0" applyFont="1" applyFill="1" applyBorder="1" applyAlignment="1" applyProtection="1">
      <alignment horizontal="center" wrapText="1" readingOrder="1"/>
      <protection hidden="1"/>
    </xf>
    <xf numFmtId="0" fontId="18" fillId="12" borderId="12" xfId="0" applyFont="1" applyFill="1" applyBorder="1" applyAlignment="1" applyProtection="1">
      <alignment horizontal="center" wrapText="1" readingOrder="1"/>
      <protection hidden="1"/>
    </xf>
    <xf numFmtId="0" fontId="18" fillId="12" borderId="6" xfId="0" applyFont="1" applyFill="1" applyBorder="1" applyAlignment="1" applyProtection="1">
      <alignment horizontal="center" wrapText="1" readingOrder="1"/>
      <protection hidden="1"/>
    </xf>
    <xf numFmtId="0" fontId="18" fillId="11" borderId="7" xfId="0" applyFont="1" applyFill="1" applyBorder="1" applyAlignment="1" applyProtection="1">
      <alignment horizontal="center" vertical="center" wrapText="1" readingOrder="1"/>
      <protection hidden="1"/>
    </xf>
    <xf numFmtId="0" fontId="18" fillId="11" borderId="0" xfId="0" applyFont="1" applyFill="1" applyAlignment="1" applyProtection="1">
      <alignment horizontal="center" vertical="center" wrapText="1" readingOrder="1"/>
      <protection hidden="1"/>
    </xf>
    <xf numFmtId="0" fontId="18" fillId="11" borderId="8" xfId="0" applyFont="1" applyFill="1" applyBorder="1" applyAlignment="1" applyProtection="1">
      <alignment horizontal="center" vertical="center" wrapText="1" readingOrder="1"/>
      <protection hidden="1"/>
    </xf>
    <xf numFmtId="0" fontId="18" fillId="11" borderId="9" xfId="0" applyFont="1" applyFill="1" applyBorder="1" applyAlignment="1" applyProtection="1">
      <alignment horizontal="center" vertical="center" wrapText="1" readingOrder="1"/>
      <protection hidden="1"/>
    </xf>
    <xf numFmtId="0" fontId="18" fillId="11" borderId="11" xfId="0" applyFont="1" applyFill="1" applyBorder="1" applyAlignment="1" applyProtection="1">
      <alignment horizontal="center" vertical="center" wrapText="1" readingOrder="1"/>
      <protection hidden="1"/>
    </xf>
    <xf numFmtId="0" fontId="18" fillId="11" borderId="10" xfId="0" applyFont="1" applyFill="1" applyBorder="1" applyAlignment="1" applyProtection="1">
      <alignment horizontal="center" vertical="center" wrapText="1" readingOrder="1"/>
      <protection hidden="1"/>
    </xf>
    <xf numFmtId="0" fontId="18" fillId="11" borderId="5" xfId="0" applyFont="1" applyFill="1" applyBorder="1" applyAlignment="1" applyProtection="1">
      <alignment horizontal="center" vertical="center" wrapText="1" readingOrder="1"/>
      <protection hidden="1"/>
    </xf>
    <xf numFmtId="0" fontId="18" fillId="11" borderId="12" xfId="0" applyFont="1" applyFill="1" applyBorder="1" applyAlignment="1" applyProtection="1">
      <alignment horizontal="center" vertical="center" wrapText="1" readingOrder="1"/>
      <protection hidden="1"/>
    </xf>
    <xf numFmtId="0" fontId="18" fillId="11" borderId="6" xfId="0" applyFont="1" applyFill="1" applyBorder="1" applyAlignment="1" applyProtection="1">
      <alignment horizontal="center" vertical="center" wrapText="1" readingOrder="1"/>
      <protection hidden="1"/>
    </xf>
    <xf numFmtId="0" fontId="16" fillId="10" borderId="0" xfId="0" applyFont="1" applyFill="1" applyAlignment="1">
      <alignment horizontal="center" vertical="center" wrapText="1" readingOrder="1"/>
    </xf>
    <xf numFmtId="0" fontId="15" fillId="0" borderId="5" xfId="0" applyFont="1" applyBorder="1" applyAlignment="1">
      <alignment horizontal="center" vertical="center" wrapText="1"/>
    </xf>
    <xf numFmtId="0" fontId="15" fillId="0" borderId="12"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1" xfId="0" applyFont="1" applyBorder="1" applyAlignment="1">
      <alignment horizontal="center" vertical="center"/>
    </xf>
    <xf numFmtId="0" fontId="15" fillId="0" borderId="10" xfId="0" applyFont="1" applyBorder="1" applyAlignment="1">
      <alignment horizontal="center" vertical="center"/>
    </xf>
    <xf numFmtId="0" fontId="15" fillId="0" borderId="12" xfId="0" applyFont="1" applyBorder="1" applyAlignment="1">
      <alignment horizontal="center" vertical="center" wrapText="1"/>
    </xf>
    <xf numFmtId="0" fontId="16" fillId="10" borderId="0" xfId="0" applyFont="1" applyFill="1" applyAlignment="1">
      <alignment horizontal="center" vertical="center" textRotation="90" wrapText="1" readingOrder="1"/>
    </xf>
    <xf numFmtId="0" fontId="16" fillId="10" borderId="8" xfId="0" applyFont="1" applyFill="1" applyBorder="1" applyAlignment="1">
      <alignment horizontal="center" vertical="center" textRotation="90" wrapText="1" readingOrder="1"/>
    </xf>
    <xf numFmtId="0" fontId="19" fillId="12" borderId="13" xfId="0" applyFont="1" applyFill="1" applyBorder="1" applyAlignment="1">
      <alignment horizontal="center" vertical="center" wrapText="1" readingOrder="1"/>
    </xf>
    <xf numFmtId="0" fontId="19" fillId="12" borderId="14" xfId="0" applyFont="1" applyFill="1" applyBorder="1" applyAlignment="1">
      <alignment horizontal="center" vertical="center" wrapText="1" readingOrder="1"/>
    </xf>
    <xf numFmtId="0" fontId="19" fillId="12" borderId="15" xfId="0" applyFont="1" applyFill="1" applyBorder="1" applyAlignment="1">
      <alignment horizontal="center" vertical="center" wrapText="1" readingOrder="1"/>
    </xf>
    <xf numFmtId="0" fontId="19" fillId="12" borderId="16" xfId="0" applyFont="1" applyFill="1" applyBorder="1" applyAlignment="1">
      <alignment horizontal="center" vertical="center" wrapText="1" readingOrder="1"/>
    </xf>
    <xf numFmtId="0" fontId="19" fillId="12" borderId="0" xfId="0" applyFont="1" applyFill="1" applyAlignment="1">
      <alignment horizontal="center" vertical="center" wrapText="1" readingOrder="1"/>
    </xf>
    <xf numFmtId="0" fontId="19" fillId="12" borderId="17" xfId="0" applyFont="1" applyFill="1" applyBorder="1" applyAlignment="1">
      <alignment horizontal="center" vertical="center" wrapText="1" readingOrder="1"/>
    </xf>
    <xf numFmtId="0" fontId="19" fillId="12" borderId="18" xfId="0" applyFont="1" applyFill="1" applyBorder="1" applyAlignment="1">
      <alignment horizontal="center" vertical="center" wrapText="1" readingOrder="1"/>
    </xf>
    <xf numFmtId="0" fontId="19" fillId="12" borderId="19" xfId="0" applyFont="1" applyFill="1" applyBorder="1" applyAlignment="1">
      <alignment horizontal="center" vertical="center" wrapText="1" readingOrder="1"/>
    </xf>
    <xf numFmtId="0" fontId="19" fillId="12" borderId="20" xfId="0" applyFont="1" applyFill="1" applyBorder="1" applyAlignment="1">
      <alignment horizontal="center" vertical="center" wrapText="1" readingOrder="1"/>
    </xf>
    <xf numFmtId="0" fontId="19" fillId="11" borderId="13" xfId="0" applyFont="1" applyFill="1" applyBorder="1" applyAlignment="1">
      <alignment horizontal="center" vertical="center" wrapText="1" readingOrder="1"/>
    </xf>
    <xf numFmtId="0" fontId="19" fillId="11" borderId="14" xfId="0" applyFont="1" applyFill="1" applyBorder="1" applyAlignment="1">
      <alignment horizontal="center" vertical="center" wrapText="1" readingOrder="1"/>
    </xf>
    <xf numFmtId="0" fontId="19" fillId="11" borderId="15" xfId="0" applyFont="1" applyFill="1" applyBorder="1" applyAlignment="1">
      <alignment horizontal="center" vertical="center" wrapText="1" readingOrder="1"/>
    </xf>
    <xf numFmtId="0" fontId="19" fillId="11" borderId="16" xfId="0" applyFont="1" applyFill="1" applyBorder="1" applyAlignment="1">
      <alignment horizontal="center" vertical="center" wrapText="1" readingOrder="1"/>
    </xf>
    <xf numFmtId="0" fontId="19" fillId="11" borderId="0" xfId="0" applyFont="1" applyFill="1" applyAlignment="1">
      <alignment horizontal="center" vertical="center" wrapText="1" readingOrder="1"/>
    </xf>
    <xf numFmtId="0" fontId="19" fillId="11" borderId="17" xfId="0" applyFont="1" applyFill="1" applyBorder="1" applyAlignment="1">
      <alignment horizontal="center" vertical="center" wrapText="1" readingOrder="1"/>
    </xf>
    <xf numFmtId="0" fontId="19" fillId="11" borderId="18" xfId="0" applyFont="1" applyFill="1" applyBorder="1" applyAlignment="1">
      <alignment horizontal="center" vertical="center" wrapText="1" readingOrder="1"/>
    </xf>
    <xf numFmtId="0" fontId="19" fillId="11" borderId="19" xfId="0" applyFont="1" applyFill="1" applyBorder="1" applyAlignment="1">
      <alignment horizontal="center" vertical="center" wrapText="1" readingOrder="1"/>
    </xf>
    <xf numFmtId="0" fontId="19" fillId="11" borderId="20" xfId="0" applyFont="1" applyFill="1" applyBorder="1" applyAlignment="1">
      <alignment horizontal="center" vertical="center" wrapText="1" readingOrder="1"/>
    </xf>
    <xf numFmtId="0" fontId="19" fillId="13" borderId="13" xfId="0" applyFont="1" applyFill="1" applyBorder="1" applyAlignment="1">
      <alignment horizontal="center" vertical="center" wrapText="1" readingOrder="1"/>
    </xf>
    <xf numFmtId="0" fontId="19" fillId="13" borderId="14" xfId="0" applyFont="1" applyFill="1" applyBorder="1" applyAlignment="1">
      <alignment horizontal="center" vertical="center" wrapText="1" readingOrder="1"/>
    </xf>
    <xf numFmtId="0" fontId="19" fillId="13" borderId="15" xfId="0" applyFont="1" applyFill="1" applyBorder="1" applyAlignment="1">
      <alignment horizontal="center" vertical="center" wrapText="1" readingOrder="1"/>
    </xf>
    <xf numFmtId="0" fontId="19" fillId="13" borderId="16" xfId="0" applyFont="1" applyFill="1" applyBorder="1" applyAlignment="1">
      <alignment horizontal="center" vertical="center" wrapText="1" readingOrder="1"/>
    </xf>
    <xf numFmtId="0" fontId="19" fillId="13" borderId="0" xfId="0" applyFont="1" applyFill="1" applyAlignment="1">
      <alignment horizontal="center" vertical="center" wrapText="1" readingOrder="1"/>
    </xf>
    <xf numFmtId="0" fontId="19" fillId="13" borderId="17" xfId="0" applyFont="1" applyFill="1" applyBorder="1" applyAlignment="1">
      <alignment horizontal="center" vertical="center" wrapText="1" readingOrder="1"/>
    </xf>
    <xf numFmtId="0" fontId="19" fillId="13" borderId="18" xfId="0" applyFont="1" applyFill="1" applyBorder="1" applyAlignment="1">
      <alignment horizontal="center" vertical="center" wrapText="1" readingOrder="1"/>
    </xf>
    <xf numFmtId="0" fontId="19" fillId="13" borderId="19" xfId="0" applyFont="1" applyFill="1" applyBorder="1" applyAlignment="1">
      <alignment horizontal="center" vertical="center" wrapText="1" readingOrder="1"/>
    </xf>
    <xf numFmtId="0" fontId="19" fillId="13" borderId="20" xfId="0" applyFont="1" applyFill="1" applyBorder="1" applyAlignment="1">
      <alignment horizontal="center" vertical="center" wrapText="1" readingOrder="1"/>
    </xf>
    <xf numFmtId="0" fontId="19" fillId="5" borderId="13" xfId="0" applyFont="1" applyFill="1" applyBorder="1" applyAlignment="1">
      <alignment horizontal="center" vertical="center" wrapText="1" readingOrder="1"/>
    </xf>
    <xf numFmtId="0" fontId="19" fillId="5" borderId="14" xfId="0" applyFont="1" applyFill="1" applyBorder="1" applyAlignment="1">
      <alignment horizontal="center" vertical="center" wrapText="1" readingOrder="1"/>
    </xf>
    <xf numFmtId="0" fontId="19" fillId="5" borderId="15" xfId="0" applyFont="1" applyFill="1" applyBorder="1" applyAlignment="1">
      <alignment horizontal="center" vertical="center" wrapText="1" readingOrder="1"/>
    </xf>
    <xf numFmtId="0" fontId="19" fillId="5" borderId="16" xfId="0" applyFont="1" applyFill="1" applyBorder="1" applyAlignment="1">
      <alignment horizontal="center" vertical="center" wrapText="1" readingOrder="1"/>
    </xf>
    <xf numFmtId="0" fontId="19" fillId="5" borderId="0" xfId="0" applyFont="1" applyFill="1" applyAlignment="1">
      <alignment horizontal="center" vertical="center" wrapText="1" readingOrder="1"/>
    </xf>
    <xf numFmtId="0" fontId="19" fillId="5" borderId="17" xfId="0" applyFont="1" applyFill="1" applyBorder="1" applyAlignment="1">
      <alignment horizontal="center" vertical="center" wrapText="1" readingOrder="1"/>
    </xf>
    <xf numFmtId="0" fontId="19" fillId="5" borderId="18" xfId="0" applyFont="1" applyFill="1" applyBorder="1" applyAlignment="1">
      <alignment horizontal="center" vertical="center" wrapText="1" readingOrder="1"/>
    </xf>
    <xf numFmtId="0" fontId="19" fillId="5" borderId="19" xfId="0" applyFont="1" applyFill="1" applyBorder="1" applyAlignment="1">
      <alignment horizontal="center" vertical="center" wrapText="1" readingOrder="1"/>
    </xf>
    <xf numFmtId="0" fontId="19" fillId="5" borderId="20" xfId="0" applyFont="1" applyFill="1" applyBorder="1" applyAlignment="1">
      <alignment horizontal="center" vertical="center" wrapText="1" readingOrder="1"/>
    </xf>
    <xf numFmtId="0" fontId="38" fillId="0" borderId="5" xfId="0" applyFont="1" applyBorder="1" applyAlignment="1">
      <alignment horizontal="center" vertical="center" wrapText="1"/>
    </xf>
    <xf numFmtId="0" fontId="38" fillId="0" borderId="12"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8" fillId="0" borderId="0" xfId="0" applyFont="1" applyAlignment="1">
      <alignment horizontal="center" vertical="center"/>
    </xf>
    <xf numFmtId="0" fontId="38" fillId="0" borderId="8" xfId="0" applyFont="1" applyBorder="1" applyAlignment="1">
      <alignment horizontal="center" vertical="center"/>
    </xf>
    <xf numFmtId="0" fontId="38" fillId="0" borderId="9" xfId="0" applyFont="1" applyBorder="1" applyAlignment="1">
      <alignment horizontal="center" vertical="center"/>
    </xf>
    <xf numFmtId="0" fontId="38" fillId="0" borderId="11" xfId="0" applyFont="1" applyBorder="1" applyAlignment="1">
      <alignment horizontal="center" vertical="center"/>
    </xf>
    <xf numFmtId="0" fontId="38" fillId="0" borderId="10" xfId="0" applyFont="1" applyBorder="1" applyAlignment="1">
      <alignment horizontal="center" vertical="center"/>
    </xf>
    <xf numFmtId="0" fontId="38" fillId="0" borderId="12" xfId="0" applyFont="1" applyBorder="1" applyAlignment="1">
      <alignment horizontal="center" vertical="center" wrapText="1"/>
    </xf>
    <xf numFmtId="0" fontId="37" fillId="11" borderId="13" xfId="0" applyFont="1" applyFill="1" applyBorder="1" applyAlignment="1">
      <alignment horizontal="center" vertical="center" wrapText="1" readingOrder="1"/>
    </xf>
    <xf numFmtId="0" fontId="37" fillId="11" borderId="14" xfId="0" applyFont="1" applyFill="1" applyBorder="1" applyAlignment="1">
      <alignment horizontal="center" vertical="center" wrapText="1" readingOrder="1"/>
    </xf>
    <xf numFmtId="0" fontId="37" fillId="11" borderId="15" xfId="0" applyFont="1" applyFill="1" applyBorder="1" applyAlignment="1">
      <alignment horizontal="center" vertical="center" wrapText="1" readingOrder="1"/>
    </xf>
    <xf numFmtId="0" fontId="37" fillId="11" borderId="16" xfId="0" applyFont="1" applyFill="1" applyBorder="1" applyAlignment="1">
      <alignment horizontal="center" vertical="center" wrapText="1" readingOrder="1"/>
    </xf>
    <xf numFmtId="0" fontId="37" fillId="11" borderId="0" xfId="0" applyFont="1" applyFill="1" applyAlignment="1">
      <alignment horizontal="center" vertical="center" wrapText="1" readingOrder="1"/>
    </xf>
    <xf numFmtId="0" fontId="37" fillId="11" borderId="17" xfId="0" applyFont="1" applyFill="1" applyBorder="1" applyAlignment="1">
      <alignment horizontal="center" vertical="center" wrapText="1" readingOrder="1"/>
    </xf>
    <xf numFmtId="0" fontId="37" fillId="11" borderId="18" xfId="0" applyFont="1" applyFill="1" applyBorder="1" applyAlignment="1">
      <alignment horizontal="center" vertical="center" wrapText="1" readingOrder="1"/>
    </xf>
    <xf numFmtId="0" fontId="37" fillId="11" borderId="19" xfId="0" applyFont="1" applyFill="1" applyBorder="1" applyAlignment="1">
      <alignment horizontal="center" vertical="center" wrapText="1" readingOrder="1"/>
    </xf>
    <xf numFmtId="0" fontId="37" fillId="11" borderId="20" xfId="0" applyFont="1" applyFill="1" applyBorder="1" applyAlignment="1">
      <alignment horizontal="center" vertical="center" wrapText="1" readingOrder="1"/>
    </xf>
    <xf numFmtId="0" fontId="38" fillId="0" borderId="7" xfId="0" applyFont="1" applyBorder="1" applyAlignment="1">
      <alignment horizontal="center" vertical="center" wrapText="1"/>
    </xf>
    <xf numFmtId="0" fontId="37" fillId="12" borderId="13" xfId="0" applyFont="1" applyFill="1" applyBorder="1" applyAlignment="1">
      <alignment horizontal="center" vertical="center" wrapText="1" readingOrder="1"/>
    </xf>
    <xf numFmtId="0" fontId="37" fillId="12" borderId="14" xfId="0" applyFont="1" applyFill="1" applyBorder="1" applyAlignment="1">
      <alignment horizontal="center" vertical="center" wrapText="1" readingOrder="1"/>
    </xf>
    <xf numFmtId="0" fontId="37" fillId="12" borderId="15" xfId="0" applyFont="1" applyFill="1" applyBorder="1" applyAlignment="1">
      <alignment horizontal="center" vertical="center" wrapText="1" readingOrder="1"/>
    </xf>
    <xf numFmtId="0" fontId="37" fillId="12" borderId="16" xfId="0" applyFont="1" applyFill="1" applyBorder="1" applyAlignment="1">
      <alignment horizontal="center" vertical="center" wrapText="1" readingOrder="1"/>
    </xf>
    <xf numFmtId="0" fontId="37" fillId="12" borderId="0" xfId="0" applyFont="1" applyFill="1" applyAlignment="1">
      <alignment horizontal="center" vertical="center" wrapText="1" readingOrder="1"/>
    </xf>
    <xf numFmtId="0" fontId="37" fillId="12" borderId="17" xfId="0" applyFont="1" applyFill="1" applyBorder="1" applyAlignment="1">
      <alignment horizontal="center" vertical="center" wrapText="1" readingOrder="1"/>
    </xf>
    <xf numFmtId="0" fontId="37" fillId="12" borderId="18" xfId="0" applyFont="1" applyFill="1" applyBorder="1" applyAlignment="1">
      <alignment horizontal="center" vertical="center" wrapText="1" readingOrder="1"/>
    </xf>
    <xf numFmtId="0" fontId="37" fillId="12" borderId="19" xfId="0" applyFont="1" applyFill="1" applyBorder="1" applyAlignment="1">
      <alignment horizontal="center" vertical="center" wrapText="1" readingOrder="1"/>
    </xf>
    <xf numFmtId="0" fontId="37" fillId="12" borderId="20" xfId="0" applyFont="1" applyFill="1" applyBorder="1" applyAlignment="1">
      <alignment horizontal="center" vertical="center" wrapText="1" readingOrder="1"/>
    </xf>
    <xf numFmtId="0" fontId="90" fillId="26" borderId="0" xfId="0" applyFont="1" applyFill="1" applyAlignment="1">
      <alignment horizontal="center" vertical="center" wrapText="1"/>
    </xf>
    <xf numFmtId="0" fontId="21" fillId="26" borderId="0" xfId="0" applyFont="1" applyFill="1" applyAlignment="1">
      <alignment horizontal="center" vertical="center" wrapText="1"/>
    </xf>
    <xf numFmtId="0" fontId="37" fillId="5" borderId="13" xfId="0" applyFont="1" applyFill="1" applyBorder="1" applyAlignment="1">
      <alignment horizontal="center" vertical="center" wrapText="1" readingOrder="1"/>
    </xf>
    <xf numFmtId="0" fontId="37" fillId="5" borderId="14" xfId="0" applyFont="1" applyFill="1" applyBorder="1" applyAlignment="1">
      <alignment horizontal="center" vertical="center" wrapText="1" readingOrder="1"/>
    </xf>
    <xf numFmtId="0" fontId="37" fillId="5" borderId="15" xfId="0" applyFont="1" applyFill="1" applyBorder="1" applyAlignment="1">
      <alignment horizontal="center" vertical="center" wrapText="1" readingOrder="1"/>
    </xf>
    <xf numFmtId="0" fontId="37" fillId="5" borderId="16" xfId="0" applyFont="1" applyFill="1" applyBorder="1" applyAlignment="1">
      <alignment horizontal="center" vertical="center" wrapText="1" readingOrder="1"/>
    </xf>
    <xf numFmtId="0" fontId="37" fillId="5" borderId="0" xfId="0" applyFont="1" applyFill="1" applyAlignment="1">
      <alignment horizontal="center" vertical="center" wrapText="1" readingOrder="1"/>
    </xf>
    <xf numFmtId="0" fontId="37" fillId="5" borderId="17" xfId="0" applyFont="1" applyFill="1" applyBorder="1" applyAlignment="1">
      <alignment horizontal="center" vertical="center" wrapText="1" readingOrder="1"/>
    </xf>
    <xf numFmtId="0" fontId="37" fillId="5" borderId="18" xfId="0" applyFont="1" applyFill="1" applyBorder="1" applyAlignment="1">
      <alignment horizontal="center" vertical="center" wrapText="1" readingOrder="1"/>
    </xf>
    <xf numFmtId="0" fontId="37" fillId="5" borderId="19" xfId="0" applyFont="1" applyFill="1" applyBorder="1" applyAlignment="1">
      <alignment horizontal="center" vertical="center" wrapText="1" readingOrder="1"/>
    </xf>
    <xf numFmtId="0" fontId="37" fillId="5" borderId="20" xfId="0" applyFont="1" applyFill="1" applyBorder="1" applyAlignment="1">
      <alignment horizontal="center" vertical="center" wrapText="1" readingOrder="1"/>
    </xf>
    <xf numFmtId="0" fontId="37" fillId="13" borderId="13" xfId="0" applyFont="1" applyFill="1" applyBorder="1" applyAlignment="1">
      <alignment horizontal="center" vertical="center" wrapText="1" readingOrder="1"/>
    </xf>
    <xf numFmtId="0" fontId="37" fillId="13" borderId="14" xfId="0" applyFont="1" applyFill="1" applyBorder="1" applyAlignment="1">
      <alignment horizontal="center" vertical="center" wrapText="1" readingOrder="1"/>
    </xf>
    <xf numFmtId="0" fontId="37" fillId="13" borderId="15" xfId="0" applyFont="1" applyFill="1" applyBorder="1" applyAlignment="1">
      <alignment horizontal="center" vertical="center" wrapText="1" readingOrder="1"/>
    </xf>
    <xf numFmtId="0" fontId="37" fillId="13" borderId="16" xfId="0" applyFont="1" applyFill="1" applyBorder="1" applyAlignment="1">
      <alignment horizontal="center" vertical="center" wrapText="1" readingOrder="1"/>
    </xf>
    <xf numFmtId="0" fontId="37" fillId="13" borderId="0" xfId="0" applyFont="1" applyFill="1" applyAlignment="1">
      <alignment horizontal="center" vertical="center" wrapText="1" readingOrder="1"/>
    </xf>
    <xf numFmtId="0" fontId="37" fillId="13" borderId="17" xfId="0" applyFont="1" applyFill="1" applyBorder="1" applyAlignment="1">
      <alignment horizontal="center" vertical="center" wrapText="1" readingOrder="1"/>
    </xf>
    <xf numFmtId="0" fontId="37" fillId="13" borderId="18" xfId="0" applyFont="1" applyFill="1" applyBorder="1" applyAlignment="1">
      <alignment horizontal="center" vertical="center" wrapText="1" readingOrder="1"/>
    </xf>
    <xf numFmtId="0" fontId="37" fillId="13" borderId="19" xfId="0" applyFont="1" applyFill="1" applyBorder="1" applyAlignment="1">
      <alignment horizontal="center" vertical="center" wrapText="1" readingOrder="1"/>
    </xf>
    <xf numFmtId="0" fontId="37" fillId="13" borderId="20" xfId="0" applyFont="1" applyFill="1" applyBorder="1" applyAlignment="1">
      <alignment horizontal="center" vertical="center" wrapText="1" readingOrder="1"/>
    </xf>
    <xf numFmtId="0" fontId="85" fillId="0" borderId="97" xfId="0" applyFont="1" applyBorder="1" applyAlignment="1">
      <alignment horizontal="center" vertical="center"/>
    </xf>
    <xf numFmtId="0" fontId="85" fillId="0" borderId="99" xfId="0" applyFont="1" applyBorder="1" applyAlignment="1">
      <alignment horizontal="center" vertical="center"/>
    </xf>
    <xf numFmtId="0" fontId="85" fillId="0" borderId="102" xfId="0" applyFont="1" applyBorder="1" applyAlignment="1">
      <alignment horizontal="center" vertical="center"/>
    </xf>
    <xf numFmtId="0" fontId="80" fillId="0" borderId="91" xfId="0" applyFont="1" applyBorder="1" applyAlignment="1" applyProtection="1">
      <alignment horizontal="center" vertical="top" wrapText="1"/>
      <protection locked="0"/>
    </xf>
    <xf numFmtId="0" fontId="80" fillId="0" borderId="92" xfId="0" applyFont="1" applyBorder="1" applyAlignment="1" applyProtection="1">
      <alignment horizontal="center" vertical="top" wrapText="1"/>
      <protection locked="0"/>
    </xf>
    <xf numFmtId="0" fontId="92" fillId="0" borderId="91" xfId="0" applyFont="1" applyBorder="1" applyAlignment="1">
      <alignment horizontal="center" vertical="center" wrapText="1"/>
    </xf>
    <xf numFmtId="0" fontId="92" fillId="0" borderId="92" xfId="0" applyFont="1" applyBorder="1" applyAlignment="1">
      <alignment horizontal="center" vertical="center" wrapText="1"/>
    </xf>
    <xf numFmtId="0" fontId="80" fillId="3" borderId="131" xfId="0" applyFont="1" applyFill="1" applyBorder="1" applyAlignment="1" applyProtection="1">
      <alignment horizontal="center" vertical="center" wrapText="1"/>
      <protection locked="0"/>
    </xf>
    <xf numFmtId="0" fontId="80" fillId="3" borderId="132" xfId="0" applyFont="1" applyFill="1" applyBorder="1" applyAlignment="1" applyProtection="1">
      <alignment horizontal="center" vertical="center" wrapText="1"/>
      <protection locked="0"/>
    </xf>
    <xf numFmtId="0" fontId="80" fillId="3" borderId="105" xfId="0" applyFont="1" applyFill="1" applyBorder="1" applyAlignment="1" applyProtection="1">
      <alignment horizontal="center" vertical="center" wrapText="1"/>
      <protection locked="0"/>
    </xf>
    <xf numFmtId="0" fontId="79" fillId="0" borderId="119" xfId="0" applyFont="1" applyBorder="1" applyAlignment="1">
      <alignment horizontal="center" vertical="center"/>
    </xf>
    <xf numFmtId="0" fontId="79" fillId="0" borderId="120" xfId="0" applyFont="1" applyBorder="1" applyAlignment="1">
      <alignment horizontal="center" vertical="center"/>
    </xf>
    <xf numFmtId="0" fontId="79" fillId="0" borderId="121" xfId="0" applyFont="1" applyBorder="1" applyAlignment="1">
      <alignment horizontal="center" vertical="center"/>
    </xf>
    <xf numFmtId="0" fontId="79" fillId="0" borderId="122" xfId="0" applyFont="1" applyBorder="1" applyAlignment="1">
      <alignment horizontal="center" vertical="center"/>
    </xf>
    <xf numFmtId="0" fontId="79" fillId="0" borderId="123" xfId="0" applyFont="1" applyBorder="1" applyAlignment="1">
      <alignment horizontal="center" vertical="center"/>
    </xf>
    <xf numFmtId="0" fontId="79" fillId="0" borderId="124" xfId="0" applyFont="1" applyBorder="1" applyAlignment="1">
      <alignment horizontal="center" vertical="center"/>
    </xf>
    <xf numFmtId="0" fontId="79" fillId="0" borderId="127" xfId="0" applyFont="1" applyBorder="1" applyAlignment="1">
      <alignment horizontal="left" vertical="center"/>
    </xf>
    <xf numFmtId="0" fontId="79" fillId="0" borderId="126" xfId="0" applyFont="1" applyBorder="1" applyAlignment="1">
      <alignment horizontal="left" vertical="center"/>
    </xf>
    <xf numFmtId="0" fontId="79" fillId="0" borderId="104" xfId="0" applyFont="1" applyBorder="1" applyAlignment="1">
      <alignment horizontal="left" vertical="center"/>
    </xf>
    <xf numFmtId="0" fontId="89" fillId="0" borderId="125" xfId="0" applyFont="1" applyBorder="1" applyAlignment="1">
      <alignment horizontal="left" vertical="center"/>
    </xf>
    <xf numFmtId="0" fontId="89" fillId="0" borderId="126" xfId="0" applyFont="1" applyBorder="1" applyAlignment="1">
      <alignment horizontal="left" vertical="center"/>
    </xf>
    <xf numFmtId="0" fontId="89" fillId="0" borderId="104" xfId="0" applyFont="1" applyBorder="1" applyAlignment="1">
      <alignment horizontal="left" vertical="center"/>
    </xf>
    <xf numFmtId="0" fontId="79" fillId="0" borderId="133" xfId="0" applyFont="1" applyBorder="1" applyAlignment="1">
      <alignment horizontal="left" vertical="center"/>
    </xf>
    <xf numFmtId="0" fontId="79" fillId="0" borderId="132" xfId="0" applyFont="1" applyBorder="1" applyAlignment="1">
      <alignment horizontal="left" vertical="center"/>
    </xf>
    <xf numFmtId="0" fontId="79" fillId="0" borderId="105" xfId="0" applyFont="1" applyBorder="1" applyAlignment="1">
      <alignment horizontal="left" vertical="center"/>
    </xf>
    <xf numFmtId="0" fontId="80" fillId="3" borderId="128" xfId="0" applyFont="1" applyFill="1" applyBorder="1" applyAlignment="1" applyProtection="1">
      <alignment horizontal="center" vertical="center"/>
      <protection locked="0"/>
    </xf>
    <xf numFmtId="0" fontId="80" fillId="3" borderId="126" xfId="0" applyFont="1" applyFill="1" applyBorder="1" applyAlignment="1" applyProtection="1">
      <alignment horizontal="center" vertical="center"/>
      <protection locked="0"/>
    </xf>
    <xf numFmtId="0" fontId="80" fillId="3" borderId="104" xfId="0" applyFont="1" applyFill="1" applyBorder="1" applyAlignment="1" applyProtection="1">
      <alignment horizontal="center" vertical="center"/>
      <protection locked="0"/>
    </xf>
    <xf numFmtId="0" fontId="80" fillId="3" borderId="129" xfId="0" applyFont="1" applyFill="1" applyBorder="1" applyAlignment="1" applyProtection="1">
      <alignment horizontal="center" vertical="center" wrapText="1"/>
      <protection locked="0"/>
    </xf>
    <xf numFmtId="0" fontId="80" fillId="3" borderId="130" xfId="0" applyFont="1" applyFill="1" applyBorder="1" applyAlignment="1" applyProtection="1">
      <alignment horizontal="center" vertical="center" wrapText="1"/>
      <protection locked="0"/>
    </xf>
    <xf numFmtId="0" fontId="80" fillId="3" borderId="93" xfId="0" applyFont="1" applyFill="1" applyBorder="1" applyAlignment="1" applyProtection="1">
      <alignment horizontal="center" vertical="center" wrapText="1"/>
      <protection locked="0"/>
    </xf>
    <xf numFmtId="0" fontId="71" fillId="0" borderId="22" xfId="0" applyFont="1" applyBorder="1" applyAlignment="1">
      <alignment horizontal="left" vertical="center" wrapText="1"/>
    </xf>
    <xf numFmtId="0" fontId="72" fillId="16" borderId="24" xfId="0" applyFont="1" applyFill="1" applyBorder="1" applyAlignment="1">
      <alignment horizontal="center" vertical="center" wrapText="1"/>
    </xf>
    <xf numFmtId="0" fontId="72" fillId="16" borderId="25" xfId="0" applyFont="1" applyFill="1" applyBorder="1" applyAlignment="1">
      <alignment horizontal="center" vertical="center" wrapText="1"/>
    </xf>
    <xf numFmtId="0" fontId="72" fillId="16" borderId="36" xfId="0" applyFont="1" applyFill="1" applyBorder="1" applyAlignment="1">
      <alignment horizontal="center" vertical="center" wrapText="1"/>
    </xf>
    <xf numFmtId="0" fontId="73" fillId="16" borderId="73" xfId="0" applyFont="1" applyFill="1" applyBorder="1" applyAlignment="1">
      <alignment horizontal="center" vertical="center" wrapText="1"/>
    </xf>
    <xf numFmtId="0" fontId="73" fillId="16" borderId="28" xfId="0" applyFont="1" applyFill="1" applyBorder="1" applyAlignment="1">
      <alignment horizontal="center" vertical="center" wrapText="1"/>
    </xf>
    <xf numFmtId="0" fontId="73" fillId="16" borderId="74" xfId="0" applyFont="1" applyFill="1" applyBorder="1" applyAlignment="1">
      <alignment horizontal="center" vertical="center" wrapText="1"/>
    </xf>
    <xf numFmtId="0" fontId="73" fillId="16" borderId="29" xfId="0" applyFont="1" applyFill="1" applyBorder="1" applyAlignment="1">
      <alignment horizontal="center" vertical="center" wrapText="1"/>
    </xf>
    <xf numFmtId="0" fontId="73" fillId="16" borderId="75" xfId="0" applyFont="1" applyFill="1" applyBorder="1" applyAlignment="1">
      <alignment horizontal="center" vertical="center" wrapText="1"/>
    </xf>
    <xf numFmtId="0" fontId="71" fillId="0" borderId="74" xfId="0" applyFont="1" applyBorder="1" applyAlignment="1">
      <alignment horizontal="left" vertical="center" wrapText="1"/>
    </xf>
    <xf numFmtId="0" fontId="74" fillId="21" borderId="34" xfId="0" applyFont="1" applyFill="1" applyBorder="1" applyAlignment="1">
      <alignment horizontal="center" vertical="center" wrapText="1"/>
    </xf>
    <xf numFmtId="0" fontId="74" fillId="21" borderId="35" xfId="0" applyFont="1" applyFill="1" applyBorder="1" applyAlignment="1">
      <alignment horizontal="center" vertical="center" wrapText="1"/>
    </xf>
    <xf numFmtId="0" fontId="71" fillId="0" borderId="0" xfId="0" applyFont="1" applyAlignment="1">
      <alignment horizontal="left" vertical="center" wrapText="1"/>
    </xf>
    <xf numFmtId="0" fontId="71" fillId="0" borderId="0" xfId="0" applyFont="1" applyAlignment="1">
      <alignment horizontal="center" vertical="center" wrapText="1"/>
    </xf>
    <xf numFmtId="0" fontId="71" fillId="0" borderId="76" xfId="0" applyFont="1" applyBorder="1" applyAlignment="1">
      <alignment horizontal="left" vertical="center" wrapText="1"/>
    </xf>
    <xf numFmtId="0" fontId="74" fillId="21" borderId="33" xfId="0" applyFont="1" applyFill="1" applyBorder="1" applyAlignment="1">
      <alignment horizontal="center" vertical="center" wrapText="1"/>
    </xf>
    <xf numFmtId="0" fontId="81" fillId="17" borderId="91" xfId="0" applyFont="1" applyFill="1" applyBorder="1" applyAlignment="1">
      <alignment horizontal="center" vertical="center" wrapText="1"/>
    </xf>
    <xf numFmtId="0" fontId="81" fillId="17" borderId="92" xfId="0" applyFont="1" applyFill="1" applyBorder="1" applyAlignment="1">
      <alignment horizontal="center" vertical="center" wrapText="1"/>
    </xf>
    <xf numFmtId="0" fontId="81" fillId="17" borderId="90" xfId="0" applyFont="1" applyFill="1" applyBorder="1" applyAlignment="1">
      <alignment horizontal="center" vertical="center" wrapText="1"/>
    </xf>
    <xf numFmtId="0" fontId="80" fillId="3" borderId="105" xfId="0" applyFont="1" applyFill="1" applyBorder="1" applyAlignment="1" applyProtection="1">
      <alignment horizontal="left" vertical="center" wrapText="1"/>
      <protection locked="0"/>
    </xf>
    <xf numFmtId="0" fontId="80" fillId="3" borderId="101" xfId="0" applyFont="1" applyFill="1" applyBorder="1" applyAlignment="1" applyProtection="1">
      <alignment horizontal="left" vertical="center" wrapText="1"/>
      <protection locked="0"/>
    </xf>
    <xf numFmtId="0" fontId="80" fillId="3" borderId="134" xfId="0" applyFont="1" applyFill="1" applyBorder="1" applyAlignment="1" applyProtection="1">
      <alignment horizontal="left" vertical="center" wrapText="1"/>
      <protection locked="0"/>
    </xf>
    <xf numFmtId="0" fontId="81" fillId="21" borderId="112" xfId="0" applyFont="1" applyFill="1" applyBorder="1" applyAlignment="1">
      <alignment horizontal="center" vertical="center" wrapText="1"/>
    </xf>
    <xf numFmtId="0" fontId="81" fillId="21" borderId="114" xfId="0" applyFont="1" applyFill="1" applyBorder="1" applyAlignment="1">
      <alignment horizontal="center" vertical="center" wrapText="1"/>
    </xf>
    <xf numFmtId="0" fontId="80" fillId="3" borderId="104" xfId="0" applyFont="1" applyFill="1" applyBorder="1" applyAlignment="1" applyProtection="1">
      <alignment horizontal="left" vertical="center"/>
      <protection locked="0"/>
    </xf>
    <xf numFmtId="0" fontId="80" fillId="3" borderId="96" xfId="0" applyFont="1" applyFill="1" applyBorder="1" applyAlignment="1" applyProtection="1">
      <alignment horizontal="left" vertical="center"/>
      <protection locked="0"/>
    </xf>
    <xf numFmtId="0" fontId="80" fillId="3" borderId="125" xfId="0" applyFont="1" applyFill="1" applyBorder="1" applyAlignment="1" applyProtection="1">
      <alignment horizontal="left" vertical="center"/>
      <protection locked="0"/>
    </xf>
    <xf numFmtId="0" fontId="80" fillId="3" borderId="93" xfId="0" applyFont="1" applyFill="1" applyBorder="1" applyAlignment="1" applyProtection="1">
      <alignment horizontal="left" vertical="center" wrapText="1"/>
      <protection locked="0"/>
    </xf>
    <xf numFmtId="0" fontId="80" fillId="3" borderId="90" xfId="0" applyFont="1" applyFill="1" applyBorder="1" applyAlignment="1" applyProtection="1">
      <alignment horizontal="left" vertical="center" wrapText="1"/>
      <protection locked="0"/>
    </xf>
    <xf numFmtId="0" fontId="80" fillId="3" borderId="135" xfId="0" applyFont="1" applyFill="1" applyBorder="1" applyAlignment="1" applyProtection="1">
      <alignment horizontal="left" vertical="center" wrapText="1"/>
      <protection locked="0"/>
    </xf>
    <xf numFmtId="0" fontId="79" fillId="0" borderId="104" xfId="0" applyFont="1" applyBorder="1" applyAlignment="1">
      <alignment horizontal="center" vertical="center"/>
    </xf>
    <xf numFmtId="0" fontId="79" fillId="0" borderId="96" xfId="0" applyFont="1" applyBorder="1" applyAlignment="1">
      <alignment horizontal="center" vertical="center"/>
    </xf>
    <xf numFmtId="0" fontId="79" fillId="0" borderId="125" xfId="0" applyFont="1" applyBorder="1" applyAlignment="1">
      <alignment horizontal="center" vertical="center"/>
    </xf>
    <xf numFmtId="0" fontId="79" fillId="0" borderId="105" xfId="0" applyFont="1" applyBorder="1" applyAlignment="1">
      <alignment horizontal="center" vertical="center"/>
    </xf>
    <xf numFmtId="0" fontId="79" fillId="0" borderId="101" xfId="0" applyFont="1" applyBorder="1" applyAlignment="1">
      <alignment horizontal="center" vertical="center"/>
    </xf>
    <xf numFmtId="0" fontId="79" fillId="0" borderId="134" xfId="0" applyFont="1" applyBorder="1" applyAlignment="1">
      <alignment horizontal="center" vertical="center"/>
    </xf>
    <xf numFmtId="0" fontId="79" fillId="0" borderId="94" xfId="0" applyFont="1" applyBorder="1" applyAlignment="1">
      <alignment horizontal="left" vertical="center"/>
    </xf>
    <xf numFmtId="0" fontId="79" fillId="0" borderId="103" xfId="0" applyFont="1" applyBorder="1" applyAlignment="1">
      <alignment horizontal="left" vertical="center"/>
    </xf>
    <xf numFmtId="0" fontId="79" fillId="0" borderId="118" xfId="0" applyFont="1" applyBorder="1" applyAlignment="1">
      <alignment horizontal="left" vertical="center"/>
    </xf>
    <xf numFmtId="0" fontId="79" fillId="0" borderId="101" xfId="0" applyFont="1" applyBorder="1" applyAlignment="1">
      <alignment horizontal="left" vertical="center"/>
    </xf>
    <xf numFmtId="0" fontId="79" fillId="0" borderId="134" xfId="0" applyFont="1" applyBorder="1" applyAlignment="1">
      <alignment horizontal="left" vertical="center"/>
    </xf>
    <xf numFmtId="0" fontId="21" fillId="0" borderId="0" xfId="0" applyFont="1" applyAlignment="1">
      <alignment horizontal="center" vertical="center"/>
    </xf>
    <xf numFmtId="0" fontId="40" fillId="0" borderId="0" xfId="0" applyFont="1" applyAlignment="1">
      <alignment horizontal="center" vertical="center"/>
    </xf>
    <xf numFmtId="0" fontId="75" fillId="16" borderId="82" xfId="0" applyFont="1" applyFill="1" applyBorder="1" applyAlignment="1">
      <alignment horizontal="center" vertical="center" wrapText="1"/>
    </xf>
    <xf numFmtId="0" fontId="75" fillId="16" borderId="80" xfId="0" applyFont="1" applyFill="1" applyBorder="1" applyAlignment="1">
      <alignment horizontal="center" vertical="center" wrapText="1"/>
    </xf>
    <xf numFmtId="0" fontId="75" fillId="16" borderId="78" xfId="0" applyFont="1" applyFill="1" applyBorder="1" applyAlignment="1">
      <alignment horizontal="center" vertical="center" wrapText="1"/>
    </xf>
    <xf numFmtId="0" fontId="76" fillId="0" borderId="82" xfId="0" applyFont="1" applyBorder="1" applyAlignment="1">
      <alignment horizontal="justify" vertical="center" wrapText="1"/>
    </xf>
    <xf numFmtId="0" fontId="76" fillId="0" borderId="80" xfId="0" applyFont="1" applyBorder="1" applyAlignment="1">
      <alignment horizontal="justify" vertical="center" wrapText="1"/>
    </xf>
    <xf numFmtId="0" fontId="76" fillId="0" borderId="78" xfId="0" applyFont="1" applyBorder="1" applyAlignment="1">
      <alignment horizontal="justify" vertical="center" wrapText="1"/>
    </xf>
    <xf numFmtId="0" fontId="36" fillId="15" borderId="24" xfId="0" applyFont="1" applyFill="1" applyBorder="1" applyAlignment="1">
      <alignment horizontal="center" vertical="center" wrapText="1" readingOrder="1"/>
    </xf>
    <xf numFmtId="0" fontId="36" fillId="15" borderId="25" xfId="0" applyFont="1" applyFill="1" applyBorder="1" applyAlignment="1">
      <alignment horizontal="center" vertical="center" wrapText="1" readingOrder="1"/>
    </xf>
    <xf numFmtId="0" fontId="36" fillId="15" borderId="36" xfId="0" applyFont="1" applyFill="1" applyBorder="1" applyAlignment="1">
      <alignment horizontal="center" vertical="center" wrapText="1" readingOrder="1"/>
    </xf>
    <xf numFmtId="0" fontId="31" fillId="3" borderId="0" xfId="0" applyFont="1" applyFill="1" applyAlignment="1">
      <alignment horizontal="justify" vertical="center" wrapText="1"/>
    </xf>
    <xf numFmtId="0" fontId="33" fillId="15" borderId="33" xfId="0" applyFont="1" applyFill="1" applyBorder="1" applyAlignment="1">
      <alignment horizontal="center" vertical="center" wrapText="1" readingOrder="1"/>
    </xf>
    <xf numFmtId="0" fontId="33" fillId="15" borderId="34" xfId="0" applyFont="1" applyFill="1" applyBorder="1" applyAlignment="1">
      <alignment horizontal="center" vertical="center" wrapText="1" readingOrder="1"/>
    </xf>
    <xf numFmtId="0" fontId="33" fillId="3" borderId="31" xfId="0" applyFont="1" applyFill="1" applyBorder="1" applyAlignment="1">
      <alignment horizontal="center" vertical="center" wrapText="1" readingOrder="1"/>
    </xf>
    <xf numFmtId="0" fontId="33" fillId="3" borderId="26" xfId="0" applyFont="1" applyFill="1" applyBorder="1" applyAlignment="1">
      <alignment horizontal="center" vertical="center" wrapText="1" readingOrder="1"/>
    </xf>
    <xf numFmtId="0" fontId="33" fillId="3" borderId="23" xfId="0" applyFont="1" applyFill="1" applyBorder="1" applyAlignment="1">
      <alignment horizontal="center" vertical="center" wrapText="1" readingOrder="1"/>
    </xf>
    <xf numFmtId="0" fontId="33" fillId="3" borderId="22" xfId="0" applyFont="1" applyFill="1" applyBorder="1" applyAlignment="1">
      <alignment horizontal="center" vertical="center" wrapText="1" readingOrder="1"/>
    </xf>
    <xf numFmtId="0" fontId="33" fillId="3" borderId="28" xfId="0" applyFont="1" applyFill="1" applyBorder="1" applyAlignment="1">
      <alignment horizontal="center" vertical="center" wrapText="1" readingOrder="1"/>
    </xf>
    <xf numFmtId="0" fontId="33" fillId="3" borderId="29" xfId="0" applyFont="1" applyFill="1" applyBorder="1" applyAlignment="1">
      <alignment horizontal="center" vertical="center" wrapText="1" readingOrder="1"/>
    </xf>
  </cellXfs>
  <cellStyles count="7">
    <cellStyle name="Moneda" xfId="5" builtinId="4"/>
    <cellStyle name="Moneda 2" xfId="6" xr:uid="{00000000-0005-0000-0000-000001000000}"/>
    <cellStyle name="Normal" xfId="0" builtinId="0"/>
    <cellStyle name="Normal - Style1 2" xfId="2" xr:uid="{00000000-0005-0000-0000-000003000000}"/>
    <cellStyle name="Normal 2" xfId="4" xr:uid="{00000000-0005-0000-0000-000004000000}"/>
    <cellStyle name="Normal 2 2" xfId="3" xr:uid="{00000000-0005-0000-0000-000005000000}"/>
    <cellStyle name="Porcentaje" xfId="1" builtinId="5"/>
  </cellStyles>
  <dxfs count="701">
    <dxf>
      <font>
        <b val="0"/>
        <i val="0"/>
        <strike val="0"/>
        <condense val="0"/>
        <extend val="0"/>
        <outline val="0"/>
        <shadow val="0"/>
        <u val="none"/>
        <vertAlign val="baseline"/>
        <sz val="16"/>
        <color rgb="FFFF0000"/>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alignment wrapText="1" readingOrder="0"/>
    </dxf>
    <dxf>
      <alignment vertical="center" readingOrder="0"/>
    </dxf>
    <dxf>
      <alignment wrapText="1" readingOrder="0"/>
    </dxf>
    <dxf>
      <alignment wrapText="1" readingOrder="0"/>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eetMetadata" Target="metadata.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12</xdr:row>
      <xdr:rowOff>97695</xdr:rowOff>
    </xdr:from>
    <xdr:to>
      <xdr:col>19</xdr:col>
      <xdr:colOff>33704</xdr:colOff>
      <xdr:row>38</xdr:row>
      <xdr:rowOff>278780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6821" t="55142" r="5500" b="13845"/>
        <a:stretch/>
      </xdr:blipFill>
      <xdr:spPr>
        <a:xfrm>
          <a:off x="0" y="24186420"/>
          <a:ext cx="38333729" cy="88488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190500</xdr:colOff>
      <xdr:row>0</xdr:row>
      <xdr:rowOff>133350</xdr:rowOff>
    </xdr:from>
    <xdr:ext cx="1403803" cy="1058636"/>
    <xdr:pic>
      <xdr:nvPicPr>
        <xdr:cNvPr id="2" name="Imagen 1" descr="escudo negro">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133350"/>
          <a:ext cx="1403803" cy="1058636"/>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273353</xdr:colOff>
      <xdr:row>0</xdr:row>
      <xdr:rowOff>55034</xdr:rowOff>
    </xdr:from>
    <xdr:ext cx="1288747" cy="1107016"/>
    <xdr:pic>
      <xdr:nvPicPr>
        <xdr:cNvPr id="2" name="Imagen 1" descr="escudo negro">
          <a:extLst>
            <a:ext uri="{FF2B5EF4-FFF2-40B4-BE49-F238E27FC236}">
              <a16:creationId xmlns:a16="http://schemas.microsoft.com/office/drawing/2014/main" id="{CC31457F-ECBC-4BF6-A295-D24C77BD34C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503" y="55034"/>
          <a:ext cx="1288747" cy="1107016"/>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273353</xdr:colOff>
      <xdr:row>0</xdr:row>
      <xdr:rowOff>55034</xdr:rowOff>
    </xdr:from>
    <xdr:ext cx="1288747" cy="1107016"/>
    <xdr:pic>
      <xdr:nvPicPr>
        <xdr:cNvPr id="2" name="Imagen 1" descr="escudo negro">
          <a:extLst>
            <a:ext uri="{FF2B5EF4-FFF2-40B4-BE49-F238E27FC236}">
              <a16:creationId xmlns:a16="http://schemas.microsoft.com/office/drawing/2014/main" id="{4B130650-B5A7-4455-A04D-93F040AFD7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503" y="55034"/>
          <a:ext cx="1288747" cy="1107016"/>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12</xdr:col>
      <xdr:colOff>182273</xdr:colOff>
      <xdr:row>29</xdr:row>
      <xdr:rowOff>172245</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28575" y="0"/>
          <a:ext cx="9297698" cy="5696745"/>
        </a:xfrm>
        <a:prstGeom prst="rect">
          <a:avLst/>
        </a:prstGeom>
      </xdr:spPr>
    </xdr:pic>
    <xdr:clientData/>
  </xdr:twoCellAnchor>
  <xdr:twoCellAnchor editAs="oneCell">
    <xdr:from>
      <xdr:col>0</xdr:col>
      <xdr:colOff>0</xdr:colOff>
      <xdr:row>31</xdr:row>
      <xdr:rowOff>0</xdr:rowOff>
    </xdr:from>
    <xdr:to>
      <xdr:col>11</xdr:col>
      <xdr:colOff>534644</xdr:colOff>
      <xdr:row>57</xdr:row>
      <xdr:rowOff>19744</xdr:rowOff>
    </xdr:to>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5905500"/>
          <a:ext cx="8916644" cy="4972744"/>
        </a:xfrm>
        <a:prstGeom prst="rect">
          <a:avLst/>
        </a:prstGeom>
      </xdr:spPr>
    </xdr:pic>
    <xdr:clientData/>
  </xdr:twoCellAnchor>
  <xdr:twoCellAnchor editAs="oneCell">
    <xdr:from>
      <xdr:col>12</xdr:col>
      <xdr:colOff>733425</xdr:colOff>
      <xdr:row>0</xdr:row>
      <xdr:rowOff>28575</xdr:rowOff>
    </xdr:from>
    <xdr:to>
      <xdr:col>25</xdr:col>
      <xdr:colOff>210859</xdr:colOff>
      <xdr:row>28</xdr:row>
      <xdr:rowOff>181741</xdr:rowOff>
    </xdr:to>
    <xdr:pic>
      <xdr:nvPicPr>
        <xdr:cNvPr id="4" name="Imagen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9877425" y="28575"/>
          <a:ext cx="9383434" cy="5487166"/>
        </a:xfrm>
        <a:prstGeom prst="rect">
          <a:avLst/>
        </a:prstGeom>
      </xdr:spPr>
    </xdr:pic>
    <xdr:clientData/>
  </xdr:twoCellAnchor>
  <xdr:twoCellAnchor editAs="oneCell">
    <xdr:from>
      <xdr:col>13</xdr:col>
      <xdr:colOff>0</xdr:colOff>
      <xdr:row>32</xdr:row>
      <xdr:rowOff>0</xdr:rowOff>
    </xdr:from>
    <xdr:to>
      <xdr:col>25</xdr:col>
      <xdr:colOff>429961</xdr:colOff>
      <xdr:row>62</xdr:row>
      <xdr:rowOff>38903</xdr:rowOff>
    </xdr:to>
    <xdr:pic>
      <xdr:nvPicPr>
        <xdr:cNvPr id="5" name="Imagen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9906000" y="6096000"/>
          <a:ext cx="9573961" cy="57539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aermv-my.sharepoint.com/Users/natalia.norato/OneDrive%20-%20uaermv/NATA%20SIG/2018/12.%20DICIEMBRE/SIG-FM-007-V7%20Formato%20Mapa%20de%20Riesgos%20de%20Proceso%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angela.cifuentes/Downloads/DESI-FM-018-V9_Formato_Mapa_de_Riesgos_de_Proces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2019"/>
      <sheetName val="FORMULA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sheetData sheetId="1">
        <row r="4">
          <cell r="B4" t="str">
            <v>Direccionamiento estratégico e innovación</v>
          </cell>
          <cell r="C4" t="str">
            <v>Gestion</v>
          </cell>
          <cell r="E4" t="str">
            <v>Daño_fisico</v>
          </cell>
          <cell r="K4" t="str">
            <v>Aceptar el riesgo</v>
          </cell>
        </row>
        <row r="5">
          <cell r="C5" t="str">
            <v>Corrupcion</v>
          </cell>
          <cell r="E5" t="str">
            <v>Eventos_naturales</v>
          </cell>
          <cell r="K5" t="str">
            <v>Reducir el riesgo</v>
          </cell>
        </row>
        <row r="6">
          <cell r="C6" t="str">
            <v>Seguridad_de_la_informacion</v>
          </cell>
          <cell r="E6" t="str">
            <v>Perdidas_de_los_servicios_esenciales</v>
          </cell>
          <cell r="K6" t="str">
            <v>Evitar el riesgo</v>
          </cell>
        </row>
        <row r="7">
          <cell r="E7" t="str">
            <v>Perturbacion_debida_a_la_radiacion</v>
          </cell>
          <cell r="K7" t="str">
            <v>Compartir el riesgo</v>
          </cell>
        </row>
        <row r="8">
          <cell r="E8" t="str">
            <v>Compromiso_de_la_informacion</v>
          </cell>
        </row>
        <row r="9">
          <cell r="E9" t="str">
            <v>Fallas_tecnicas</v>
          </cell>
        </row>
        <row r="10">
          <cell r="E10" t="str">
            <v>Acciones_no_autorizadas</v>
          </cell>
        </row>
        <row r="11">
          <cell r="E11" t="str">
            <v>Compromiso_de_las_funciones</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SEGURIDAD I"/>
      <sheetName val="IMPACTO CORRUPCIÓN"/>
      <sheetName val="IMPACTO SOBORNO"/>
      <sheetName val="EJEMPLO CONTROLES"/>
      <sheetName val="OPCIONES DE MANEJO DEL RIESGO"/>
      <sheetName val="MAPA DE CALOR"/>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atalia Norato Mora" refreshedDate="44522.492354513888" createdVersion="6" refreshedVersion="6" minRefreshableVersion="3" recordCount="10" xr:uid="{00000000-000A-0000-FFFF-FFFF02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5">
        <s v="Afectación menor a 130 SMLMV ."/>
        <s v="Entre 130 y 650 SMLMV "/>
        <s v="Entre 650 y 1300 SMLMV "/>
        <s v="Entre 1300 y 6500 SMLMV "/>
        <s v="Mayor a 6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 v="Entre 100 y 500 SMLMV " u="1"/>
        <s v="Mayor a 500 SMLMV " u="1"/>
        <s v="Entre 50 y 100 SMLMV " u="1"/>
        <s v="Entre 10 y 50 SMLMV " u="1"/>
        <s v="Afectación menor a 10 SMLMV ."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A00-000000000000}" name="TablaDinámica1" cacheId="12"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10:E222" firstHeaderRow="1" firstDataRow="1" firstDataCol="2"/>
  <pivotFields count="2">
    <pivotField axis="axisRow" compact="0" showAll="0" defaultSubtotal="0">
      <items count="2">
        <item x="0"/>
        <item x="1"/>
      </items>
    </pivotField>
    <pivotField axis="axisRow" compact="0" showAll="0" defaultSubtotal="0">
      <items count="15">
        <item m="1" x="14"/>
        <item x="5"/>
        <item x="6"/>
        <item x="7"/>
        <item x="8"/>
        <item x="9"/>
        <item m="1" x="13"/>
        <item m="1" x="12"/>
        <item m="1" x="10"/>
        <item m="1" x="11"/>
        <item x="0"/>
        <item x="1"/>
        <item x="2"/>
        <item x="3"/>
        <item x="4"/>
      </items>
    </pivotField>
  </pivotFields>
  <rowFields count="2">
    <field x="0"/>
    <field x="1"/>
  </rowFields>
  <rowItems count="12">
    <i>
      <x/>
    </i>
    <i r="1">
      <x v="10"/>
    </i>
    <i r="1">
      <x v="11"/>
    </i>
    <i r="1">
      <x v="12"/>
    </i>
    <i r="1">
      <x v="13"/>
    </i>
    <i r="1">
      <x v="14"/>
    </i>
    <i>
      <x v="1"/>
    </i>
    <i r="1">
      <x v="1"/>
    </i>
    <i r="1">
      <x v="2"/>
    </i>
    <i r="1">
      <x v="3"/>
    </i>
    <i r="1">
      <x v="4"/>
    </i>
    <i r="1">
      <x v="5"/>
    </i>
  </rowItems>
  <colItems count="1">
    <i/>
  </colItems>
  <formats count="4">
    <format dxfId="7">
      <pivotArea dataOnly="0" labelOnly="1" outline="0" fieldPosition="0">
        <references count="1">
          <reference field="0" count="1">
            <x v="1"/>
          </reference>
        </references>
      </pivotArea>
    </format>
    <format dxfId="6">
      <pivotArea dataOnly="0" labelOnly="1" outline="0" fieldPosition="0">
        <references count="2">
          <reference field="0" count="1" selected="0">
            <x v="1"/>
          </reference>
          <reference field="1" count="5">
            <x v="1"/>
            <x v="2"/>
            <x v="3"/>
            <x v="4"/>
            <x v="5"/>
          </reference>
        </references>
      </pivotArea>
    </format>
    <format dxfId="5">
      <pivotArea dataOnly="0" labelOnly="1" outline="0" fieldPosition="0">
        <references count="2">
          <reference field="0" count="1" selected="0">
            <x v="1"/>
          </reference>
          <reference field="1" count="5">
            <x v="1"/>
            <x v="2"/>
            <x v="3"/>
            <x v="4"/>
            <x v="5"/>
          </reference>
        </references>
      </pivotArea>
    </format>
    <format dxfId="4">
      <pivotArea dataOnly="0" labelOnly="1" outline="0" fieldPosition="0">
        <references count="1">
          <reference field="0"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10:C220" totalsRowShown="0" headerRowDxfId="3" dataDxfId="2">
  <autoFilter ref="B210:C220"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0.bin"/><Relationship Id="rId1" Type="http://schemas.openxmlformats.org/officeDocument/2006/relationships/pivotTable" Target="../pivotTables/pivotTable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316"/>
  <sheetViews>
    <sheetView topLeftCell="A22" zoomScale="110" zoomScaleNormal="110" workbookViewId="0">
      <selection activeCell="E21" sqref="E21:F21"/>
    </sheetView>
  </sheetViews>
  <sheetFormatPr baseColWidth="10" defaultColWidth="11.42578125" defaultRowHeight="15" x14ac:dyDescent="0.25"/>
  <cols>
    <col min="1" max="1" width="2.85546875" style="66" customWidth="1"/>
    <col min="2" max="3" width="24.7109375" style="66" customWidth="1"/>
    <col min="4" max="4" width="16" style="66" customWidth="1"/>
    <col min="5" max="5" width="24.7109375" style="66" customWidth="1"/>
    <col min="6" max="6" width="27.7109375" style="66" customWidth="1"/>
    <col min="7" max="8" width="24.7109375" style="66" customWidth="1"/>
    <col min="9" max="16384" width="11.42578125" style="66"/>
  </cols>
  <sheetData>
    <row r="1" spans="2:8" ht="15.75" thickBot="1" x14ac:dyDescent="0.3"/>
    <row r="2" spans="2:8" ht="18" x14ac:dyDescent="0.25">
      <c r="B2" s="271" t="s">
        <v>0</v>
      </c>
      <c r="C2" s="272"/>
      <c r="D2" s="272"/>
      <c r="E2" s="272"/>
      <c r="F2" s="272"/>
      <c r="G2" s="272"/>
      <c r="H2" s="273"/>
    </row>
    <row r="3" spans="2:8" x14ac:dyDescent="0.25">
      <c r="B3" s="67"/>
      <c r="C3" s="68"/>
      <c r="D3" s="68"/>
      <c r="E3" s="68"/>
      <c r="F3" s="68"/>
      <c r="G3" s="68"/>
      <c r="H3" s="69"/>
    </row>
    <row r="4" spans="2:8" ht="63" customHeight="1" x14ac:dyDescent="0.25">
      <c r="B4" s="274" t="s">
        <v>1</v>
      </c>
      <c r="C4" s="275"/>
      <c r="D4" s="275"/>
      <c r="E4" s="275"/>
      <c r="F4" s="275"/>
      <c r="G4" s="275"/>
      <c r="H4" s="276"/>
    </row>
    <row r="5" spans="2:8" ht="63" customHeight="1" x14ac:dyDescent="0.25">
      <c r="B5" s="277"/>
      <c r="C5" s="278"/>
      <c r="D5" s="278"/>
      <c r="E5" s="278"/>
      <c r="F5" s="278"/>
      <c r="G5" s="278"/>
      <c r="H5" s="279"/>
    </row>
    <row r="6" spans="2:8" ht="16.5" x14ac:dyDescent="0.25">
      <c r="B6" s="280" t="s">
        <v>2</v>
      </c>
      <c r="C6" s="281"/>
      <c r="D6" s="281"/>
      <c r="E6" s="281"/>
      <c r="F6" s="281"/>
      <c r="G6" s="281"/>
      <c r="H6" s="282"/>
    </row>
    <row r="7" spans="2:8" ht="95.25" customHeight="1" x14ac:dyDescent="0.25">
      <c r="B7" s="290" t="s">
        <v>3</v>
      </c>
      <c r="C7" s="291"/>
      <c r="D7" s="291"/>
      <c r="E7" s="291"/>
      <c r="F7" s="291"/>
      <c r="G7" s="291"/>
      <c r="H7" s="292"/>
    </row>
    <row r="8" spans="2:8" ht="16.5" x14ac:dyDescent="0.25">
      <c r="B8" s="101"/>
      <c r="C8" s="102"/>
      <c r="D8" s="102"/>
      <c r="E8" s="102"/>
      <c r="F8" s="102"/>
      <c r="G8" s="102"/>
      <c r="H8" s="103"/>
    </row>
    <row r="9" spans="2:8" ht="16.5" customHeight="1" x14ac:dyDescent="0.25">
      <c r="B9" s="283" t="s">
        <v>4</v>
      </c>
      <c r="C9" s="284"/>
      <c r="D9" s="284"/>
      <c r="E9" s="284"/>
      <c r="F9" s="284"/>
      <c r="G9" s="284"/>
      <c r="H9" s="285"/>
    </row>
    <row r="10" spans="2:8" ht="44.25" customHeight="1" x14ac:dyDescent="0.25">
      <c r="B10" s="283"/>
      <c r="C10" s="284"/>
      <c r="D10" s="284"/>
      <c r="E10" s="284"/>
      <c r="F10" s="284"/>
      <c r="G10" s="284"/>
      <c r="H10" s="285"/>
    </row>
    <row r="11" spans="2:8" ht="15.75" thickBot="1" x14ac:dyDescent="0.3">
      <c r="B11" s="90"/>
      <c r="C11" s="93"/>
      <c r="D11" s="98"/>
      <c r="E11" s="99"/>
      <c r="F11" s="99"/>
      <c r="G11" s="100"/>
      <c r="H11" s="94"/>
    </row>
    <row r="12" spans="2:8" ht="15.75" thickTop="1" x14ac:dyDescent="0.25">
      <c r="B12" s="90"/>
      <c r="C12" s="286" t="s">
        <v>5</v>
      </c>
      <c r="D12" s="287"/>
      <c r="E12" s="288" t="s">
        <v>6</v>
      </c>
      <c r="F12" s="289"/>
      <c r="G12" s="93"/>
      <c r="H12" s="94"/>
    </row>
    <row r="13" spans="2:8" ht="35.25" customHeight="1" x14ac:dyDescent="0.25">
      <c r="B13" s="90"/>
      <c r="C13" s="293" t="s">
        <v>7</v>
      </c>
      <c r="D13" s="294"/>
      <c r="E13" s="295" t="s">
        <v>8</v>
      </c>
      <c r="F13" s="296"/>
      <c r="G13" s="93"/>
      <c r="H13" s="94"/>
    </row>
    <row r="14" spans="2:8" ht="17.25" customHeight="1" x14ac:dyDescent="0.25">
      <c r="B14" s="90"/>
      <c r="C14" s="293" t="s">
        <v>9</v>
      </c>
      <c r="D14" s="294"/>
      <c r="E14" s="295" t="s">
        <v>10</v>
      </c>
      <c r="F14" s="296"/>
      <c r="G14" s="93"/>
      <c r="H14" s="94"/>
    </row>
    <row r="15" spans="2:8" ht="19.5" customHeight="1" x14ac:dyDescent="0.25">
      <c r="B15" s="90"/>
      <c r="C15" s="293" t="s">
        <v>11</v>
      </c>
      <c r="D15" s="294"/>
      <c r="E15" s="295" t="s">
        <v>12</v>
      </c>
      <c r="F15" s="296"/>
      <c r="G15" s="93"/>
      <c r="H15" s="94"/>
    </row>
    <row r="16" spans="2:8" ht="69.75" customHeight="1" x14ac:dyDescent="0.25">
      <c r="B16" s="90"/>
      <c r="C16" s="293" t="s">
        <v>13</v>
      </c>
      <c r="D16" s="294"/>
      <c r="E16" s="295" t="s">
        <v>14</v>
      </c>
      <c r="F16" s="296"/>
      <c r="G16" s="93"/>
      <c r="H16" s="94"/>
    </row>
    <row r="17" spans="2:8" ht="34.5" customHeight="1" x14ac:dyDescent="0.25">
      <c r="B17" s="90"/>
      <c r="C17" s="297" t="s">
        <v>15</v>
      </c>
      <c r="D17" s="298"/>
      <c r="E17" s="299" t="s">
        <v>16</v>
      </c>
      <c r="F17" s="300"/>
      <c r="G17" s="93"/>
      <c r="H17" s="94"/>
    </row>
    <row r="18" spans="2:8" ht="27.75" customHeight="1" x14ac:dyDescent="0.25">
      <c r="B18" s="90"/>
      <c r="C18" s="297" t="s">
        <v>17</v>
      </c>
      <c r="D18" s="298"/>
      <c r="E18" s="299" t="s">
        <v>18</v>
      </c>
      <c r="F18" s="300"/>
      <c r="G18" s="93"/>
      <c r="H18" s="94"/>
    </row>
    <row r="19" spans="2:8" ht="28.5" customHeight="1" x14ac:dyDescent="0.25">
      <c r="B19" s="90"/>
      <c r="C19" s="297" t="s">
        <v>19</v>
      </c>
      <c r="D19" s="298"/>
      <c r="E19" s="299" t="s">
        <v>20</v>
      </c>
      <c r="F19" s="300"/>
      <c r="G19" s="93"/>
      <c r="H19" s="94"/>
    </row>
    <row r="20" spans="2:8" ht="72.75" customHeight="1" x14ac:dyDescent="0.25">
      <c r="B20" s="90"/>
      <c r="C20" s="297" t="s">
        <v>21</v>
      </c>
      <c r="D20" s="298"/>
      <c r="E20" s="299" t="s">
        <v>22</v>
      </c>
      <c r="F20" s="300"/>
      <c r="G20" s="93"/>
      <c r="H20" s="94"/>
    </row>
    <row r="21" spans="2:8" ht="64.5" customHeight="1" x14ac:dyDescent="0.25">
      <c r="B21" s="90"/>
      <c r="C21" s="297" t="s">
        <v>23</v>
      </c>
      <c r="D21" s="298"/>
      <c r="E21" s="299" t="s">
        <v>24</v>
      </c>
      <c r="F21" s="300"/>
      <c r="G21" s="93"/>
      <c r="H21" s="94"/>
    </row>
    <row r="22" spans="2:8" ht="71.25" customHeight="1" x14ac:dyDescent="0.25">
      <c r="B22" s="90"/>
      <c r="C22" s="297" t="s">
        <v>25</v>
      </c>
      <c r="D22" s="298"/>
      <c r="E22" s="299" t="s">
        <v>26</v>
      </c>
      <c r="F22" s="300"/>
      <c r="G22" s="93"/>
      <c r="H22" s="94"/>
    </row>
    <row r="23" spans="2:8" ht="55.5" customHeight="1" x14ac:dyDescent="0.25">
      <c r="B23" s="90"/>
      <c r="C23" s="304" t="s">
        <v>27</v>
      </c>
      <c r="D23" s="305"/>
      <c r="E23" s="299" t="s">
        <v>28</v>
      </c>
      <c r="F23" s="300"/>
      <c r="G23" s="93"/>
      <c r="H23" s="94"/>
    </row>
    <row r="24" spans="2:8" ht="42" customHeight="1" x14ac:dyDescent="0.25">
      <c r="B24" s="90"/>
      <c r="C24" s="304" t="s">
        <v>29</v>
      </c>
      <c r="D24" s="305"/>
      <c r="E24" s="299" t="s">
        <v>30</v>
      </c>
      <c r="F24" s="300"/>
      <c r="G24" s="93"/>
      <c r="H24" s="94"/>
    </row>
    <row r="25" spans="2:8" ht="59.25" customHeight="1" x14ac:dyDescent="0.25">
      <c r="B25" s="90"/>
      <c r="C25" s="304" t="s">
        <v>31</v>
      </c>
      <c r="D25" s="305"/>
      <c r="E25" s="299" t="s">
        <v>32</v>
      </c>
      <c r="F25" s="300"/>
      <c r="G25" s="93"/>
      <c r="H25" s="94"/>
    </row>
    <row r="26" spans="2:8" ht="23.25" customHeight="1" x14ac:dyDescent="0.25">
      <c r="B26" s="90"/>
      <c r="C26" s="304" t="s">
        <v>33</v>
      </c>
      <c r="D26" s="305"/>
      <c r="E26" s="299" t="s">
        <v>34</v>
      </c>
      <c r="F26" s="300"/>
      <c r="G26" s="93"/>
      <c r="H26" s="94"/>
    </row>
    <row r="27" spans="2:8" ht="30.75" customHeight="1" x14ac:dyDescent="0.25">
      <c r="B27" s="90"/>
      <c r="C27" s="304" t="s">
        <v>35</v>
      </c>
      <c r="D27" s="305"/>
      <c r="E27" s="299" t="s">
        <v>36</v>
      </c>
      <c r="F27" s="300"/>
      <c r="G27" s="93"/>
      <c r="H27" s="94"/>
    </row>
    <row r="28" spans="2:8" ht="35.25" customHeight="1" x14ac:dyDescent="0.25">
      <c r="B28" s="90"/>
      <c r="C28" s="304" t="s">
        <v>37</v>
      </c>
      <c r="D28" s="305"/>
      <c r="E28" s="299" t="s">
        <v>38</v>
      </c>
      <c r="F28" s="300"/>
      <c r="G28" s="93"/>
      <c r="H28" s="94"/>
    </row>
    <row r="29" spans="2:8" ht="33" customHeight="1" x14ac:dyDescent="0.25">
      <c r="B29" s="90"/>
      <c r="C29" s="304" t="s">
        <v>37</v>
      </c>
      <c r="D29" s="305"/>
      <c r="E29" s="299" t="s">
        <v>38</v>
      </c>
      <c r="F29" s="300"/>
      <c r="G29" s="93"/>
      <c r="H29" s="94"/>
    </row>
    <row r="30" spans="2:8" ht="30" customHeight="1" x14ac:dyDescent="0.25">
      <c r="B30" s="90"/>
      <c r="C30" s="304" t="s">
        <v>39</v>
      </c>
      <c r="D30" s="305"/>
      <c r="E30" s="299" t="s">
        <v>40</v>
      </c>
      <c r="F30" s="300"/>
      <c r="G30" s="93"/>
      <c r="H30" s="94"/>
    </row>
    <row r="31" spans="2:8" ht="35.25" customHeight="1" x14ac:dyDescent="0.25">
      <c r="B31" s="90"/>
      <c r="C31" s="304" t="s">
        <v>41</v>
      </c>
      <c r="D31" s="305"/>
      <c r="E31" s="299" t="s">
        <v>42</v>
      </c>
      <c r="F31" s="300"/>
      <c r="G31" s="93"/>
      <c r="H31" s="94"/>
    </row>
    <row r="32" spans="2:8" ht="31.5" customHeight="1" x14ac:dyDescent="0.25">
      <c r="B32" s="90"/>
      <c r="C32" s="304" t="s">
        <v>43</v>
      </c>
      <c r="D32" s="305"/>
      <c r="E32" s="299" t="s">
        <v>44</v>
      </c>
      <c r="F32" s="300"/>
      <c r="G32" s="93"/>
      <c r="H32" s="94"/>
    </row>
    <row r="33" spans="2:8" ht="35.25" customHeight="1" x14ac:dyDescent="0.25">
      <c r="B33" s="90"/>
      <c r="C33" s="304" t="s">
        <v>45</v>
      </c>
      <c r="D33" s="305"/>
      <c r="E33" s="299" t="s">
        <v>46</v>
      </c>
      <c r="F33" s="300"/>
      <c r="G33" s="93"/>
      <c r="H33" s="94"/>
    </row>
    <row r="34" spans="2:8" ht="59.25" customHeight="1" x14ac:dyDescent="0.25">
      <c r="B34" s="90"/>
      <c r="C34" s="304" t="s">
        <v>47</v>
      </c>
      <c r="D34" s="305"/>
      <c r="E34" s="299" t="s">
        <v>48</v>
      </c>
      <c r="F34" s="300"/>
      <c r="G34" s="93"/>
      <c r="H34" s="94"/>
    </row>
    <row r="35" spans="2:8" ht="29.25" customHeight="1" x14ac:dyDescent="0.25">
      <c r="B35" s="90"/>
      <c r="C35" s="304" t="s">
        <v>49</v>
      </c>
      <c r="D35" s="305"/>
      <c r="E35" s="299" t="s">
        <v>50</v>
      </c>
      <c r="F35" s="300"/>
      <c r="G35" s="93"/>
      <c r="H35" s="94"/>
    </row>
    <row r="36" spans="2:8" ht="82.5" customHeight="1" x14ac:dyDescent="0.25">
      <c r="B36" s="90"/>
      <c r="C36" s="304" t="s">
        <v>51</v>
      </c>
      <c r="D36" s="305"/>
      <c r="E36" s="299" t="s">
        <v>52</v>
      </c>
      <c r="F36" s="300"/>
      <c r="G36" s="93"/>
      <c r="H36" s="94"/>
    </row>
    <row r="37" spans="2:8" ht="46.5" customHeight="1" x14ac:dyDescent="0.25">
      <c r="B37" s="90"/>
      <c r="C37" s="304" t="s">
        <v>53</v>
      </c>
      <c r="D37" s="305"/>
      <c r="E37" s="299" t="s">
        <v>54</v>
      </c>
      <c r="F37" s="300"/>
      <c r="G37" s="93"/>
      <c r="H37" s="94"/>
    </row>
    <row r="38" spans="2:8" ht="6.75" customHeight="1" thickBot="1" x14ac:dyDescent="0.3">
      <c r="B38" s="90"/>
      <c r="C38" s="306"/>
      <c r="D38" s="307"/>
      <c r="E38" s="308"/>
      <c r="F38" s="309"/>
      <c r="G38" s="93"/>
      <c r="H38" s="94"/>
    </row>
    <row r="39" spans="2:8" ht="15.75" thickTop="1" x14ac:dyDescent="0.25">
      <c r="B39" s="90"/>
      <c r="C39" s="91"/>
      <c r="D39" s="91"/>
      <c r="E39" s="92"/>
      <c r="F39" s="92"/>
      <c r="G39" s="93"/>
      <c r="H39" s="94"/>
    </row>
    <row r="40" spans="2:8" ht="21" customHeight="1" x14ac:dyDescent="0.25">
      <c r="B40" s="301" t="s">
        <v>55</v>
      </c>
      <c r="C40" s="302"/>
      <c r="D40" s="302"/>
      <c r="E40" s="302"/>
      <c r="F40" s="302"/>
      <c r="G40" s="302"/>
      <c r="H40" s="303"/>
    </row>
    <row r="41" spans="2:8" ht="20.25" customHeight="1" x14ac:dyDescent="0.25">
      <c r="B41" s="301" t="s">
        <v>56</v>
      </c>
      <c r="C41" s="302"/>
      <c r="D41" s="302"/>
      <c r="E41" s="302"/>
      <c r="F41" s="302"/>
      <c r="G41" s="302"/>
      <c r="H41" s="303"/>
    </row>
    <row r="42" spans="2:8" ht="20.25" customHeight="1" x14ac:dyDescent="0.25">
      <c r="B42" s="301" t="s">
        <v>57</v>
      </c>
      <c r="C42" s="302"/>
      <c r="D42" s="302"/>
      <c r="E42" s="302"/>
      <c r="F42" s="302"/>
      <c r="G42" s="302"/>
      <c r="H42" s="303"/>
    </row>
    <row r="43" spans="2:8" ht="20.25" customHeight="1" x14ac:dyDescent="0.25">
      <c r="B43" s="301" t="s">
        <v>58</v>
      </c>
      <c r="C43" s="302"/>
      <c r="D43" s="302"/>
      <c r="E43" s="302"/>
      <c r="F43" s="302"/>
      <c r="G43" s="302"/>
      <c r="H43" s="303"/>
    </row>
    <row r="44" spans="2:8" x14ac:dyDescent="0.25">
      <c r="B44" s="301" t="s">
        <v>59</v>
      </c>
      <c r="C44" s="302"/>
      <c r="D44" s="302"/>
      <c r="E44" s="302"/>
      <c r="F44" s="302"/>
      <c r="G44" s="302"/>
      <c r="H44" s="303"/>
    </row>
    <row r="45" spans="2:8" ht="15.75" thickBot="1" x14ac:dyDescent="0.3">
      <c r="B45" s="95"/>
      <c r="C45" s="96"/>
      <c r="D45" s="96"/>
      <c r="E45" s="96"/>
      <c r="F45" s="96"/>
      <c r="G45" s="96"/>
      <c r="H45" s="97"/>
    </row>
    <row r="47" spans="2:8" x14ac:dyDescent="0.25">
      <c r="B47" s="249" t="s">
        <v>60</v>
      </c>
    </row>
    <row r="48" spans="2:8" x14ac:dyDescent="0.25">
      <c r="B48" s="66" t="s">
        <v>61</v>
      </c>
    </row>
    <row r="49" spans="2:6" ht="25.5" x14ac:dyDescent="0.25">
      <c r="B49" s="241" t="s">
        <v>62</v>
      </c>
      <c r="C49" s="241" t="s">
        <v>63</v>
      </c>
      <c r="D49" s="241" t="s">
        <v>64</v>
      </c>
      <c r="E49" s="242" t="s">
        <v>65</v>
      </c>
      <c r="F49" s="243" t="s">
        <v>66</v>
      </c>
    </row>
    <row r="50" spans="2:6" x14ac:dyDescent="0.25">
      <c r="B50" s="244" t="s">
        <v>67</v>
      </c>
      <c r="C50" s="244" t="s">
        <v>68</v>
      </c>
      <c r="D50" s="245">
        <v>44957</v>
      </c>
      <c r="E50" s="244" t="s">
        <v>68</v>
      </c>
      <c r="F50" s="244" t="s">
        <v>68</v>
      </c>
    </row>
    <row r="51" spans="2:6" ht="30" x14ac:dyDescent="0.25">
      <c r="B51" s="244" t="s">
        <v>69</v>
      </c>
      <c r="C51" s="244" t="s">
        <v>70</v>
      </c>
      <c r="D51" s="245">
        <v>45016</v>
      </c>
      <c r="E51" s="244" t="s">
        <v>71</v>
      </c>
      <c r="F51" s="246" t="s">
        <v>72</v>
      </c>
    </row>
    <row r="300" spans="3:3" ht="31.5" x14ac:dyDescent="0.25">
      <c r="C300" s="170" t="s">
        <v>73</v>
      </c>
    </row>
    <row r="301" spans="3:3" ht="47.25" x14ac:dyDescent="0.25">
      <c r="C301" s="170" t="s">
        <v>74</v>
      </c>
    </row>
    <row r="302" spans="3:3" ht="31.5" x14ac:dyDescent="0.25">
      <c r="C302" s="171" t="s">
        <v>75</v>
      </c>
    </row>
    <row r="303" spans="3:3" ht="31.5" x14ac:dyDescent="0.25">
      <c r="C303" s="170" t="s">
        <v>76</v>
      </c>
    </row>
    <row r="304" spans="3:3" ht="47.25" x14ac:dyDescent="0.25">
      <c r="C304" s="170" t="s">
        <v>77</v>
      </c>
    </row>
    <row r="305" spans="3:3" ht="31.5" x14ac:dyDescent="0.25">
      <c r="C305" s="170" t="s">
        <v>78</v>
      </c>
    </row>
    <row r="306" spans="3:3" ht="47.25" x14ac:dyDescent="0.25">
      <c r="C306" s="171" t="s">
        <v>79</v>
      </c>
    </row>
    <row r="307" spans="3:3" ht="31.5" x14ac:dyDescent="0.25">
      <c r="C307" s="170" t="s">
        <v>80</v>
      </c>
    </row>
    <row r="308" spans="3:3" ht="15.75" x14ac:dyDescent="0.25">
      <c r="C308" s="170" t="s">
        <v>81</v>
      </c>
    </row>
    <row r="309" spans="3:3" ht="15.75" x14ac:dyDescent="0.25">
      <c r="C309" s="170" t="s">
        <v>82</v>
      </c>
    </row>
    <row r="310" spans="3:3" ht="31.5" x14ac:dyDescent="0.25">
      <c r="C310" s="170" t="s">
        <v>83</v>
      </c>
    </row>
    <row r="311" spans="3:3" ht="31.5" x14ac:dyDescent="0.25">
      <c r="C311" s="170" t="s">
        <v>84</v>
      </c>
    </row>
    <row r="312" spans="3:3" ht="15.75" x14ac:dyDescent="0.25">
      <c r="C312" s="170" t="s">
        <v>85</v>
      </c>
    </row>
    <row r="313" spans="3:3" ht="15.75" x14ac:dyDescent="0.25">
      <c r="C313" s="170" t="s">
        <v>86</v>
      </c>
    </row>
    <row r="314" spans="3:3" ht="15.75" x14ac:dyDescent="0.25">
      <c r="C314" s="170" t="s">
        <v>87</v>
      </c>
    </row>
    <row r="315" spans="3:3" ht="31.5" x14ac:dyDescent="0.25">
      <c r="C315" s="170" t="s">
        <v>88</v>
      </c>
    </row>
    <row r="316" spans="3:3" ht="31.5" x14ac:dyDescent="0.25">
      <c r="C316" s="170" t="s">
        <v>89</v>
      </c>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honeticPr fontId="88" type="noConversion"/>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K55"/>
  <sheetViews>
    <sheetView zoomScale="90" zoomScaleNormal="90" workbookViewId="0">
      <selection activeCell="B7" sqref="B7"/>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66"/>
      <c r="B1" s="609" t="s">
        <v>313</v>
      </c>
      <c r="C1" s="609"/>
      <c r="D1" s="609"/>
      <c r="E1" s="66"/>
      <c r="F1" s="66"/>
      <c r="G1" s="66"/>
      <c r="H1" s="66"/>
      <c r="I1" s="66"/>
      <c r="J1" s="66"/>
      <c r="K1" s="66"/>
      <c r="L1" s="66"/>
      <c r="M1" s="66"/>
      <c r="N1" s="66"/>
      <c r="O1" s="66"/>
      <c r="P1" s="66"/>
      <c r="Q1" s="66"/>
      <c r="R1" s="66"/>
      <c r="S1" s="66"/>
      <c r="T1" s="66"/>
      <c r="U1" s="66"/>
      <c r="V1" s="66"/>
      <c r="W1" s="66"/>
      <c r="X1" s="66"/>
      <c r="Y1" s="66"/>
      <c r="Z1" s="66"/>
      <c r="AA1" s="66"/>
      <c r="AB1" s="66"/>
      <c r="AC1" s="66"/>
      <c r="AD1" s="66"/>
      <c r="AE1" s="66"/>
    </row>
    <row r="2" spans="1:37" x14ac:dyDescent="0.25">
      <c r="A2" s="66"/>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row>
    <row r="3" spans="1:37" ht="25.5" x14ac:dyDescent="0.25">
      <c r="A3" s="66"/>
      <c r="B3" s="3"/>
      <c r="C3" s="4" t="s">
        <v>314</v>
      </c>
      <c r="D3" s="4" t="s">
        <v>264</v>
      </c>
      <c r="E3" s="66"/>
      <c r="F3" s="66"/>
      <c r="G3" s="66"/>
      <c r="H3" s="66"/>
      <c r="I3" s="66"/>
      <c r="J3" s="66"/>
      <c r="K3" s="66"/>
      <c r="L3" s="66"/>
      <c r="M3" s="66"/>
      <c r="N3" s="66"/>
      <c r="O3" s="66"/>
      <c r="P3" s="66"/>
      <c r="Q3" s="66"/>
      <c r="R3" s="66"/>
      <c r="S3" s="66"/>
      <c r="T3" s="66"/>
      <c r="U3" s="66"/>
      <c r="V3" s="66"/>
      <c r="W3" s="66"/>
      <c r="X3" s="66"/>
      <c r="Y3" s="66"/>
      <c r="Z3" s="66"/>
      <c r="AA3" s="66"/>
      <c r="AB3" s="66"/>
      <c r="AC3" s="66"/>
      <c r="AD3" s="66"/>
      <c r="AE3" s="66"/>
    </row>
    <row r="4" spans="1:37" ht="51" x14ac:dyDescent="0.25">
      <c r="A4" s="66"/>
      <c r="B4" s="5" t="s">
        <v>315</v>
      </c>
      <c r="C4" s="6" t="s">
        <v>316</v>
      </c>
      <c r="D4" s="7">
        <v>0.2</v>
      </c>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37" ht="51" x14ac:dyDescent="0.25">
      <c r="A5" s="66"/>
      <c r="B5" s="8" t="s">
        <v>317</v>
      </c>
      <c r="C5" s="9" t="s">
        <v>318</v>
      </c>
      <c r="D5" s="10">
        <v>0.4</v>
      </c>
      <c r="E5" s="66"/>
      <c r="F5" s="66"/>
      <c r="G5" s="66"/>
      <c r="H5" s="66"/>
      <c r="I5" s="66"/>
      <c r="J5" s="66"/>
      <c r="K5" s="66"/>
      <c r="L5" s="66"/>
      <c r="M5" s="66"/>
      <c r="N5" s="66"/>
      <c r="O5" s="66"/>
      <c r="P5" s="66"/>
      <c r="Q5" s="66"/>
      <c r="R5" s="66"/>
      <c r="S5" s="66"/>
      <c r="T5" s="66"/>
      <c r="U5" s="66"/>
      <c r="V5" s="66"/>
      <c r="W5" s="66"/>
      <c r="X5" s="66"/>
      <c r="Y5" s="66"/>
      <c r="Z5" s="66"/>
      <c r="AA5" s="66"/>
      <c r="AB5" s="66"/>
      <c r="AC5" s="66"/>
      <c r="AD5" s="66"/>
      <c r="AE5" s="66"/>
    </row>
    <row r="6" spans="1:37" ht="51" x14ac:dyDescent="0.25">
      <c r="A6" s="66"/>
      <c r="B6" s="11" t="s">
        <v>319</v>
      </c>
      <c r="C6" s="9" t="s">
        <v>320</v>
      </c>
      <c r="D6" s="10">
        <v>0.6</v>
      </c>
      <c r="E6" s="66"/>
      <c r="F6" s="66"/>
      <c r="G6" s="66"/>
      <c r="H6" s="66"/>
      <c r="I6" s="66"/>
      <c r="J6" s="66"/>
      <c r="K6" s="66"/>
      <c r="L6" s="66"/>
      <c r="M6" s="66"/>
      <c r="N6" s="66"/>
      <c r="O6" s="66"/>
      <c r="P6" s="66"/>
      <c r="Q6" s="66"/>
      <c r="R6" s="66"/>
      <c r="S6" s="66"/>
      <c r="T6" s="66"/>
      <c r="U6" s="66"/>
      <c r="V6" s="66"/>
      <c r="W6" s="66"/>
      <c r="X6" s="66"/>
      <c r="Y6" s="66"/>
      <c r="Z6" s="66"/>
      <c r="AA6" s="66"/>
      <c r="AB6" s="66"/>
      <c r="AC6" s="66"/>
      <c r="AD6" s="66"/>
      <c r="AE6" s="66"/>
    </row>
    <row r="7" spans="1:37" ht="76.5" x14ac:dyDescent="0.25">
      <c r="A7" s="66"/>
      <c r="B7" s="12" t="s">
        <v>321</v>
      </c>
      <c r="C7" s="9" t="s">
        <v>322</v>
      </c>
      <c r="D7" s="10">
        <v>0.8</v>
      </c>
      <c r="E7" s="66"/>
      <c r="F7" s="66"/>
      <c r="G7" s="66"/>
      <c r="H7" s="66"/>
      <c r="I7" s="66"/>
      <c r="J7" s="66"/>
      <c r="K7" s="66"/>
      <c r="L7" s="66"/>
      <c r="M7" s="66"/>
      <c r="N7" s="66"/>
      <c r="O7" s="66"/>
      <c r="P7" s="66"/>
      <c r="Q7" s="66"/>
      <c r="R7" s="66"/>
      <c r="S7" s="66"/>
      <c r="T7" s="66"/>
      <c r="U7" s="66"/>
      <c r="V7" s="66"/>
      <c r="W7" s="66"/>
      <c r="X7" s="66"/>
      <c r="Y7" s="66"/>
      <c r="Z7" s="66"/>
      <c r="AA7" s="66"/>
      <c r="AB7" s="66"/>
      <c r="AC7" s="66"/>
      <c r="AD7" s="66"/>
      <c r="AE7" s="66"/>
    </row>
    <row r="8" spans="1:37" ht="51" x14ac:dyDescent="0.25">
      <c r="A8" s="66"/>
      <c r="B8" s="13" t="s">
        <v>323</v>
      </c>
      <c r="C8" s="9" t="s">
        <v>324</v>
      </c>
      <c r="D8" s="10">
        <v>1</v>
      </c>
      <c r="E8" s="66"/>
      <c r="F8" s="66"/>
      <c r="G8" s="66"/>
      <c r="H8" s="66"/>
      <c r="I8" s="66"/>
      <c r="J8" s="66"/>
      <c r="K8" s="66"/>
      <c r="L8" s="66"/>
      <c r="M8" s="66"/>
      <c r="N8" s="66"/>
      <c r="O8" s="66"/>
      <c r="P8" s="66"/>
      <c r="Q8" s="66"/>
      <c r="R8" s="66"/>
      <c r="S8" s="66"/>
      <c r="T8" s="66"/>
      <c r="U8" s="66"/>
      <c r="V8" s="66"/>
      <c r="W8" s="66"/>
      <c r="X8" s="66"/>
      <c r="Y8" s="66"/>
      <c r="Z8" s="66"/>
      <c r="AA8" s="66"/>
      <c r="AB8" s="66"/>
      <c r="AC8" s="66"/>
      <c r="AD8" s="66"/>
      <c r="AE8" s="66"/>
    </row>
    <row r="9" spans="1:37" x14ac:dyDescent="0.25">
      <c r="A9" s="66"/>
      <c r="B9" s="88"/>
      <c r="C9" s="88"/>
      <c r="D9" s="88"/>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row>
    <row r="10" spans="1:37" ht="16.5" x14ac:dyDescent="0.25">
      <c r="A10" s="66"/>
      <c r="B10" s="89"/>
      <c r="C10" s="88"/>
      <c r="D10" s="88"/>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row>
    <row r="11" spans="1:37" x14ac:dyDescent="0.25">
      <c r="A11" s="66"/>
      <c r="B11" s="88"/>
      <c r="C11" s="88"/>
      <c r="D11" s="88"/>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row>
    <row r="12" spans="1:37" x14ac:dyDescent="0.25">
      <c r="A12" s="66"/>
      <c r="B12" s="88"/>
      <c r="C12" s="88"/>
      <c r="D12" s="88"/>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row>
    <row r="13" spans="1:37" x14ac:dyDescent="0.25">
      <c r="A13" s="66"/>
      <c r="B13" s="88"/>
      <c r="C13" s="88"/>
      <c r="D13" s="88"/>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row>
    <row r="14" spans="1:37" x14ac:dyDescent="0.25">
      <c r="A14" s="66"/>
      <c r="B14" s="88"/>
      <c r="C14" s="88"/>
      <c r="D14" s="88"/>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row>
    <row r="15" spans="1:37" x14ac:dyDescent="0.25">
      <c r="A15" s="66"/>
      <c r="B15" s="88"/>
      <c r="C15" s="88"/>
      <c r="D15" s="88"/>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row>
    <row r="16" spans="1:37" x14ac:dyDescent="0.25">
      <c r="A16" s="66"/>
      <c r="B16" s="88"/>
      <c r="C16" s="88"/>
      <c r="D16" s="88"/>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row>
    <row r="17" spans="1:37" x14ac:dyDescent="0.25">
      <c r="A17" s="66"/>
      <c r="B17" s="88"/>
      <c r="C17" s="88"/>
      <c r="D17" s="88"/>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row>
    <row r="18" spans="1:37" x14ac:dyDescent="0.25">
      <c r="A18" s="66"/>
      <c r="B18" s="88"/>
      <c r="C18" s="88"/>
      <c r="D18" s="88"/>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row>
    <row r="19" spans="1:37" x14ac:dyDescent="0.25">
      <c r="A19" s="66"/>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row>
    <row r="20" spans="1:37" x14ac:dyDescent="0.25">
      <c r="A20" s="66"/>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row>
    <row r="21" spans="1:37" x14ac:dyDescent="0.25">
      <c r="A21" s="66"/>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row>
    <row r="22" spans="1:37" x14ac:dyDescent="0.25">
      <c r="A22" s="66"/>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row>
    <row r="23" spans="1:37" x14ac:dyDescent="0.25">
      <c r="A23" s="66"/>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row>
    <row r="24" spans="1:37" x14ac:dyDescent="0.25">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row>
    <row r="25" spans="1:37" x14ac:dyDescent="0.25">
      <c r="A25" s="66"/>
      <c r="B25" s="66"/>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row>
    <row r="26" spans="1:37" x14ac:dyDescent="0.25">
      <c r="A26" s="66"/>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row>
    <row r="27" spans="1:37" x14ac:dyDescent="0.25">
      <c r="A27" s="66"/>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row>
    <row r="28" spans="1:37" x14ac:dyDescent="0.25">
      <c r="A28" s="66"/>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row>
    <row r="29" spans="1:37" x14ac:dyDescent="0.25">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row>
    <row r="30" spans="1:37" x14ac:dyDescent="0.25">
      <c r="A30" s="66"/>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row>
    <row r="31" spans="1:37" x14ac:dyDescent="0.25">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row>
    <row r="32" spans="1:37" x14ac:dyDescent="0.25">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row>
    <row r="33" spans="1:31" x14ac:dyDescent="0.25">
      <c r="A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row>
    <row r="34" spans="1:31" x14ac:dyDescent="0.25">
      <c r="A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row>
    <row r="35" spans="1:31" x14ac:dyDescent="0.25">
      <c r="A35" s="66"/>
    </row>
    <row r="36" spans="1:31" x14ac:dyDescent="0.25">
      <c r="A36" s="66"/>
    </row>
    <row r="37" spans="1:31" x14ac:dyDescent="0.25">
      <c r="A37" s="66"/>
    </row>
    <row r="38" spans="1:31" x14ac:dyDescent="0.25">
      <c r="A38" s="66"/>
    </row>
    <row r="39" spans="1:31" x14ac:dyDescent="0.25">
      <c r="A39" s="66"/>
    </row>
    <row r="40" spans="1:31" x14ac:dyDescent="0.25">
      <c r="A40" s="66"/>
    </row>
    <row r="41" spans="1:31" x14ac:dyDescent="0.25">
      <c r="A41" s="66"/>
    </row>
    <row r="42" spans="1:31" x14ac:dyDescent="0.25">
      <c r="A42" s="66"/>
    </row>
    <row r="43" spans="1:31" x14ac:dyDescent="0.25">
      <c r="A43" s="66"/>
    </row>
    <row r="44" spans="1:31" x14ac:dyDescent="0.25">
      <c r="A44" s="66"/>
    </row>
    <row r="45" spans="1:31" x14ac:dyDescent="0.25">
      <c r="A45" s="66"/>
    </row>
    <row r="46" spans="1:31" x14ac:dyDescent="0.25">
      <c r="A46" s="66"/>
    </row>
    <row r="47" spans="1:31" x14ac:dyDescent="0.25">
      <c r="A47" s="66"/>
    </row>
    <row r="48" spans="1:31" x14ac:dyDescent="0.25">
      <c r="A48" s="66"/>
    </row>
    <row r="49" spans="1:1" x14ac:dyDescent="0.25">
      <c r="A49" s="66"/>
    </row>
    <row r="50" spans="1:1" x14ac:dyDescent="0.25">
      <c r="A50" s="66"/>
    </row>
    <row r="51" spans="1:1" x14ac:dyDescent="0.25">
      <c r="A51" s="66"/>
    </row>
    <row r="52" spans="1:1" x14ac:dyDescent="0.25">
      <c r="A52" s="66"/>
    </row>
    <row r="53" spans="1:1" x14ac:dyDescent="0.25">
      <c r="A53" s="66"/>
    </row>
    <row r="54" spans="1:1" x14ac:dyDescent="0.25">
      <c r="A54" s="66"/>
    </row>
    <row r="55" spans="1:1" x14ac:dyDescent="0.25">
      <c r="A55" s="66"/>
    </row>
  </sheetData>
  <mergeCells count="1">
    <mergeCell ref="B1:D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U233"/>
  <sheetViews>
    <sheetView topLeftCell="A207" zoomScale="50" zoomScaleNormal="50" workbookViewId="0">
      <selection activeCell="F218" sqref="F218:F222"/>
    </sheetView>
  </sheetViews>
  <sheetFormatPr baseColWidth="10" defaultColWidth="11.42578125" defaultRowHeight="15" x14ac:dyDescent="0.25"/>
  <cols>
    <col min="1" max="1" width="5.28515625" customWidth="1"/>
    <col min="2" max="2" width="56.85546875" customWidth="1"/>
    <col min="3" max="3" width="75.140625" customWidth="1"/>
    <col min="4" max="4" width="87.5703125" customWidth="1"/>
    <col min="5" max="5" width="46.42578125" customWidth="1"/>
    <col min="6" max="6" width="23.42578125" style="114" customWidth="1"/>
    <col min="7" max="7" width="26.85546875" customWidth="1"/>
  </cols>
  <sheetData>
    <row r="2" spans="1:21" s="184" customFormat="1" ht="45.75" customHeight="1" x14ac:dyDescent="0.25">
      <c r="A2" s="182"/>
      <c r="B2" s="610" t="s">
        <v>325</v>
      </c>
      <c r="C2" s="610"/>
      <c r="D2" s="610"/>
      <c r="E2" s="610"/>
      <c r="F2" s="183"/>
      <c r="G2" s="182"/>
      <c r="H2" s="182"/>
      <c r="I2" s="182"/>
      <c r="J2" s="182"/>
      <c r="K2" s="182"/>
      <c r="L2" s="182"/>
      <c r="M2" s="182"/>
      <c r="N2" s="182"/>
      <c r="O2" s="182"/>
      <c r="P2" s="182"/>
      <c r="Q2" s="182"/>
      <c r="R2" s="182"/>
      <c r="S2" s="182"/>
      <c r="T2" s="182"/>
      <c r="U2" s="182"/>
    </row>
    <row r="3" spans="1:21" s="184" customFormat="1" ht="18.75" customHeight="1" x14ac:dyDescent="0.25">
      <c r="A3" s="182"/>
      <c r="B3" s="185"/>
      <c r="C3" s="182"/>
      <c r="D3" s="182"/>
      <c r="E3" s="182"/>
      <c r="F3" s="183"/>
      <c r="G3" s="182"/>
      <c r="H3" s="182"/>
      <c r="I3" s="182"/>
      <c r="J3" s="182"/>
      <c r="K3" s="182"/>
      <c r="L3" s="182"/>
      <c r="M3" s="182"/>
      <c r="N3" s="182"/>
      <c r="O3" s="182"/>
      <c r="P3" s="182"/>
      <c r="Q3" s="182"/>
      <c r="R3" s="182"/>
      <c r="S3" s="182"/>
      <c r="T3" s="182"/>
      <c r="U3" s="182"/>
    </row>
    <row r="4" spans="1:21" ht="67.5" customHeight="1" x14ac:dyDescent="0.25">
      <c r="A4" s="66"/>
      <c r="B4" s="106"/>
      <c r="C4" s="21" t="s">
        <v>326</v>
      </c>
      <c r="D4" s="21" t="s">
        <v>327</v>
      </c>
      <c r="E4" s="21" t="s">
        <v>328</v>
      </c>
      <c r="F4" s="112"/>
      <c r="G4" s="66"/>
      <c r="H4" s="66"/>
      <c r="I4" s="66"/>
      <c r="J4" s="66"/>
      <c r="K4" s="66"/>
      <c r="L4" s="66"/>
      <c r="M4" s="66"/>
      <c r="N4" s="66"/>
      <c r="O4" s="66"/>
      <c r="P4" s="66"/>
      <c r="Q4" s="66"/>
      <c r="R4" s="66"/>
      <c r="S4" s="66"/>
      <c r="T4" s="66"/>
      <c r="U4" s="66"/>
    </row>
    <row r="5" spans="1:21" ht="67.5" customHeight="1" x14ac:dyDescent="0.25">
      <c r="A5" s="86" t="s">
        <v>329</v>
      </c>
      <c r="B5" s="22" t="s">
        <v>330</v>
      </c>
      <c r="C5" s="27" t="s">
        <v>331</v>
      </c>
      <c r="D5" s="104" t="s">
        <v>332</v>
      </c>
      <c r="E5" s="220">
        <f>908526*130</f>
        <v>118108380</v>
      </c>
      <c r="F5" s="66"/>
      <c r="G5" s="66"/>
      <c r="H5" s="66"/>
      <c r="I5" s="66"/>
      <c r="J5" s="66"/>
      <c r="K5" s="66"/>
      <c r="L5" s="66"/>
      <c r="M5" s="66"/>
      <c r="N5" s="66"/>
      <c r="O5" s="66"/>
      <c r="P5" s="66"/>
      <c r="Q5" s="66"/>
      <c r="R5" s="66"/>
      <c r="S5" s="66"/>
      <c r="T5" s="66"/>
      <c r="U5" s="66"/>
    </row>
    <row r="6" spans="1:21" ht="129" customHeight="1" x14ac:dyDescent="0.25">
      <c r="A6" s="86" t="s">
        <v>333</v>
      </c>
      <c r="B6" s="23" t="s">
        <v>334</v>
      </c>
      <c r="C6" s="28" t="s">
        <v>335</v>
      </c>
      <c r="D6" s="105" t="s">
        <v>336</v>
      </c>
      <c r="E6" s="220">
        <f>908526*650</f>
        <v>590541900</v>
      </c>
      <c r="F6" s="66"/>
      <c r="G6" s="66"/>
      <c r="H6" s="66"/>
      <c r="I6" s="66"/>
      <c r="J6" s="66"/>
      <c r="K6" s="66"/>
      <c r="L6" s="66"/>
      <c r="M6" s="66"/>
      <c r="N6" s="66"/>
      <c r="O6" s="66"/>
      <c r="P6" s="66"/>
      <c r="Q6" s="66"/>
      <c r="R6" s="66"/>
      <c r="S6" s="66"/>
      <c r="T6" s="66"/>
      <c r="U6" s="66"/>
    </row>
    <row r="7" spans="1:21" ht="101.25" x14ac:dyDescent="0.25">
      <c r="A7" s="86" t="s">
        <v>270</v>
      </c>
      <c r="B7" s="24" t="s">
        <v>337</v>
      </c>
      <c r="C7" s="28" t="s">
        <v>338</v>
      </c>
      <c r="D7" s="105" t="s">
        <v>339</v>
      </c>
      <c r="E7" s="220">
        <f>908526*1300</f>
        <v>1181083800</v>
      </c>
      <c r="F7" s="66"/>
      <c r="G7" s="66"/>
      <c r="H7" s="66"/>
      <c r="I7" s="66"/>
      <c r="J7" s="66"/>
      <c r="K7" s="66"/>
      <c r="L7" s="66"/>
      <c r="M7" s="66"/>
      <c r="N7" s="66"/>
      <c r="O7" s="66"/>
      <c r="P7" s="66"/>
      <c r="Q7" s="66"/>
      <c r="R7" s="66"/>
      <c r="S7" s="66"/>
      <c r="T7" s="66"/>
      <c r="U7" s="66"/>
    </row>
    <row r="8" spans="1:21" ht="135" x14ac:dyDescent="0.25">
      <c r="A8" s="86" t="s">
        <v>340</v>
      </c>
      <c r="B8" s="25" t="s">
        <v>341</v>
      </c>
      <c r="C8" s="28" t="s">
        <v>342</v>
      </c>
      <c r="D8" s="105" t="s">
        <v>343</v>
      </c>
      <c r="E8" s="220">
        <f>908526*6500</f>
        <v>5905419000</v>
      </c>
      <c r="F8" s="66"/>
      <c r="G8" s="66"/>
      <c r="H8" s="66"/>
      <c r="I8" s="66"/>
      <c r="J8" s="66"/>
      <c r="K8" s="66"/>
      <c r="L8" s="66"/>
      <c r="M8" s="66"/>
      <c r="N8" s="66"/>
      <c r="O8" s="66"/>
      <c r="P8" s="66"/>
      <c r="Q8" s="66"/>
      <c r="R8" s="66"/>
      <c r="S8" s="66"/>
      <c r="T8" s="66"/>
      <c r="U8" s="66"/>
    </row>
    <row r="9" spans="1:21" ht="101.25" x14ac:dyDescent="0.25">
      <c r="A9" s="86" t="s">
        <v>344</v>
      </c>
      <c r="B9" s="26" t="s">
        <v>345</v>
      </c>
      <c r="C9" s="28" t="s">
        <v>346</v>
      </c>
      <c r="D9" s="105" t="s">
        <v>347</v>
      </c>
      <c r="E9" s="220"/>
      <c r="F9" s="107"/>
      <c r="G9" s="107"/>
      <c r="H9" s="66"/>
      <c r="I9" s="66"/>
      <c r="J9" s="66"/>
      <c r="K9" s="66"/>
      <c r="L9" s="66"/>
      <c r="M9" s="66"/>
      <c r="N9" s="66"/>
      <c r="O9" s="66"/>
      <c r="P9" s="66"/>
      <c r="Q9" s="66"/>
      <c r="R9" s="66"/>
      <c r="S9" s="66"/>
      <c r="T9" s="66"/>
      <c r="U9" s="66"/>
    </row>
    <row r="10" spans="1:21" s="110" customFormat="1" ht="20.25" hidden="1" x14ac:dyDescent="0.25">
      <c r="A10" s="108"/>
      <c r="B10" s="108"/>
      <c r="C10" s="109"/>
      <c r="D10" s="109"/>
      <c r="E10" s="108"/>
      <c r="F10" s="108"/>
      <c r="G10" s="108"/>
      <c r="H10" s="108"/>
      <c r="I10" s="108"/>
      <c r="J10" s="108"/>
      <c r="K10" s="108"/>
      <c r="L10" s="108"/>
      <c r="M10" s="108"/>
      <c r="N10" s="108"/>
      <c r="O10" s="108"/>
      <c r="P10" s="108"/>
      <c r="Q10" s="108"/>
      <c r="R10" s="108"/>
      <c r="S10" s="108"/>
      <c r="T10" s="108"/>
      <c r="U10" s="108"/>
    </row>
    <row r="11" spans="1:21" s="110" customFormat="1" ht="16.5" hidden="1" x14ac:dyDescent="0.25">
      <c r="A11" s="108"/>
      <c r="B11" s="111"/>
      <c r="C11" s="111"/>
      <c r="D11" s="111"/>
      <c r="E11" s="108"/>
      <c r="F11" s="108"/>
      <c r="G11" s="108"/>
      <c r="H11" s="108"/>
      <c r="I11" s="108"/>
      <c r="J11" s="108"/>
      <c r="K11" s="108"/>
      <c r="L11" s="108"/>
      <c r="M11" s="108"/>
      <c r="N11" s="108"/>
      <c r="O11" s="108"/>
      <c r="P11" s="108"/>
      <c r="Q11" s="108"/>
      <c r="R11" s="108"/>
      <c r="S11" s="108"/>
      <c r="T11" s="108"/>
      <c r="U11" s="108"/>
    </row>
    <row r="12" spans="1:21" s="110" customFormat="1" hidden="1" x14ac:dyDescent="0.25">
      <c r="A12" s="108"/>
      <c r="B12" s="108" t="s">
        <v>348</v>
      </c>
      <c r="C12" s="108" t="s">
        <v>349</v>
      </c>
      <c r="D12" s="108" t="s">
        <v>350</v>
      </c>
      <c r="E12" s="108"/>
      <c r="F12" s="108"/>
      <c r="G12" s="108"/>
      <c r="H12" s="108"/>
      <c r="I12" s="108"/>
      <c r="J12" s="108"/>
      <c r="K12" s="108"/>
      <c r="L12" s="108"/>
      <c r="M12" s="108"/>
      <c r="N12" s="108"/>
      <c r="O12" s="108"/>
      <c r="P12" s="108"/>
      <c r="Q12" s="108"/>
      <c r="R12" s="108"/>
      <c r="S12" s="108"/>
      <c r="T12" s="108"/>
      <c r="U12" s="108"/>
    </row>
    <row r="13" spans="1:21" s="110" customFormat="1" hidden="1" x14ac:dyDescent="0.25">
      <c r="A13" s="108"/>
      <c r="B13" s="108" t="s">
        <v>351</v>
      </c>
      <c r="C13" s="108" t="s">
        <v>352</v>
      </c>
      <c r="D13" s="108" t="s">
        <v>353</v>
      </c>
      <c r="E13" s="108"/>
      <c r="F13" s="108"/>
      <c r="G13" s="108"/>
      <c r="H13" s="108"/>
      <c r="I13" s="108"/>
      <c r="J13" s="108"/>
      <c r="K13" s="108"/>
      <c r="L13" s="108"/>
      <c r="M13" s="108"/>
      <c r="N13" s="108"/>
      <c r="O13" s="108"/>
      <c r="P13" s="108"/>
      <c r="Q13" s="108"/>
      <c r="R13" s="108"/>
      <c r="S13" s="108"/>
      <c r="T13" s="108"/>
      <c r="U13" s="108"/>
    </row>
    <row r="14" spans="1:21" s="110" customFormat="1" hidden="1" x14ac:dyDescent="0.25">
      <c r="A14" s="108"/>
      <c r="B14" s="108"/>
      <c r="C14" s="108" t="s">
        <v>354</v>
      </c>
      <c r="D14" s="108" t="s">
        <v>253</v>
      </c>
      <c r="E14" s="108"/>
      <c r="F14" s="108"/>
      <c r="G14" s="108"/>
      <c r="H14" s="108"/>
      <c r="I14" s="108"/>
      <c r="J14" s="108"/>
      <c r="K14" s="108"/>
      <c r="L14" s="108"/>
      <c r="M14" s="108"/>
      <c r="N14" s="108"/>
      <c r="O14" s="108"/>
      <c r="P14" s="108"/>
      <c r="Q14" s="108"/>
      <c r="R14" s="108"/>
      <c r="S14" s="108"/>
      <c r="T14" s="108"/>
      <c r="U14" s="108"/>
    </row>
    <row r="15" spans="1:21" s="110" customFormat="1" hidden="1" x14ac:dyDescent="0.25">
      <c r="A15" s="108"/>
      <c r="B15" s="108"/>
      <c r="C15" s="108" t="s">
        <v>355</v>
      </c>
      <c r="D15" s="108" t="s">
        <v>356</v>
      </c>
      <c r="E15" s="108"/>
      <c r="F15" s="108"/>
      <c r="G15" s="108"/>
      <c r="H15" s="108"/>
      <c r="I15" s="108"/>
      <c r="J15" s="108"/>
      <c r="K15" s="108"/>
      <c r="L15" s="108"/>
      <c r="M15" s="108"/>
      <c r="N15" s="108"/>
      <c r="O15" s="108"/>
      <c r="P15" s="108"/>
      <c r="Q15" s="108"/>
      <c r="R15" s="108"/>
      <c r="S15" s="108"/>
      <c r="T15" s="108"/>
      <c r="U15" s="108"/>
    </row>
    <row r="16" spans="1:21" s="110" customFormat="1" hidden="1" x14ac:dyDescent="0.25">
      <c r="A16" s="108"/>
      <c r="B16" s="108"/>
      <c r="C16" s="108" t="s">
        <v>357</v>
      </c>
      <c r="D16" s="108" t="s">
        <v>358</v>
      </c>
      <c r="E16" s="108"/>
      <c r="F16" s="108"/>
      <c r="G16" s="108"/>
      <c r="H16" s="108"/>
      <c r="I16" s="108"/>
      <c r="J16" s="108"/>
      <c r="K16" s="108"/>
      <c r="L16" s="108"/>
      <c r="M16" s="108"/>
      <c r="N16" s="108"/>
      <c r="O16" s="108"/>
      <c r="P16" s="108"/>
      <c r="Q16" s="108"/>
      <c r="R16" s="108"/>
      <c r="S16" s="108"/>
      <c r="T16" s="108"/>
      <c r="U16" s="108"/>
    </row>
    <row r="17" spans="1:15" s="110" customFormat="1" hidden="1" x14ac:dyDescent="0.25">
      <c r="A17" s="108"/>
      <c r="B17" s="108"/>
      <c r="C17" s="108"/>
      <c r="D17" s="108"/>
      <c r="E17" s="108"/>
      <c r="F17" s="108"/>
      <c r="G17" s="108"/>
      <c r="H17" s="108"/>
      <c r="I17" s="108"/>
      <c r="J17" s="108"/>
      <c r="K17" s="108"/>
      <c r="L17" s="108"/>
      <c r="M17" s="108"/>
      <c r="N17" s="108"/>
      <c r="O17" s="108"/>
    </row>
    <row r="18" spans="1:15" s="110" customFormat="1" x14ac:dyDescent="0.25">
      <c r="A18" s="108"/>
      <c r="B18" s="108"/>
      <c r="C18" s="108"/>
      <c r="D18" s="108"/>
      <c r="E18" s="108"/>
      <c r="F18" s="108"/>
      <c r="G18" s="108"/>
      <c r="H18" s="108"/>
      <c r="I18" s="108"/>
      <c r="J18" s="108"/>
      <c r="K18" s="108"/>
      <c r="L18" s="108"/>
      <c r="M18" s="108"/>
      <c r="N18" s="108"/>
      <c r="O18" s="108"/>
    </row>
    <row r="19" spans="1:15" s="110" customFormat="1" x14ac:dyDescent="0.25">
      <c r="A19" s="108"/>
      <c r="B19" s="108"/>
      <c r="C19" s="108"/>
      <c r="D19" s="108"/>
      <c r="E19" s="108"/>
      <c r="F19" s="108"/>
      <c r="G19" s="108"/>
      <c r="H19" s="108"/>
      <c r="I19" s="108"/>
      <c r="J19" s="108"/>
      <c r="K19" s="108"/>
      <c r="L19" s="108"/>
      <c r="M19" s="108"/>
      <c r="N19" s="108"/>
      <c r="O19" s="108"/>
    </row>
    <row r="20" spans="1:15" s="110" customFormat="1" x14ac:dyDescent="0.25">
      <c r="A20" s="108"/>
      <c r="B20" s="108"/>
      <c r="C20" s="108"/>
      <c r="D20" s="108"/>
      <c r="E20" s="108"/>
      <c r="F20" s="108"/>
      <c r="G20" s="108"/>
      <c r="H20" s="108"/>
      <c r="I20" s="108"/>
      <c r="J20" s="108"/>
      <c r="K20" s="108"/>
      <c r="L20" s="108"/>
      <c r="M20" s="108"/>
      <c r="N20" s="108"/>
      <c r="O20" s="108"/>
    </row>
    <row r="21" spans="1:15" s="110" customFormat="1" x14ac:dyDescent="0.25">
      <c r="A21" s="108"/>
      <c r="B21" s="108"/>
      <c r="C21" s="108"/>
      <c r="D21" s="108"/>
      <c r="E21" s="108"/>
      <c r="F21" s="113"/>
      <c r="G21" s="108"/>
      <c r="H21" s="108"/>
      <c r="I21" s="108"/>
      <c r="J21" s="108"/>
      <c r="K21" s="108"/>
      <c r="L21" s="108"/>
      <c r="M21" s="108"/>
      <c r="N21" s="108"/>
      <c r="O21" s="108"/>
    </row>
    <row r="22" spans="1:15" s="110" customFormat="1" x14ac:dyDescent="0.25">
      <c r="A22" s="108"/>
      <c r="B22" s="108"/>
      <c r="C22" s="108"/>
      <c r="D22" s="108"/>
      <c r="E22" s="108"/>
      <c r="F22" s="113"/>
      <c r="G22" s="108"/>
      <c r="H22" s="108"/>
      <c r="I22" s="108"/>
      <c r="J22" s="108"/>
      <c r="K22" s="108"/>
      <c r="L22" s="108"/>
      <c r="M22" s="108"/>
      <c r="N22" s="108"/>
      <c r="O22" s="108"/>
    </row>
    <row r="23" spans="1:15" s="110" customFormat="1" ht="20.25" x14ac:dyDescent="0.25">
      <c r="A23" s="108"/>
      <c r="B23" s="108"/>
      <c r="C23" s="109"/>
      <c r="D23" s="109"/>
      <c r="E23" s="108"/>
      <c r="F23" s="113"/>
      <c r="G23" s="108"/>
      <c r="H23" s="108"/>
      <c r="I23" s="108"/>
      <c r="J23" s="108"/>
      <c r="K23" s="108"/>
      <c r="L23" s="108"/>
      <c r="M23" s="108"/>
      <c r="N23" s="108"/>
      <c r="O23" s="108"/>
    </row>
    <row r="24" spans="1:15" s="110" customFormat="1" ht="20.25" x14ac:dyDescent="0.25">
      <c r="A24" s="108"/>
      <c r="B24" s="108"/>
      <c r="C24" s="109"/>
      <c r="D24" s="109"/>
      <c r="E24" s="108"/>
      <c r="F24" s="113"/>
      <c r="G24" s="108"/>
      <c r="H24" s="108"/>
      <c r="I24" s="108"/>
      <c r="J24" s="108"/>
      <c r="K24" s="108"/>
      <c r="L24" s="108"/>
      <c r="M24" s="108"/>
      <c r="N24" s="108"/>
      <c r="O24" s="108"/>
    </row>
    <row r="25" spans="1:15" s="110" customFormat="1" ht="20.25" x14ac:dyDescent="0.25">
      <c r="A25" s="108"/>
      <c r="B25" s="108"/>
      <c r="C25" s="109"/>
      <c r="D25" s="109"/>
      <c r="E25" s="108"/>
      <c r="F25" s="113"/>
      <c r="G25" s="108"/>
      <c r="H25" s="108"/>
      <c r="I25" s="108"/>
      <c r="J25" s="108"/>
      <c r="K25" s="108"/>
      <c r="L25" s="108"/>
      <c r="M25" s="108"/>
      <c r="N25" s="108"/>
      <c r="O25" s="108"/>
    </row>
    <row r="26" spans="1:15" s="110" customFormat="1" ht="20.25" x14ac:dyDescent="0.25">
      <c r="A26" s="108"/>
      <c r="B26" s="108"/>
      <c r="C26" s="109"/>
      <c r="D26" s="109"/>
      <c r="E26" s="108"/>
      <c r="F26" s="113"/>
      <c r="G26" s="108"/>
      <c r="H26" s="108"/>
      <c r="I26" s="108"/>
      <c r="J26" s="108"/>
      <c r="K26" s="108"/>
      <c r="L26" s="108"/>
      <c r="M26" s="108"/>
      <c r="N26" s="108"/>
      <c r="O26" s="108"/>
    </row>
    <row r="27" spans="1:15" s="110" customFormat="1" ht="20.25" x14ac:dyDescent="0.25">
      <c r="A27" s="108"/>
      <c r="B27" s="108"/>
      <c r="C27" s="109"/>
      <c r="D27" s="109"/>
      <c r="E27" s="108"/>
      <c r="F27" s="113"/>
      <c r="G27" s="108"/>
      <c r="H27" s="108"/>
      <c r="I27" s="108"/>
      <c r="J27" s="108"/>
      <c r="K27" s="108"/>
      <c r="L27" s="108"/>
      <c r="M27" s="108"/>
      <c r="N27" s="108"/>
      <c r="O27" s="108"/>
    </row>
    <row r="28" spans="1:15" s="110" customFormat="1" ht="20.25" x14ac:dyDescent="0.25">
      <c r="A28" s="108"/>
      <c r="B28" s="108"/>
      <c r="C28" s="109"/>
      <c r="D28" s="109"/>
      <c r="E28" s="108"/>
      <c r="F28" s="113"/>
      <c r="G28" s="108"/>
      <c r="H28" s="108"/>
      <c r="I28" s="108"/>
      <c r="J28" s="108"/>
      <c r="K28" s="108"/>
      <c r="L28" s="108"/>
      <c r="M28" s="108"/>
      <c r="N28" s="108"/>
      <c r="O28" s="108"/>
    </row>
    <row r="29" spans="1:15" s="110" customFormat="1" ht="20.25" x14ac:dyDescent="0.25">
      <c r="A29" s="108"/>
      <c r="B29" s="108"/>
      <c r="C29" s="109"/>
      <c r="D29" s="109"/>
      <c r="E29" s="108"/>
      <c r="F29" s="113"/>
      <c r="G29" s="108"/>
      <c r="H29" s="108"/>
      <c r="I29" s="108"/>
      <c r="J29" s="108"/>
      <c r="K29" s="108"/>
      <c r="L29" s="108"/>
      <c r="M29" s="108"/>
      <c r="N29" s="108"/>
      <c r="O29" s="108"/>
    </row>
    <row r="30" spans="1:15" s="110" customFormat="1" ht="20.25" x14ac:dyDescent="0.25">
      <c r="A30" s="108"/>
      <c r="B30" s="108"/>
      <c r="C30" s="109"/>
      <c r="D30" s="109"/>
      <c r="E30" s="108"/>
      <c r="F30" s="113"/>
      <c r="G30" s="108"/>
      <c r="H30" s="108"/>
      <c r="I30" s="108"/>
      <c r="J30" s="108"/>
      <c r="K30" s="108"/>
      <c r="L30" s="108"/>
      <c r="M30" s="108"/>
      <c r="N30" s="108"/>
      <c r="O30" s="108"/>
    </row>
    <row r="31" spans="1:15" s="110" customFormat="1" ht="20.25" x14ac:dyDescent="0.25">
      <c r="A31" s="108"/>
      <c r="B31" s="108"/>
      <c r="C31" s="109"/>
      <c r="D31" s="109"/>
      <c r="E31" s="108"/>
      <c r="F31" s="113"/>
      <c r="G31" s="108"/>
      <c r="H31" s="108"/>
      <c r="I31" s="108"/>
      <c r="J31" s="108"/>
      <c r="K31" s="108"/>
      <c r="L31" s="108"/>
      <c r="M31" s="108"/>
      <c r="N31" s="108"/>
      <c r="O31" s="108"/>
    </row>
    <row r="32" spans="1:15" s="110" customFormat="1" ht="20.25" x14ac:dyDescent="0.25">
      <c r="A32" s="108"/>
      <c r="B32" s="108"/>
      <c r="C32" s="109"/>
      <c r="D32" s="109"/>
      <c r="E32" s="108"/>
      <c r="F32" s="113"/>
      <c r="G32" s="108"/>
      <c r="H32" s="108"/>
      <c r="I32" s="108"/>
      <c r="J32" s="108"/>
      <c r="K32" s="108"/>
      <c r="L32" s="108"/>
      <c r="M32" s="108"/>
      <c r="N32" s="108"/>
      <c r="O32" s="108"/>
    </row>
    <row r="33" spans="1:15" s="110" customFormat="1" ht="20.25" x14ac:dyDescent="0.25">
      <c r="A33" s="108"/>
      <c r="B33" s="108"/>
      <c r="C33" s="109"/>
      <c r="D33" s="109"/>
      <c r="E33" s="108"/>
      <c r="F33" s="113"/>
      <c r="G33" s="108"/>
      <c r="H33" s="108"/>
      <c r="I33" s="108"/>
      <c r="J33" s="108"/>
      <c r="K33" s="108"/>
      <c r="L33" s="108"/>
      <c r="M33" s="108"/>
      <c r="N33" s="108"/>
      <c r="O33" s="108"/>
    </row>
    <row r="34" spans="1:15" s="110" customFormat="1" ht="20.25" x14ac:dyDescent="0.25">
      <c r="A34" s="108"/>
      <c r="B34" s="108"/>
      <c r="C34" s="109"/>
      <c r="D34" s="109"/>
      <c r="E34" s="108"/>
      <c r="F34" s="113"/>
      <c r="G34" s="108"/>
      <c r="H34" s="108"/>
      <c r="I34" s="108"/>
      <c r="J34" s="108"/>
      <c r="K34" s="108"/>
      <c r="L34" s="108"/>
      <c r="M34" s="108"/>
      <c r="N34" s="108"/>
      <c r="O34" s="108"/>
    </row>
    <row r="35" spans="1:15" s="110" customFormat="1" ht="20.25" x14ac:dyDescent="0.25">
      <c r="A35" s="108"/>
      <c r="B35" s="108"/>
      <c r="C35" s="109"/>
      <c r="D35" s="109"/>
      <c r="E35" s="108"/>
      <c r="F35" s="113"/>
      <c r="G35" s="108"/>
      <c r="H35" s="108"/>
      <c r="I35" s="108"/>
      <c r="J35" s="108"/>
      <c r="K35" s="108"/>
      <c r="L35" s="108"/>
      <c r="M35" s="108"/>
      <c r="N35" s="108"/>
      <c r="O35" s="108"/>
    </row>
    <row r="36" spans="1:15" s="110" customFormat="1" ht="20.25" x14ac:dyDescent="0.25">
      <c r="A36" s="108"/>
      <c r="B36" s="108"/>
      <c r="C36" s="109"/>
      <c r="D36" s="109"/>
      <c r="E36" s="108"/>
      <c r="F36" s="113"/>
      <c r="G36" s="108"/>
      <c r="H36" s="108"/>
      <c r="I36" s="108"/>
      <c r="J36" s="108"/>
      <c r="K36" s="108"/>
      <c r="L36" s="108"/>
      <c r="M36" s="108"/>
      <c r="N36" s="108"/>
      <c r="O36" s="108"/>
    </row>
    <row r="37" spans="1:15" s="110" customFormat="1" ht="20.25" x14ac:dyDescent="0.25">
      <c r="A37" s="108"/>
      <c r="B37" s="108"/>
      <c r="C37" s="109"/>
      <c r="D37" s="109"/>
      <c r="E37" s="108"/>
      <c r="F37" s="113"/>
      <c r="G37" s="108"/>
      <c r="H37" s="108"/>
      <c r="I37" s="108"/>
      <c r="J37" s="108"/>
      <c r="K37" s="108"/>
      <c r="L37" s="108"/>
      <c r="M37" s="108"/>
      <c r="N37" s="108"/>
      <c r="O37" s="108"/>
    </row>
    <row r="38" spans="1:15" s="110" customFormat="1" ht="20.25" x14ac:dyDescent="0.25">
      <c r="A38" s="108"/>
      <c r="B38" s="108"/>
      <c r="C38" s="109"/>
      <c r="D38" s="109"/>
      <c r="E38" s="108"/>
      <c r="F38" s="113"/>
      <c r="G38" s="108"/>
      <c r="H38" s="108"/>
      <c r="I38" s="108"/>
      <c r="J38" s="108"/>
      <c r="K38" s="108"/>
      <c r="L38" s="108"/>
      <c r="M38" s="108"/>
      <c r="N38" s="108"/>
      <c r="O38" s="108"/>
    </row>
    <row r="39" spans="1:15" s="110" customFormat="1" ht="20.25" x14ac:dyDescent="0.25">
      <c r="A39" s="108"/>
      <c r="B39" s="108"/>
      <c r="C39" s="109"/>
      <c r="D39" s="109"/>
      <c r="E39" s="108"/>
      <c r="F39" s="113"/>
      <c r="G39" s="108"/>
      <c r="H39" s="108"/>
      <c r="I39" s="108"/>
      <c r="J39" s="108"/>
      <c r="K39" s="108"/>
      <c r="L39" s="108"/>
      <c r="M39" s="108"/>
      <c r="N39" s="108"/>
      <c r="O39" s="108"/>
    </row>
    <row r="40" spans="1:15" s="110" customFormat="1" ht="20.25" x14ac:dyDescent="0.25">
      <c r="A40" s="108"/>
      <c r="B40" s="108"/>
      <c r="C40" s="109"/>
      <c r="D40" s="109"/>
      <c r="E40" s="108"/>
      <c r="F40" s="113"/>
      <c r="G40" s="108"/>
      <c r="H40" s="108"/>
      <c r="I40" s="108"/>
      <c r="J40" s="108"/>
      <c r="K40" s="108"/>
      <c r="L40" s="108"/>
      <c r="M40" s="108"/>
      <c r="N40" s="108"/>
      <c r="O40" s="108"/>
    </row>
    <row r="41" spans="1:15" s="110" customFormat="1" ht="20.25" x14ac:dyDescent="0.25">
      <c r="A41" s="108"/>
      <c r="B41" s="108"/>
      <c r="C41" s="109"/>
      <c r="D41" s="109"/>
      <c r="E41" s="108"/>
      <c r="F41" s="113"/>
      <c r="G41" s="108"/>
      <c r="H41" s="108"/>
      <c r="I41" s="108"/>
      <c r="J41" s="108"/>
      <c r="K41" s="108"/>
      <c r="L41" s="108"/>
      <c r="M41" s="108"/>
      <c r="N41" s="108"/>
      <c r="O41" s="108"/>
    </row>
    <row r="42" spans="1:15" s="110" customFormat="1" ht="20.25" x14ac:dyDescent="0.25">
      <c r="A42" s="108"/>
      <c r="B42" s="108"/>
      <c r="C42" s="109"/>
      <c r="D42" s="109"/>
      <c r="E42" s="108"/>
      <c r="F42" s="113"/>
      <c r="G42" s="108"/>
      <c r="H42" s="108"/>
      <c r="I42" s="108"/>
      <c r="J42" s="108"/>
      <c r="K42" s="108"/>
      <c r="L42" s="108"/>
      <c r="M42" s="108"/>
      <c r="N42" s="108"/>
      <c r="O42" s="108"/>
    </row>
    <row r="43" spans="1:15" s="110" customFormat="1" ht="20.25" x14ac:dyDescent="0.25">
      <c r="A43" s="108"/>
      <c r="B43" s="108"/>
      <c r="C43" s="109"/>
      <c r="D43" s="109"/>
      <c r="E43" s="108"/>
      <c r="F43" s="113"/>
      <c r="G43" s="108"/>
      <c r="H43" s="108"/>
      <c r="I43" s="108"/>
      <c r="J43" s="108"/>
      <c r="K43" s="108"/>
      <c r="L43" s="108"/>
      <c r="M43" s="108"/>
      <c r="N43" s="108"/>
      <c r="O43" s="108"/>
    </row>
    <row r="44" spans="1:15" s="110" customFormat="1" ht="20.25" x14ac:dyDescent="0.25">
      <c r="A44" s="108"/>
      <c r="B44" s="108"/>
      <c r="C44" s="109"/>
      <c r="D44" s="109"/>
      <c r="E44" s="108"/>
      <c r="F44" s="113"/>
      <c r="G44" s="108"/>
      <c r="H44" s="108"/>
      <c r="I44" s="108"/>
      <c r="J44" s="108"/>
      <c r="K44" s="108"/>
      <c r="L44" s="108"/>
      <c r="M44" s="108"/>
      <c r="N44" s="108"/>
      <c r="O44" s="108"/>
    </row>
    <row r="45" spans="1:15" s="110" customFormat="1" ht="20.25" x14ac:dyDescent="0.25">
      <c r="A45" s="108"/>
      <c r="B45" s="108"/>
      <c r="C45" s="109"/>
      <c r="D45" s="109"/>
      <c r="E45" s="108"/>
      <c r="F45" s="113"/>
      <c r="G45" s="108"/>
      <c r="H45" s="108"/>
      <c r="I45" s="108"/>
      <c r="J45" s="108"/>
      <c r="K45" s="108"/>
      <c r="L45" s="108"/>
      <c r="M45" s="108"/>
      <c r="N45" s="108"/>
      <c r="O45" s="108"/>
    </row>
    <row r="46" spans="1:15" s="110" customFormat="1" ht="20.25" x14ac:dyDescent="0.25">
      <c r="A46" s="108"/>
      <c r="B46" s="108"/>
      <c r="C46" s="109"/>
      <c r="D46" s="109"/>
      <c r="E46" s="108"/>
      <c r="F46" s="113"/>
      <c r="G46" s="108"/>
      <c r="H46" s="108"/>
      <c r="I46" s="108"/>
      <c r="J46" s="108"/>
      <c r="K46" s="108"/>
      <c r="L46" s="108"/>
      <c r="M46" s="108"/>
      <c r="N46" s="108"/>
      <c r="O46" s="108"/>
    </row>
    <row r="47" spans="1:15" ht="20.25" x14ac:dyDescent="0.25">
      <c r="A47" s="86"/>
      <c r="B47" s="86"/>
      <c r="C47" s="87"/>
      <c r="D47" s="87"/>
      <c r="E47" s="66"/>
      <c r="F47" s="112"/>
      <c r="G47" s="66"/>
      <c r="H47" s="66"/>
      <c r="I47" s="66"/>
      <c r="J47" s="66"/>
      <c r="K47" s="66"/>
      <c r="L47" s="66"/>
      <c r="M47" s="66"/>
      <c r="N47" s="66"/>
      <c r="O47" s="66"/>
    </row>
    <row r="48" spans="1:15" ht="20.25" x14ac:dyDescent="0.25">
      <c r="A48" s="86"/>
      <c r="B48" s="86"/>
      <c r="C48" s="87"/>
      <c r="D48" s="87"/>
      <c r="E48" s="66"/>
      <c r="F48" s="112"/>
      <c r="G48" s="66"/>
      <c r="H48" s="66"/>
      <c r="I48" s="66"/>
      <c r="J48" s="66"/>
      <c r="K48" s="66"/>
      <c r="L48" s="66"/>
      <c r="M48" s="66"/>
      <c r="N48" s="66"/>
      <c r="O48" s="66"/>
    </row>
    <row r="49" spans="1:15" ht="20.25" x14ac:dyDescent="0.25">
      <c r="A49" s="86"/>
      <c r="B49" s="86"/>
      <c r="C49" s="87"/>
      <c r="D49" s="87"/>
      <c r="E49" s="66"/>
      <c r="F49" s="112"/>
      <c r="G49" s="66"/>
      <c r="H49" s="66"/>
      <c r="I49" s="66"/>
      <c r="J49" s="66"/>
      <c r="K49" s="66"/>
      <c r="L49" s="66"/>
      <c r="M49" s="66"/>
      <c r="N49" s="66"/>
      <c r="O49" s="66"/>
    </row>
    <row r="50" spans="1:15" ht="20.25" x14ac:dyDescent="0.25">
      <c r="A50" s="86"/>
      <c r="B50" s="86"/>
      <c r="C50" s="87"/>
      <c r="D50" s="87"/>
      <c r="E50" s="66"/>
      <c r="F50" s="112"/>
      <c r="G50" s="66"/>
      <c r="H50" s="66"/>
      <c r="I50" s="66"/>
      <c r="J50" s="66"/>
      <c r="K50" s="66"/>
      <c r="L50" s="66"/>
      <c r="M50" s="66"/>
      <c r="N50" s="66"/>
      <c r="O50" s="66"/>
    </row>
    <row r="51" spans="1:15" ht="20.25" x14ac:dyDescent="0.25">
      <c r="A51" s="86"/>
      <c r="B51" s="86"/>
      <c r="C51" s="87"/>
      <c r="D51" s="87"/>
      <c r="E51" s="66"/>
      <c r="F51" s="112"/>
      <c r="G51" s="66"/>
      <c r="H51" s="66"/>
      <c r="I51" s="66"/>
      <c r="J51" s="66"/>
      <c r="K51" s="66"/>
      <c r="L51" s="66"/>
      <c r="M51" s="66"/>
      <c r="N51" s="66"/>
      <c r="O51" s="66"/>
    </row>
    <row r="52" spans="1:15" ht="20.25" x14ac:dyDescent="0.25">
      <c r="A52" s="86"/>
      <c r="B52" s="86"/>
      <c r="C52" s="87"/>
      <c r="D52" s="87"/>
      <c r="E52" s="66"/>
      <c r="F52" s="112"/>
      <c r="G52" s="66"/>
      <c r="H52" s="66"/>
      <c r="I52" s="66"/>
      <c r="J52" s="66"/>
      <c r="K52" s="66"/>
      <c r="L52" s="66"/>
      <c r="M52" s="66"/>
      <c r="N52" s="66"/>
      <c r="O52" s="66"/>
    </row>
    <row r="53" spans="1:15" ht="20.25" x14ac:dyDescent="0.25">
      <c r="A53" s="86"/>
      <c r="B53" s="15"/>
      <c r="C53" s="20"/>
      <c r="D53" s="20"/>
    </row>
    <row r="54" spans="1:15" ht="20.25" x14ac:dyDescent="0.25">
      <c r="A54" s="86"/>
      <c r="B54" s="15"/>
      <c r="C54" s="20"/>
      <c r="D54" s="20"/>
    </row>
    <row r="55" spans="1:15" ht="20.25" x14ac:dyDescent="0.25">
      <c r="A55" s="86"/>
      <c r="B55" s="15"/>
      <c r="C55" s="20"/>
      <c r="D55" s="20"/>
    </row>
    <row r="56" spans="1:15" ht="20.25" x14ac:dyDescent="0.25">
      <c r="A56" s="86"/>
      <c r="B56" s="15"/>
      <c r="C56" s="20"/>
      <c r="D56" s="20"/>
    </row>
    <row r="57" spans="1:15" ht="20.25" x14ac:dyDescent="0.25">
      <c r="A57" s="86"/>
      <c r="B57" s="15"/>
      <c r="C57" s="20"/>
      <c r="D57" s="20"/>
    </row>
    <row r="58" spans="1:15" ht="20.25" x14ac:dyDescent="0.25">
      <c r="A58" s="86"/>
      <c r="B58" s="15"/>
      <c r="C58" s="20"/>
      <c r="D58" s="20"/>
    </row>
    <row r="59" spans="1:15" ht="20.25" x14ac:dyDescent="0.25">
      <c r="A59" s="86"/>
      <c r="B59" s="15"/>
      <c r="C59" s="20"/>
      <c r="D59" s="20"/>
    </row>
    <row r="60" spans="1:15" ht="20.25" x14ac:dyDescent="0.25">
      <c r="A60" s="86"/>
      <c r="B60" s="15"/>
      <c r="C60" s="20"/>
      <c r="D60" s="20"/>
    </row>
    <row r="61" spans="1:15" ht="20.25" x14ac:dyDescent="0.25">
      <c r="A61" s="86"/>
      <c r="B61" s="15"/>
      <c r="C61" s="20"/>
      <c r="D61" s="20"/>
    </row>
    <row r="62" spans="1:15" ht="20.25" x14ac:dyDescent="0.25">
      <c r="A62" s="86"/>
      <c r="B62" s="15"/>
      <c r="C62" s="20"/>
      <c r="D62" s="20"/>
    </row>
    <row r="63" spans="1:15" ht="20.25" x14ac:dyDescent="0.25">
      <c r="A63" s="86"/>
      <c r="B63" s="15"/>
      <c r="C63" s="20"/>
      <c r="D63" s="20"/>
    </row>
    <row r="64" spans="1:15" ht="20.25" x14ac:dyDescent="0.25">
      <c r="A64" s="86"/>
      <c r="B64" s="15"/>
      <c r="C64" s="20"/>
      <c r="D64" s="20"/>
    </row>
    <row r="65" spans="1:4" ht="20.25" x14ac:dyDescent="0.25">
      <c r="A65" s="86"/>
      <c r="B65" s="15"/>
      <c r="C65" s="20"/>
      <c r="D65" s="20"/>
    </row>
    <row r="66" spans="1:4" ht="20.25" x14ac:dyDescent="0.25">
      <c r="A66" s="86"/>
      <c r="B66" s="15"/>
      <c r="C66" s="20"/>
      <c r="D66" s="20"/>
    </row>
    <row r="67" spans="1:4" ht="20.25" x14ac:dyDescent="0.25">
      <c r="A67" s="86"/>
      <c r="B67" s="15"/>
      <c r="C67" s="20"/>
      <c r="D67" s="20"/>
    </row>
    <row r="68" spans="1:4" ht="20.25" x14ac:dyDescent="0.25">
      <c r="A68" s="86"/>
      <c r="B68" s="15"/>
      <c r="C68" s="20"/>
      <c r="D68" s="20"/>
    </row>
    <row r="69" spans="1:4" ht="20.25" x14ac:dyDescent="0.25">
      <c r="A69" s="86"/>
      <c r="B69" s="15"/>
      <c r="C69" s="20"/>
      <c r="D69" s="20"/>
    </row>
    <row r="70" spans="1:4" ht="20.25" x14ac:dyDescent="0.25">
      <c r="A70" s="86"/>
      <c r="B70" s="15"/>
      <c r="C70" s="20"/>
      <c r="D70" s="20"/>
    </row>
    <row r="71" spans="1:4" ht="20.25" x14ac:dyDescent="0.25">
      <c r="A71" s="86"/>
      <c r="B71" s="15"/>
      <c r="C71" s="20"/>
      <c r="D71" s="20"/>
    </row>
    <row r="72" spans="1:4" ht="20.25" x14ac:dyDescent="0.25">
      <c r="A72" s="86"/>
      <c r="B72" s="15"/>
      <c r="C72" s="20"/>
      <c r="D72" s="20"/>
    </row>
    <row r="73" spans="1:4" ht="20.25" x14ac:dyDescent="0.25">
      <c r="A73" s="86"/>
      <c r="B73" s="15"/>
      <c r="C73" s="20"/>
      <c r="D73" s="20"/>
    </row>
    <row r="74" spans="1:4" ht="20.25" x14ac:dyDescent="0.25">
      <c r="A74" s="86"/>
      <c r="B74" s="15"/>
      <c r="C74" s="20"/>
      <c r="D74" s="20"/>
    </row>
    <row r="75" spans="1:4" ht="20.25" x14ac:dyDescent="0.25">
      <c r="A75" s="86"/>
      <c r="B75" s="15"/>
      <c r="C75" s="20"/>
      <c r="D75" s="20"/>
    </row>
    <row r="76" spans="1:4" ht="20.25" x14ac:dyDescent="0.25">
      <c r="A76" s="86"/>
      <c r="B76" s="15"/>
      <c r="C76" s="20"/>
      <c r="D76" s="20"/>
    </row>
    <row r="77" spans="1:4" ht="20.25" x14ac:dyDescent="0.25">
      <c r="A77" s="86"/>
      <c r="B77" s="15"/>
      <c r="C77" s="20"/>
      <c r="D77" s="20"/>
    </row>
    <row r="78" spans="1:4" ht="20.25" x14ac:dyDescent="0.25">
      <c r="A78" s="86"/>
      <c r="B78" s="15"/>
      <c r="C78" s="20"/>
      <c r="D78" s="20"/>
    </row>
    <row r="79" spans="1:4" ht="20.25" x14ac:dyDescent="0.25">
      <c r="A79" s="86"/>
      <c r="B79" s="15"/>
      <c r="C79" s="20"/>
      <c r="D79" s="20"/>
    </row>
    <row r="80" spans="1:4" ht="20.25" x14ac:dyDescent="0.25">
      <c r="A80" s="86"/>
      <c r="B80" s="15"/>
      <c r="C80" s="20"/>
      <c r="D80" s="20"/>
    </row>
    <row r="81" spans="1:4" ht="20.25" x14ac:dyDescent="0.25">
      <c r="A81" s="86"/>
      <c r="B81" s="15"/>
      <c r="C81" s="20"/>
      <c r="D81" s="20"/>
    </row>
    <row r="82" spans="1:4" ht="20.25" x14ac:dyDescent="0.25">
      <c r="A82" s="86"/>
      <c r="B82" s="15"/>
      <c r="C82" s="20"/>
      <c r="D82" s="20"/>
    </row>
    <row r="83" spans="1:4" ht="20.25" x14ac:dyDescent="0.25">
      <c r="A83" s="86"/>
      <c r="B83" s="15"/>
      <c r="C83" s="20"/>
      <c r="D83" s="20"/>
    </row>
    <row r="84" spans="1:4" ht="20.25" x14ac:dyDescent="0.25">
      <c r="A84" s="86"/>
      <c r="B84" s="15"/>
      <c r="C84" s="20"/>
      <c r="D84" s="20"/>
    </row>
    <row r="85" spans="1:4" ht="20.25" x14ac:dyDescent="0.25">
      <c r="A85" s="86"/>
      <c r="B85" s="15"/>
      <c r="C85" s="20"/>
      <c r="D85" s="20"/>
    </row>
    <row r="86" spans="1:4" ht="20.25" x14ac:dyDescent="0.25">
      <c r="A86" s="86"/>
      <c r="B86" s="15"/>
      <c r="C86" s="20"/>
      <c r="D86" s="20"/>
    </row>
    <row r="87" spans="1:4" ht="20.25" x14ac:dyDescent="0.25">
      <c r="A87" s="86"/>
      <c r="B87" s="15"/>
      <c r="C87" s="20"/>
      <c r="D87" s="20"/>
    </row>
    <row r="88" spans="1:4" ht="20.25" x14ac:dyDescent="0.25">
      <c r="A88" s="86"/>
      <c r="B88" s="15"/>
      <c r="C88" s="20"/>
      <c r="D88" s="20"/>
    </row>
    <row r="89" spans="1:4" ht="20.25" x14ac:dyDescent="0.25">
      <c r="A89" s="86"/>
      <c r="B89" s="15"/>
      <c r="C89" s="20"/>
      <c r="D89" s="20"/>
    </row>
    <row r="90" spans="1:4" ht="20.25" x14ac:dyDescent="0.25">
      <c r="A90" s="86"/>
      <c r="B90" s="15"/>
      <c r="C90" s="20"/>
      <c r="D90" s="20"/>
    </row>
    <row r="91" spans="1:4" ht="20.25" x14ac:dyDescent="0.25">
      <c r="A91" s="86"/>
      <c r="B91" s="15"/>
      <c r="C91" s="20"/>
      <c r="D91" s="20"/>
    </row>
    <row r="92" spans="1:4" ht="20.25" x14ac:dyDescent="0.25">
      <c r="A92" s="86"/>
      <c r="B92" s="15"/>
      <c r="C92" s="20"/>
      <c r="D92" s="20"/>
    </row>
    <row r="93" spans="1:4" ht="20.25" x14ac:dyDescent="0.25">
      <c r="A93" s="86"/>
      <c r="B93" s="15"/>
      <c r="C93" s="20"/>
      <c r="D93" s="20"/>
    </row>
    <row r="94" spans="1:4" ht="20.25" x14ac:dyDescent="0.25">
      <c r="A94" s="86"/>
      <c r="B94" s="15"/>
      <c r="C94" s="20"/>
      <c r="D94" s="20"/>
    </row>
    <row r="95" spans="1:4" ht="20.25" x14ac:dyDescent="0.25">
      <c r="A95" s="86"/>
      <c r="B95" s="15"/>
      <c r="C95" s="20"/>
      <c r="D95" s="20"/>
    </row>
    <row r="96" spans="1:4" ht="20.25" x14ac:dyDescent="0.25">
      <c r="A96" s="86"/>
      <c r="B96" s="15"/>
      <c r="C96" s="20"/>
      <c r="D96" s="20"/>
    </row>
    <row r="97" spans="1:4" ht="20.25" x14ac:dyDescent="0.25">
      <c r="A97" s="86"/>
      <c r="B97" s="15"/>
      <c r="C97" s="20"/>
      <c r="D97" s="20"/>
    </row>
    <row r="98" spans="1:4" ht="20.25" x14ac:dyDescent="0.25">
      <c r="A98" s="86"/>
      <c r="B98" s="15"/>
      <c r="C98" s="20"/>
      <c r="D98" s="20"/>
    </row>
    <row r="99" spans="1:4" ht="20.25" x14ac:dyDescent="0.25">
      <c r="A99" s="86"/>
      <c r="B99" s="15"/>
      <c r="C99" s="20"/>
      <c r="D99" s="20"/>
    </row>
    <row r="100" spans="1:4" ht="20.25" x14ac:dyDescent="0.25">
      <c r="A100" s="86"/>
      <c r="B100" s="15"/>
      <c r="C100" s="20"/>
      <c r="D100" s="20"/>
    </row>
    <row r="101" spans="1:4" ht="20.25" x14ac:dyDescent="0.25">
      <c r="A101" s="86"/>
      <c r="B101" s="15"/>
      <c r="C101" s="20"/>
      <c r="D101" s="20"/>
    </row>
    <row r="102" spans="1:4" ht="20.25" x14ac:dyDescent="0.25">
      <c r="A102" s="86"/>
      <c r="B102" s="15"/>
      <c r="C102" s="20"/>
      <c r="D102" s="20"/>
    </row>
    <row r="103" spans="1:4" ht="20.25" x14ac:dyDescent="0.25">
      <c r="A103" s="86"/>
      <c r="B103" s="15"/>
      <c r="C103" s="20"/>
      <c r="D103" s="20"/>
    </row>
    <row r="104" spans="1:4" ht="20.25" x14ac:dyDescent="0.25">
      <c r="A104" s="86"/>
      <c r="B104" s="15"/>
      <c r="C104" s="20"/>
      <c r="D104" s="20"/>
    </row>
    <row r="105" spans="1:4" ht="20.25" x14ac:dyDescent="0.25">
      <c r="A105" s="86"/>
      <c r="B105" s="15"/>
      <c r="C105" s="20"/>
      <c r="D105" s="20"/>
    </row>
    <row r="106" spans="1:4" ht="20.25" x14ac:dyDescent="0.25">
      <c r="A106" s="86"/>
      <c r="B106" s="15"/>
      <c r="C106" s="20"/>
      <c r="D106" s="20"/>
    </row>
    <row r="107" spans="1:4" ht="20.25" x14ac:dyDescent="0.25">
      <c r="A107" s="86"/>
      <c r="B107" s="15"/>
      <c r="C107" s="20"/>
      <c r="D107" s="20"/>
    </row>
    <row r="108" spans="1:4" ht="20.25" x14ac:dyDescent="0.25">
      <c r="A108" s="86"/>
      <c r="B108" s="15"/>
      <c r="C108" s="20"/>
      <c r="D108" s="20"/>
    </row>
    <row r="109" spans="1:4" ht="20.25" x14ac:dyDescent="0.25">
      <c r="A109" s="86"/>
      <c r="B109" s="15"/>
      <c r="C109" s="20"/>
      <c r="D109" s="20"/>
    </row>
    <row r="110" spans="1:4" ht="20.25" x14ac:dyDescent="0.25">
      <c r="A110" s="86"/>
      <c r="B110" s="15"/>
      <c r="C110" s="20"/>
      <c r="D110" s="20"/>
    </row>
    <row r="111" spans="1:4" ht="20.25" x14ac:dyDescent="0.25">
      <c r="A111" s="86"/>
      <c r="B111" s="15"/>
      <c r="C111" s="20"/>
      <c r="D111" s="20"/>
    </row>
    <row r="112" spans="1:4" ht="20.25" x14ac:dyDescent="0.25">
      <c r="A112" s="86"/>
      <c r="B112" s="15"/>
      <c r="C112" s="20"/>
      <c r="D112" s="20"/>
    </row>
    <row r="113" spans="1:4" ht="20.25" x14ac:dyDescent="0.25">
      <c r="A113" s="86"/>
      <c r="B113" s="15"/>
      <c r="C113" s="20"/>
      <c r="D113" s="20"/>
    </row>
    <row r="114" spans="1:4" ht="20.25" x14ac:dyDescent="0.25">
      <c r="A114" s="86"/>
      <c r="B114" s="15"/>
      <c r="C114" s="20"/>
      <c r="D114" s="20"/>
    </row>
    <row r="115" spans="1:4" ht="20.25" x14ac:dyDescent="0.25">
      <c r="A115" s="86"/>
      <c r="B115" s="15"/>
      <c r="C115" s="20"/>
      <c r="D115" s="20"/>
    </row>
    <row r="116" spans="1:4" ht="20.25" x14ac:dyDescent="0.25">
      <c r="A116" s="86"/>
      <c r="B116" s="15"/>
      <c r="C116" s="20"/>
      <c r="D116" s="20"/>
    </row>
    <row r="117" spans="1:4" ht="20.25" x14ac:dyDescent="0.25">
      <c r="A117" s="86"/>
      <c r="B117" s="15"/>
      <c r="C117" s="20"/>
      <c r="D117" s="20"/>
    </row>
    <row r="118" spans="1:4" ht="20.25" x14ac:dyDescent="0.25">
      <c r="A118" s="86"/>
      <c r="B118" s="15"/>
      <c r="C118" s="20"/>
      <c r="D118" s="20"/>
    </row>
    <row r="119" spans="1:4" ht="20.25" x14ac:dyDescent="0.25">
      <c r="A119" s="86"/>
      <c r="B119" s="15"/>
      <c r="C119" s="20"/>
      <c r="D119" s="20"/>
    </row>
    <row r="120" spans="1:4" ht="20.25" x14ac:dyDescent="0.25">
      <c r="A120" s="86"/>
      <c r="B120" s="15"/>
      <c r="C120" s="20"/>
      <c r="D120" s="20"/>
    </row>
    <row r="121" spans="1:4" ht="20.25" x14ac:dyDescent="0.25">
      <c r="A121" s="86"/>
      <c r="B121" s="15"/>
      <c r="C121" s="20"/>
      <c r="D121" s="20"/>
    </row>
    <row r="122" spans="1:4" ht="20.25" x14ac:dyDescent="0.25">
      <c r="A122" s="86"/>
      <c r="B122" s="15"/>
      <c r="C122" s="20"/>
      <c r="D122" s="20"/>
    </row>
    <row r="123" spans="1:4" ht="20.25" x14ac:dyDescent="0.25">
      <c r="A123" s="86"/>
      <c r="B123" s="15"/>
      <c r="C123" s="20"/>
      <c r="D123" s="20"/>
    </row>
    <row r="124" spans="1:4" ht="20.25" x14ac:dyDescent="0.25">
      <c r="A124" s="86"/>
      <c r="B124" s="15"/>
      <c r="C124" s="20"/>
      <c r="D124" s="20"/>
    </row>
    <row r="125" spans="1:4" ht="20.25" x14ac:dyDescent="0.25">
      <c r="A125" s="86"/>
      <c r="B125" s="15"/>
      <c r="C125" s="20"/>
      <c r="D125" s="20"/>
    </row>
    <row r="126" spans="1:4" ht="20.25" x14ac:dyDescent="0.25">
      <c r="A126" s="86"/>
      <c r="B126" s="15"/>
      <c r="C126" s="20"/>
      <c r="D126" s="20"/>
    </row>
    <row r="127" spans="1:4" ht="20.25" x14ac:dyDescent="0.25">
      <c r="A127" s="86"/>
      <c r="B127" s="15"/>
      <c r="C127" s="20"/>
      <c r="D127" s="20"/>
    </row>
    <row r="128" spans="1:4" ht="20.25" x14ac:dyDescent="0.25">
      <c r="A128" s="86"/>
      <c r="B128" s="15"/>
      <c r="C128" s="20"/>
      <c r="D128" s="20"/>
    </row>
    <row r="129" spans="1:4" ht="20.25" x14ac:dyDescent="0.25">
      <c r="A129" s="86"/>
      <c r="B129" s="15"/>
      <c r="C129" s="20"/>
      <c r="D129" s="20"/>
    </row>
    <row r="130" spans="1:4" ht="20.25" x14ac:dyDescent="0.25">
      <c r="A130" s="86"/>
      <c r="B130" s="15"/>
      <c r="C130" s="20"/>
      <c r="D130" s="20"/>
    </row>
    <row r="131" spans="1:4" ht="20.25" x14ac:dyDescent="0.25">
      <c r="A131" s="86"/>
      <c r="B131" s="15"/>
      <c r="C131" s="20"/>
      <c r="D131" s="20"/>
    </row>
    <row r="132" spans="1:4" ht="20.25" x14ac:dyDescent="0.25">
      <c r="A132" s="86"/>
      <c r="B132" s="15"/>
      <c r="C132" s="20"/>
      <c r="D132" s="20"/>
    </row>
    <row r="133" spans="1:4" ht="20.25" x14ac:dyDescent="0.25">
      <c r="A133" s="86"/>
      <c r="B133" s="15"/>
      <c r="C133" s="20"/>
      <c r="D133" s="20"/>
    </row>
    <row r="134" spans="1:4" ht="20.25" x14ac:dyDescent="0.25">
      <c r="A134" s="86"/>
      <c r="B134" s="15"/>
      <c r="C134" s="20"/>
      <c r="D134" s="20"/>
    </row>
    <row r="135" spans="1:4" ht="20.25" x14ac:dyDescent="0.25">
      <c r="A135" s="86"/>
      <c r="B135" s="15"/>
      <c r="C135" s="20"/>
      <c r="D135" s="20"/>
    </row>
    <row r="136" spans="1:4" ht="20.25" x14ac:dyDescent="0.25">
      <c r="A136" s="86"/>
      <c r="B136" s="15"/>
      <c r="C136" s="20"/>
      <c r="D136" s="20"/>
    </row>
    <row r="137" spans="1:4" ht="20.25" x14ac:dyDescent="0.25">
      <c r="A137" s="86"/>
      <c r="B137" s="15"/>
      <c r="C137" s="20"/>
      <c r="D137" s="20"/>
    </row>
    <row r="138" spans="1:4" ht="20.25" x14ac:dyDescent="0.25">
      <c r="A138" s="86"/>
      <c r="B138" s="15"/>
      <c r="C138" s="20"/>
      <c r="D138" s="20"/>
    </row>
    <row r="139" spans="1:4" ht="20.25" x14ac:dyDescent="0.25">
      <c r="A139" s="86"/>
      <c r="B139" s="15"/>
      <c r="C139" s="20"/>
      <c r="D139" s="20"/>
    </row>
    <row r="140" spans="1:4" ht="20.25" x14ac:dyDescent="0.25">
      <c r="A140" s="86"/>
      <c r="B140" s="15"/>
      <c r="C140" s="20"/>
      <c r="D140" s="20"/>
    </row>
    <row r="141" spans="1:4" ht="20.25" x14ac:dyDescent="0.25">
      <c r="A141" s="86"/>
      <c r="B141" s="15"/>
      <c r="C141" s="20"/>
      <c r="D141" s="20"/>
    </row>
    <row r="142" spans="1:4" ht="20.25" x14ac:dyDescent="0.25">
      <c r="A142" s="86"/>
      <c r="B142" s="15"/>
      <c r="C142" s="20"/>
      <c r="D142" s="20"/>
    </row>
    <row r="143" spans="1:4" ht="20.25" x14ac:dyDescent="0.25">
      <c r="A143" s="86"/>
      <c r="B143" s="15"/>
      <c r="C143" s="20"/>
      <c r="D143" s="20"/>
    </row>
    <row r="144" spans="1:4" ht="20.25" x14ac:dyDescent="0.25">
      <c r="A144" s="86"/>
      <c r="B144" s="15"/>
      <c r="C144" s="20"/>
      <c r="D144" s="20"/>
    </row>
    <row r="145" spans="1:4" ht="20.25" x14ac:dyDescent="0.25">
      <c r="A145" s="86"/>
      <c r="B145" s="15"/>
      <c r="C145" s="20"/>
      <c r="D145" s="20"/>
    </row>
    <row r="146" spans="1:4" ht="20.25" x14ac:dyDescent="0.25">
      <c r="A146" s="86"/>
      <c r="B146" s="15"/>
      <c r="C146" s="20"/>
      <c r="D146" s="20"/>
    </row>
    <row r="147" spans="1:4" ht="20.25" x14ac:dyDescent="0.25">
      <c r="A147" s="86"/>
      <c r="B147" s="15"/>
      <c r="C147" s="20"/>
      <c r="D147" s="20"/>
    </row>
    <row r="148" spans="1:4" ht="20.25" x14ac:dyDescent="0.25">
      <c r="A148" s="86"/>
      <c r="B148" s="15"/>
      <c r="C148" s="20"/>
      <c r="D148" s="20"/>
    </row>
    <row r="149" spans="1:4" ht="20.25" x14ac:dyDescent="0.25">
      <c r="A149" s="86"/>
      <c r="B149" s="15"/>
      <c r="C149" s="20"/>
      <c r="D149" s="20"/>
    </row>
    <row r="150" spans="1:4" ht="20.25" x14ac:dyDescent="0.25">
      <c r="A150" s="86"/>
      <c r="B150" s="15"/>
      <c r="C150" s="20"/>
      <c r="D150" s="20"/>
    </row>
    <row r="151" spans="1:4" ht="20.25" x14ac:dyDescent="0.25">
      <c r="A151" s="86"/>
      <c r="B151" s="15"/>
      <c r="C151" s="20"/>
      <c r="D151" s="20"/>
    </row>
    <row r="152" spans="1:4" ht="20.25" x14ac:dyDescent="0.25">
      <c r="A152" s="86"/>
      <c r="B152" s="15"/>
      <c r="C152" s="20"/>
      <c r="D152" s="20"/>
    </row>
    <row r="153" spans="1:4" ht="20.25" x14ac:dyDescent="0.25">
      <c r="A153" s="86"/>
      <c r="B153" s="15"/>
      <c r="C153" s="20"/>
      <c r="D153" s="20"/>
    </row>
    <row r="154" spans="1:4" ht="20.25" x14ac:dyDescent="0.25">
      <c r="A154" s="86"/>
      <c r="B154" s="15"/>
      <c r="C154" s="20"/>
      <c r="D154" s="20"/>
    </row>
    <row r="155" spans="1:4" ht="20.25" x14ac:dyDescent="0.25">
      <c r="A155" s="86"/>
      <c r="B155" s="15"/>
      <c r="C155" s="20"/>
      <c r="D155" s="20"/>
    </row>
    <row r="156" spans="1:4" ht="20.25" x14ac:dyDescent="0.25">
      <c r="A156" s="86"/>
      <c r="B156" s="15"/>
      <c r="C156" s="20"/>
      <c r="D156" s="20"/>
    </row>
    <row r="157" spans="1:4" ht="20.25" x14ac:dyDescent="0.25">
      <c r="A157" s="86"/>
      <c r="B157" s="15"/>
      <c r="C157" s="20"/>
      <c r="D157" s="20"/>
    </row>
    <row r="158" spans="1:4" ht="20.25" x14ac:dyDescent="0.25">
      <c r="A158" s="86"/>
      <c r="B158" s="15"/>
      <c r="C158" s="20"/>
      <c r="D158" s="20"/>
    </row>
    <row r="159" spans="1:4" ht="20.25" x14ac:dyDescent="0.25">
      <c r="A159" s="86"/>
      <c r="B159" s="15"/>
      <c r="C159" s="20"/>
      <c r="D159" s="20"/>
    </row>
    <row r="160" spans="1:4" ht="20.25" x14ac:dyDescent="0.25">
      <c r="A160" s="86"/>
      <c r="B160" s="15"/>
      <c r="C160" s="20"/>
      <c r="D160" s="20"/>
    </row>
    <row r="161" spans="1:4" ht="20.25" x14ac:dyDescent="0.25">
      <c r="A161" s="86"/>
      <c r="B161" s="15"/>
      <c r="C161" s="20"/>
      <c r="D161" s="20"/>
    </row>
    <row r="162" spans="1:4" ht="20.25" x14ac:dyDescent="0.25">
      <c r="A162" s="86"/>
      <c r="B162" s="15"/>
      <c r="C162" s="20"/>
      <c r="D162" s="20"/>
    </row>
    <row r="163" spans="1:4" ht="20.25" x14ac:dyDescent="0.25">
      <c r="A163" s="86"/>
      <c r="B163" s="15"/>
      <c r="C163" s="20"/>
      <c r="D163" s="20"/>
    </row>
    <row r="164" spans="1:4" ht="20.25" x14ac:dyDescent="0.25">
      <c r="A164" s="86"/>
      <c r="B164" s="15"/>
      <c r="C164" s="20"/>
      <c r="D164" s="20"/>
    </row>
    <row r="165" spans="1:4" ht="20.25" x14ac:dyDescent="0.25">
      <c r="A165" s="86"/>
      <c r="B165" s="15"/>
      <c r="C165" s="20"/>
      <c r="D165" s="20"/>
    </row>
    <row r="166" spans="1:4" ht="20.25" x14ac:dyDescent="0.25">
      <c r="A166" s="86"/>
      <c r="B166" s="15"/>
      <c r="C166" s="20"/>
      <c r="D166" s="20"/>
    </row>
    <row r="167" spans="1:4" ht="20.25" x14ac:dyDescent="0.25">
      <c r="A167" s="86"/>
      <c r="B167" s="15"/>
      <c r="C167" s="20"/>
      <c r="D167" s="20"/>
    </row>
    <row r="168" spans="1:4" ht="20.25" x14ac:dyDescent="0.25">
      <c r="A168" s="86"/>
      <c r="B168" s="15"/>
      <c r="C168" s="20"/>
      <c r="D168" s="20"/>
    </row>
    <row r="169" spans="1:4" ht="20.25" x14ac:dyDescent="0.25">
      <c r="A169" s="86"/>
      <c r="B169" s="15"/>
      <c r="C169" s="20"/>
      <c r="D169" s="20"/>
    </row>
    <row r="170" spans="1:4" ht="20.25" x14ac:dyDescent="0.25">
      <c r="A170" s="86"/>
      <c r="B170" s="15"/>
      <c r="C170" s="20"/>
      <c r="D170" s="20"/>
    </row>
    <row r="171" spans="1:4" ht="20.25" x14ac:dyDescent="0.25">
      <c r="A171" s="86"/>
      <c r="B171" s="15"/>
      <c r="C171" s="20"/>
      <c r="D171" s="20"/>
    </row>
    <row r="172" spans="1:4" ht="20.25" x14ac:dyDescent="0.25">
      <c r="A172" s="86"/>
      <c r="B172" s="15"/>
      <c r="C172" s="20"/>
      <c r="D172" s="20"/>
    </row>
    <row r="173" spans="1:4" ht="20.25" x14ac:dyDescent="0.25">
      <c r="A173" s="86"/>
      <c r="B173" s="15"/>
      <c r="C173" s="20"/>
      <c r="D173" s="20"/>
    </row>
    <row r="174" spans="1:4" ht="20.25" x14ac:dyDescent="0.25">
      <c r="A174" s="86"/>
      <c r="B174" s="15"/>
      <c r="C174" s="20"/>
      <c r="D174" s="20"/>
    </row>
    <row r="175" spans="1:4" ht="20.25" x14ac:dyDescent="0.25">
      <c r="A175" s="86"/>
      <c r="B175" s="15"/>
      <c r="C175" s="20"/>
      <c r="D175" s="20"/>
    </row>
    <row r="176" spans="1:4" ht="20.25" x14ac:dyDescent="0.25">
      <c r="A176" s="86"/>
      <c r="B176" s="15"/>
      <c r="C176" s="20"/>
      <c r="D176" s="20"/>
    </row>
    <row r="177" spans="1:4" ht="20.25" x14ac:dyDescent="0.25">
      <c r="A177" s="86"/>
      <c r="B177" s="15"/>
      <c r="C177" s="20"/>
      <c r="D177" s="20"/>
    </row>
    <row r="178" spans="1:4" ht="20.25" x14ac:dyDescent="0.25">
      <c r="A178" s="86"/>
      <c r="B178" s="15"/>
      <c r="C178" s="20"/>
      <c r="D178" s="20"/>
    </row>
    <row r="179" spans="1:4" ht="20.25" x14ac:dyDescent="0.25">
      <c r="A179" s="86"/>
      <c r="B179" s="15"/>
      <c r="C179" s="20"/>
      <c r="D179" s="20"/>
    </row>
    <row r="180" spans="1:4" ht="20.25" x14ac:dyDescent="0.25">
      <c r="A180" s="86"/>
      <c r="B180" s="15"/>
      <c r="C180" s="20"/>
      <c r="D180" s="20"/>
    </row>
    <row r="181" spans="1:4" ht="20.25" x14ac:dyDescent="0.25">
      <c r="A181" s="86"/>
      <c r="B181" s="15"/>
      <c r="C181" s="20"/>
      <c r="D181" s="20"/>
    </row>
    <row r="182" spans="1:4" ht="20.25" x14ac:dyDescent="0.25">
      <c r="A182" s="86"/>
      <c r="B182" s="15"/>
      <c r="C182" s="20"/>
      <c r="D182" s="20"/>
    </row>
    <row r="183" spans="1:4" ht="20.25" x14ac:dyDescent="0.25">
      <c r="A183" s="86"/>
      <c r="B183" s="15"/>
      <c r="C183" s="20"/>
      <c r="D183" s="20"/>
    </row>
    <row r="184" spans="1:4" ht="20.25" x14ac:dyDescent="0.25">
      <c r="A184" s="86"/>
      <c r="B184" s="15"/>
      <c r="C184" s="20"/>
      <c r="D184" s="20"/>
    </row>
    <row r="185" spans="1:4" ht="20.25" x14ac:dyDescent="0.25">
      <c r="A185" s="86"/>
      <c r="B185" s="15"/>
      <c r="C185" s="20"/>
      <c r="D185" s="20"/>
    </row>
    <row r="186" spans="1:4" ht="20.25" x14ac:dyDescent="0.25">
      <c r="A186" s="86"/>
      <c r="B186" s="15"/>
      <c r="C186" s="20"/>
      <c r="D186" s="20"/>
    </row>
    <row r="187" spans="1:4" ht="20.25" x14ac:dyDescent="0.25">
      <c r="A187" s="86"/>
      <c r="B187" s="15"/>
      <c r="C187" s="20"/>
      <c r="D187" s="20"/>
    </row>
    <row r="188" spans="1:4" ht="20.25" x14ac:dyDescent="0.25">
      <c r="A188" s="86"/>
      <c r="B188" s="15"/>
      <c r="C188" s="20"/>
      <c r="D188" s="20"/>
    </row>
    <row r="189" spans="1:4" ht="20.25" x14ac:dyDescent="0.25">
      <c r="A189" s="86"/>
      <c r="B189" s="15"/>
      <c r="C189" s="20"/>
      <c r="D189" s="20"/>
    </row>
    <row r="190" spans="1:4" ht="20.25" x14ac:dyDescent="0.25">
      <c r="A190" s="86"/>
      <c r="B190" s="15"/>
      <c r="C190" s="20"/>
      <c r="D190" s="20"/>
    </row>
    <row r="191" spans="1:4" ht="20.25" x14ac:dyDescent="0.25">
      <c r="A191" s="86"/>
      <c r="B191" s="15"/>
      <c r="C191" s="20"/>
      <c r="D191" s="20"/>
    </row>
    <row r="192" spans="1:4" ht="20.25" x14ac:dyDescent="0.25">
      <c r="A192" s="86"/>
      <c r="B192" s="15"/>
      <c r="C192" s="20"/>
      <c r="D192" s="20"/>
    </row>
    <row r="193" spans="1:6" ht="20.25" x14ac:dyDescent="0.25">
      <c r="A193" s="86"/>
      <c r="B193" s="15"/>
      <c r="C193" s="20"/>
      <c r="D193" s="20"/>
    </row>
    <row r="194" spans="1:6" ht="20.25" x14ac:dyDescent="0.25">
      <c r="A194" s="86"/>
      <c r="B194" s="15"/>
      <c r="C194" s="20"/>
      <c r="D194" s="20"/>
    </row>
    <row r="195" spans="1:6" ht="20.25" x14ac:dyDescent="0.25">
      <c r="A195" s="86"/>
      <c r="B195" s="15"/>
      <c r="C195" s="20"/>
      <c r="D195" s="20"/>
    </row>
    <row r="196" spans="1:6" ht="20.25" x14ac:dyDescent="0.25">
      <c r="A196" s="86"/>
      <c r="B196" s="15"/>
      <c r="C196" s="20"/>
      <c r="D196" s="20"/>
    </row>
    <row r="197" spans="1:6" ht="20.25" x14ac:dyDescent="0.25">
      <c r="A197" s="86"/>
      <c r="B197" s="15"/>
      <c r="C197" s="20"/>
      <c r="D197" s="20"/>
    </row>
    <row r="198" spans="1:6" ht="20.25" x14ac:dyDescent="0.25">
      <c r="A198" s="86"/>
      <c r="B198" s="15"/>
      <c r="C198" s="20"/>
      <c r="D198" s="20"/>
    </row>
    <row r="199" spans="1:6" ht="20.25" x14ac:dyDescent="0.25">
      <c r="A199" s="86"/>
      <c r="B199" s="15"/>
      <c r="C199" s="20"/>
      <c r="D199" s="20"/>
    </row>
    <row r="200" spans="1:6" ht="20.25" x14ac:dyDescent="0.25">
      <c r="A200" s="86"/>
      <c r="B200" s="15"/>
      <c r="C200" s="20"/>
      <c r="D200" s="20"/>
    </row>
    <row r="201" spans="1:6" ht="20.25" x14ac:dyDescent="0.25">
      <c r="A201" s="86"/>
      <c r="B201" s="15"/>
      <c r="C201" s="20"/>
      <c r="D201" s="20"/>
    </row>
    <row r="202" spans="1:6" ht="20.25" x14ac:dyDescent="0.25">
      <c r="A202" s="86"/>
      <c r="B202" s="15"/>
      <c r="C202" s="20"/>
      <c r="D202" s="20"/>
    </row>
    <row r="203" spans="1:6" ht="20.25" x14ac:dyDescent="0.25">
      <c r="A203" s="86"/>
      <c r="B203" s="15"/>
      <c r="C203" s="20"/>
      <c r="D203" s="20"/>
    </row>
    <row r="204" spans="1:6" ht="20.25" x14ac:dyDescent="0.25">
      <c r="A204" s="86"/>
      <c r="B204" s="15"/>
      <c r="C204" s="20"/>
      <c r="D204" s="20"/>
    </row>
    <row r="205" spans="1:6" ht="20.25" x14ac:dyDescent="0.25">
      <c r="A205" s="86"/>
      <c r="B205" s="15"/>
      <c r="C205" s="20"/>
      <c r="D205" s="20"/>
    </row>
    <row r="206" spans="1:6" ht="20.25" x14ac:dyDescent="0.25">
      <c r="A206" s="86"/>
      <c r="B206" s="15"/>
      <c r="C206" s="20"/>
      <c r="D206" s="20"/>
    </row>
    <row r="207" spans="1:6" ht="20.25" x14ac:dyDescent="0.25">
      <c r="A207" s="86"/>
      <c r="B207" s="15"/>
      <c r="C207" s="20"/>
      <c r="D207" s="20"/>
    </row>
    <row r="208" spans="1:6" ht="20.25" x14ac:dyDescent="0.25">
      <c r="A208" s="86"/>
      <c r="B208" s="15"/>
      <c r="C208" s="20"/>
      <c r="D208" s="20"/>
      <c r="F208" s="114" t="s">
        <v>270</v>
      </c>
    </row>
    <row r="209" spans="1:8" x14ac:dyDescent="0.25">
      <c r="A209" s="66"/>
      <c r="B209" s="15"/>
      <c r="C209" s="15"/>
      <c r="D209" s="15"/>
      <c r="F209" s="114" t="s">
        <v>340</v>
      </c>
    </row>
    <row r="210" spans="1:8" ht="20.25" x14ac:dyDescent="0.25">
      <c r="A210" s="66"/>
      <c r="B210" s="16" t="s">
        <v>359</v>
      </c>
      <c r="C210" s="16" t="s">
        <v>360</v>
      </c>
      <c r="D210" s="19" t="s">
        <v>359</v>
      </c>
      <c r="E210" s="19" t="s">
        <v>360</v>
      </c>
      <c r="F210" s="114" t="s">
        <v>361</v>
      </c>
    </row>
    <row r="211" spans="1:8" ht="21" x14ac:dyDescent="0.35">
      <c r="A211" s="66"/>
      <c r="B211" s="17" t="s">
        <v>362</v>
      </c>
      <c r="C211" s="117" t="s">
        <v>363</v>
      </c>
      <c r="D211" s="116" t="s">
        <v>362</v>
      </c>
      <c r="F211" s="114" t="str">
        <f>IF(NOT(ISBLANK(D211)),D211,IF(NOT(ISBLANK(E211)),"     "&amp;E211,FALSE))</f>
        <v>Afectación Económica o presupuestal</v>
      </c>
      <c r="G211" t="s">
        <v>362</v>
      </c>
      <c r="H211" t="str">
        <f>IF(NOT(ISERROR(MATCH(G211,_xlfn.ANCHORARRAY(B222),0))),F224&amp;"Por favor no seleccionar los criterios de impacto",G211)</f>
        <v>❌Por favor no seleccionar los criterios de impacto</v>
      </c>
    </row>
    <row r="212" spans="1:8" ht="21" x14ac:dyDescent="0.35">
      <c r="A212" s="66"/>
      <c r="B212" s="17" t="s">
        <v>362</v>
      </c>
      <c r="C212" s="117" t="s">
        <v>335</v>
      </c>
      <c r="E212" t="s">
        <v>363</v>
      </c>
      <c r="F212" s="114" t="str">
        <f t="shared" ref="F212:F222" si="0">IF(NOT(ISBLANK(D212)),D212,IF(NOT(ISBLANK(E212)),"     "&amp;E212,FALSE))</f>
        <v xml:space="preserve">     Afectación menor a 130 SMLMV .</v>
      </c>
    </row>
    <row r="213" spans="1:8" ht="21" x14ac:dyDescent="0.35">
      <c r="A213" s="66"/>
      <c r="B213" s="17" t="s">
        <v>362</v>
      </c>
      <c r="C213" s="117" t="s">
        <v>338</v>
      </c>
      <c r="E213" t="s">
        <v>335</v>
      </c>
      <c r="F213" s="114" t="str">
        <f t="shared" si="0"/>
        <v xml:space="preserve">     Entre 130 y 650 SMLMV </v>
      </c>
    </row>
    <row r="214" spans="1:8" ht="21" x14ac:dyDescent="0.35">
      <c r="A214" s="66"/>
      <c r="B214" s="17" t="s">
        <v>362</v>
      </c>
      <c r="C214" s="117" t="s">
        <v>342</v>
      </c>
      <c r="E214" t="s">
        <v>338</v>
      </c>
      <c r="F214" s="114" t="str">
        <f t="shared" si="0"/>
        <v xml:space="preserve">     Entre 650 y 1300 SMLMV </v>
      </c>
    </row>
    <row r="215" spans="1:8" ht="21" x14ac:dyDescent="0.35">
      <c r="A215" s="66"/>
      <c r="B215" s="17" t="s">
        <v>362</v>
      </c>
      <c r="C215" s="117" t="s">
        <v>346</v>
      </c>
      <c r="E215" t="s">
        <v>342</v>
      </c>
      <c r="F215" s="114" t="str">
        <f t="shared" si="0"/>
        <v xml:space="preserve">     Entre 1300 y 6500 SMLMV </v>
      </c>
    </row>
    <row r="216" spans="1:8" ht="21" x14ac:dyDescent="0.35">
      <c r="A216" s="66"/>
      <c r="B216" s="17" t="s">
        <v>327</v>
      </c>
      <c r="C216" s="117" t="s">
        <v>332</v>
      </c>
      <c r="E216" t="s">
        <v>346</v>
      </c>
      <c r="F216" s="114" t="str">
        <f t="shared" si="0"/>
        <v xml:space="preserve">     Mayor a 6500 SMLMV </v>
      </c>
    </row>
    <row r="217" spans="1:8" ht="63" x14ac:dyDescent="0.35">
      <c r="A217" s="66"/>
      <c r="B217" s="17" t="s">
        <v>327</v>
      </c>
      <c r="C217" s="117" t="s">
        <v>336</v>
      </c>
      <c r="D217" s="116" t="s">
        <v>327</v>
      </c>
      <c r="F217" s="114" t="str">
        <f t="shared" si="0"/>
        <v>Pérdida Reputacional</v>
      </c>
    </row>
    <row r="218" spans="1:8" ht="42" x14ac:dyDescent="0.35">
      <c r="A218" s="66"/>
      <c r="B218" s="17" t="s">
        <v>327</v>
      </c>
      <c r="C218" s="117" t="s">
        <v>339</v>
      </c>
      <c r="D218" s="116"/>
      <c r="E218" s="118" t="s">
        <v>332</v>
      </c>
      <c r="F218" s="114" t="str">
        <f t="shared" si="0"/>
        <v xml:space="preserve">     El riesgo afecta la imagen de alguna área de la organización</v>
      </c>
    </row>
    <row r="219" spans="1:8" ht="63" x14ac:dyDescent="0.35">
      <c r="A219" s="66"/>
      <c r="B219" s="17" t="s">
        <v>327</v>
      </c>
      <c r="C219" s="117" t="s">
        <v>364</v>
      </c>
      <c r="D219" s="116"/>
      <c r="E219" s="118" t="s">
        <v>336</v>
      </c>
      <c r="F219" s="114" t="str">
        <f t="shared" si="0"/>
        <v xml:space="preserve">     El riesgo afecta la imagen de la entidad internamente, de conocimiento general, nivel interno, de junta dircetiva y accionistas y/o de provedores</v>
      </c>
    </row>
    <row r="220" spans="1:8" ht="45" x14ac:dyDescent="0.35">
      <c r="A220" s="66"/>
      <c r="B220" s="17" t="s">
        <v>327</v>
      </c>
      <c r="C220" s="117" t="s">
        <v>347</v>
      </c>
      <c r="D220" s="116"/>
      <c r="E220" s="118" t="s">
        <v>339</v>
      </c>
      <c r="F220" s="114" t="str">
        <f t="shared" si="0"/>
        <v xml:space="preserve">     El riesgo afecta la imagen de la entidad con algunos usuarios de relevancia frente al logro de los objetivos</v>
      </c>
    </row>
    <row r="221" spans="1:8" ht="45" x14ac:dyDescent="0.25">
      <c r="A221" s="66"/>
      <c r="B221" s="18"/>
      <c r="C221" s="18"/>
      <c r="D221" s="116"/>
      <c r="E221" s="118" t="s">
        <v>364</v>
      </c>
      <c r="F221" s="114" t="str">
        <f t="shared" si="0"/>
        <v xml:space="preserve">     El riesgo afecta la imagen de de la entidad con efecto publicitario sostenido a nivel de sector administrativo, nivel departamental o municipal</v>
      </c>
    </row>
    <row r="222" spans="1:8" ht="58.5" customHeight="1" x14ac:dyDescent="0.25">
      <c r="A222" s="66"/>
      <c r="B222" s="18" t="str" cm="1">
        <f t="array" ref="B222:B224">_xlfn.UNIQUE(Tabla1[[#All],[Criterios]])</f>
        <v>Criterios</v>
      </c>
      <c r="C222" s="18"/>
      <c r="D222" s="116"/>
      <c r="E222" s="118" t="s">
        <v>347</v>
      </c>
      <c r="F222" s="114" t="str">
        <f t="shared" si="0"/>
        <v xml:space="preserve">     El riesgo afecta la imagen de la entidad a nivel nacional, con efecto publicitarios sostenible a nivel país</v>
      </c>
    </row>
    <row r="223" spans="1:8" x14ac:dyDescent="0.25">
      <c r="A223" s="66"/>
      <c r="B223" s="18" t="str">
        <v>Afectación Económica o presupuestal</v>
      </c>
      <c r="C223" s="18"/>
    </row>
    <row r="224" spans="1:8" x14ac:dyDescent="0.25">
      <c r="B224" s="18" t="str">
        <v>Pérdida Reputacional</v>
      </c>
      <c r="C224" s="18"/>
      <c r="F224" s="115" t="s">
        <v>365</v>
      </c>
    </row>
    <row r="225" spans="2:6" x14ac:dyDescent="0.25">
      <c r="B225" s="14"/>
      <c r="C225" s="14"/>
      <c r="F225" s="115" t="s">
        <v>366</v>
      </c>
    </row>
    <row r="226" spans="2:6" x14ac:dyDescent="0.25">
      <c r="B226" s="14"/>
      <c r="C226" s="14"/>
    </row>
    <row r="227" spans="2:6" x14ac:dyDescent="0.25">
      <c r="B227" s="14"/>
      <c r="C227" s="14"/>
    </row>
    <row r="228" spans="2:6" x14ac:dyDescent="0.25">
      <c r="B228" s="14"/>
      <c r="C228" s="14"/>
      <c r="D228" s="14"/>
    </row>
    <row r="229" spans="2:6" x14ac:dyDescent="0.25">
      <c r="B229" s="14"/>
      <c r="C229" s="14"/>
      <c r="D229" s="14"/>
    </row>
    <row r="230" spans="2:6" x14ac:dyDescent="0.25">
      <c r="B230" s="14"/>
      <c r="C230" s="14"/>
      <c r="D230" s="14"/>
    </row>
    <row r="231" spans="2:6" x14ac:dyDescent="0.25">
      <c r="B231" s="14"/>
      <c r="C231" s="14"/>
      <c r="D231" s="14"/>
    </row>
    <row r="232" spans="2:6" x14ac:dyDescent="0.25">
      <c r="B232" s="14"/>
      <c r="C232" s="14"/>
      <c r="D232" s="14"/>
    </row>
    <row r="233" spans="2:6" x14ac:dyDescent="0.25">
      <c r="B233" s="14"/>
      <c r="C233" s="14"/>
      <c r="D233" s="14"/>
    </row>
  </sheetData>
  <mergeCells count="1">
    <mergeCell ref="B2:E2"/>
  </mergeCells>
  <dataValidations disablePrompts="1" count="1">
    <dataValidation type="list" allowBlank="1" showInputMessage="1" showErrorMessage="1" sqref="G211" xr:uid="{00000000-0002-0000-0A00-000000000000}">
      <formula1>$F$211:$F$222</formula1>
    </dataValidation>
  </dataValidations>
  <pageMargins left="0.7" right="0.7" top="0.75" bottom="0.75" header="0.3" footer="0.3"/>
  <pageSetup orientation="portrait"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X18"/>
  <sheetViews>
    <sheetView zoomScale="140" zoomScaleNormal="140" workbookViewId="0">
      <pane xSplit="4" ySplit="2" topLeftCell="E10" activePane="bottomRight" state="frozen"/>
      <selection pane="topRight" activeCell="E1" sqref="E1"/>
      <selection pane="bottomLeft" activeCell="A3" sqref="A3"/>
      <selection pane="bottomRight" activeCell="C3" sqref="C3:D3"/>
    </sheetView>
  </sheetViews>
  <sheetFormatPr baseColWidth="10" defaultColWidth="11.42578125" defaultRowHeight="15" x14ac:dyDescent="0.25"/>
  <cols>
    <col min="2" max="2" width="18" customWidth="1"/>
    <col min="3" max="3" width="26.5703125" customWidth="1"/>
    <col min="4" max="4" width="41.85546875" customWidth="1"/>
    <col min="50" max="50" width="15.42578125" customWidth="1"/>
  </cols>
  <sheetData>
    <row r="2" spans="2:50" ht="15.75" thickBot="1" x14ac:dyDescent="0.3"/>
    <row r="3" spans="2:50" ht="33.75" customHeight="1" thickBot="1" x14ac:dyDescent="0.3">
      <c r="B3" s="611" t="s">
        <v>367</v>
      </c>
      <c r="C3" s="155" t="s">
        <v>368</v>
      </c>
      <c r="D3" s="153" t="s">
        <v>369</v>
      </c>
      <c r="AX3" t="s">
        <v>367</v>
      </c>
    </row>
    <row r="4" spans="2:50" ht="48.75" thickBot="1" x14ac:dyDescent="0.3">
      <c r="B4" s="612"/>
      <c r="C4" s="156" t="s">
        <v>370</v>
      </c>
      <c r="D4" s="154" t="s">
        <v>371</v>
      </c>
      <c r="AX4" t="s">
        <v>146</v>
      </c>
    </row>
    <row r="5" spans="2:50" ht="48.75" thickBot="1" x14ac:dyDescent="0.3">
      <c r="B5" s="612"/>
      <c r="C5" s="156" t="s">
        <v>372</v>
      </c>
      <c r="D5" s="154" t="s">
        <v>373</v>
      </c>
      <c r="AX5" t="s">
        <v>374</v>
      </c>
    </row>
    <row r="6" spans="2:50" ht="36.75" thickBot="1" x14ac:dyDescent="0.3">
      <c r="B6" s="613"/>
      <c r="C6" s="156" t="s">
        <v>375</v>
      </c>
      <c r="D6" s="154" t="s">
        <v>376</v>
      </c>
    </row>
    <row r="7" spans="2:50" ht="36.75" thickBot="1" x14ac:dyDescent="0.3">
      <c r="B7" s="611" t="s">
        <v>146</v>
      </c>
      <c r="C7" s="156" t="s">
        <v>377</v>
      </c>
      <c r="D7" s="154" t="s">
        <v>378</v>
      </c>
    </row>
    <row r="8" spans="2:50" ht="108.75" thickBot="1" x14ac:dyDescent="0.3">
      <c r="B8" s="612"/>
      <c r="C8" s="156" t="s">
        <v>379</v>
      </c>
      <c r="D8" s="154" t="s">
        <v>380</v>
      </c>
    </row>
    <row r="9" spans="2:50" ht="48.75" thickBot="1" x14ac:dyDescent="0.3">
      <c r="B9" s="613"/>
      <c r="C9" s="156" t="s">
        <v>150</v>
      </c>
      <c r="D9" s="154" t="s">
        <v>381</v>
      </c>
    </row>
    <row r="10" spans="2:50" x14ac:dyDescent="0.25">
      <c r="B10" s="611" t="s">
        <v>374</v>
      </c>
      <c r="C10" s="157"/>
      <c r="D10" s="614" t="s">
        <v>382</v>
      </c>
    </row>
    <row r="11" spans="2:50" x14ac:dyDescent="0.25">
      <c r="B11" s="612"/>
      <c r="C11" s="157" t="s">
        <v>153</v>
      </c>
      <c r="D11" s="615"/>
    </row>
    <row r="12" spans="2:50" ht="15.75" thickBot="1" x14ac:dyDescent="0.3">
      <c r="B12" s="612"/>
      <c r="C12" s="156"/>
      <c r="D12" s="616"/>
    </row>
    <row r="13" spans="2:50" ht="22.5" customHeight="1" x14ac:dyDescent="0.25">
      <c r="B13" s="612"/>
      <c r="C13" s="157"/>
      <c r="D13" s="614" t="s">
        <v>383</v>
      </c>
    </row>
    <row r="14" spans="2:50" ht="22.5" customHeight="1" x14ac:dyDescent="0.25">
      <c r="B14" s="612"/>
      <c r="C14" s="157" t="s">
        <v>152</v>
      </c>
      <c r="D14" s="615"/>
    </row>
    <row r="15" spans="2:50" ht="22.5" customHeight="1" thickBot="1" x14ac:dyDescent="0.3">
      <c r="B15" s="612"/>
      <c r="C15" s="156"/>
      <c r="D15" s="616"/>
    </row>
    <row r="16" spans="2:50" ht="25.5" customHeight="1" x14ac:dyDescent="0.25">
      <c r="B16" s="612"/>
      <c r="C16" s="157"/>
      <c r="D16" s="614" t="s">
        <v>384</v>
      </c>
    </row>
    <row r="17" spans="2:4" ht="25.5" customHeight="1" x14ac:dyDescent="0.25">
      <c r="B17" s="612"/>
      <c r="C17" s="157" t="s">
        <v>154</v>
      </c>
      <c r="D17" s="615"/>
    </row>
    <row r="18" spans="2:4" ht="25.5" customHeight="1" thickBot="1" x14ac:dyDescent="0.3">
      <c r="B18" s="613"/>
      <c r="C18" s="156"/>
      <c r="D18" s="616"/>
    </row>
  </sheetData>
  <mergeCells count="6">
    <mergeCell ref="B3:B6"/>
    <mergeCell ref="B7:B9"/>
    <mergeCell ref="B10:B18"/>
    <mergeCell ref="D10:D12"/>
    <mergeCell ref="D13:D15"/>
    <mergeCell ref="D16:D1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C1:F48"/>
  <sheetViews>
    <sheetView topLeftCell="A3" zoomScale="110" zoomScaleNormal="110" workbookViewId="0">
      <selection activeCell="C14" sqref="C14"/>
    </sheetView>
  </sheetViews>
  <sheetFormatPr baseColWidth="10" defaultColWidth="11.42578125" defaultRowHeight="15" x14ac:dyDescent="0.25"/>
  <cols>
    <col min="1" max="1" width="3.7109375" customWidth="1"/>
    <col min="2" max="2" width="8.28515625" customWidth="1"/>
    <col min="3" max="3" width="27" customWidth="1"/>
    <col min="5" max="5" width="15" customWidth="1"/>
    <col min="6" max="6" width="33.42578125" customWidth="1"/>
  </cols>
  <sheetData>
    <row r="1" spans="3:6" ht="15.75" thickBot="1" x14ac:dyDescent="0.3">
      <c r="C1" s="175" t="s">
        <v>385</v>
      </c>
    </row>
    <row r="2" spans="3:6" ht="15.75" thickBot="1" x14ac:dyDescent="0.3">
      <c r="C2" s="173" t="s">
        <v>386</v>
      </c>
      <c r="E2" s="176" t="s">
        <v>159</v>
      </c>
      <c r="F2" s="177" t="s">
        <v>160</v>
      </c>
    </row>
    <row r="3" spans="3:6" ht="15.75" thickBot="1" x14ac:dyDescent="0.3">
      <c r="C3" s="173" t="s">
        <v>387</v>
      </c>
      <c r="E3" s="320" t="s">
        <v>158</v>
      </c>
      <c r="F3" s="162" t="s">
        <v>162</v>
      </c>
    </row>
    <row r="4" spans="3:6" ht="15.75" thickBot="1" x14ac:dyDescent="0.3">
      <c r="C4" s="173" t="s">
        <v>388</v>
      </c>
      <c r="E4" s="318"/>
      <c r="F4" s="162" t="s">
        <v>164</v>
      </c>
    </row>
    <row r="5" spans="3:6" ht="15.75" thickBot="1" x14ac:dyDescent="0.3">
      <c r="C5" s="173" t="s">
        <v>389</v>
      </c>
      <c r="E5" s="318"/>
      <c r="F5" s="162" t="s">
        <v>166</v>
      </c>
    </row>
    <row r="6" spans="3:6" ht="15.75" thickBot="1" x14ac:dyDescent="0.3">
      <c r="C6" s="173" t="s">
        <v>390</v>
      </c>
      <c r="E6" s="318"/>
      <c r="F6" s="162" t="s">
        <v>168</v>
      </c>
    </row>
    <row r="7" spans="3:6" ht="15.75" thickBot="1" x14ac:dyDescent="0.3">
      <c r="C7" s="174" t="s">
        <v>391</v>
      </c>
      <c r="E7" s="318"/>
      <c r="F7" s="162" t="s">
        <v>169</v>
      </c>
    </row>
    <row r="8" spans="3:6" ht="15.75" thickBot="1" x14ac:dyDescent="0.3">
      <c r="C8" s="173" t="s">
        <v>392</v>
      </c>
      <c r="E8" s="319"/>
      <c r="F8" s="162" t="s">
        <v>170</v>
      </c>
    </row>
    <row r="9" spans="3:6" ht="15.75" thickBot="1" x14ac:dyDescent="0.3">
      <c r="C9" s="173" t="s">
        <v>393</v>
      </c>
      <c r="E9" s="317" t="s">
        <v>167</v>
      </c>
      <c r="F9" s="162" t="s">
        <v>171</v>
      </c>
    </row>
    <row r="10" spans="3:6" ht="15.75" thickBot="1" x14ac:dyDescent="0.3">
      <c r="C10" s="172" t="s">
        <v>394</v>
      </c>
      <c r="E10" s="318"/>
      <c r="F10" s="162" t="s">
        <v>172</v>
      </c>
    </row>
    <row r="11" spans="3:6" ht="15.75" thickBot="1" x14ac:dyDescent="0.3">
      <c r="C11" s="248" t="s">
        <v>395</v>
      </c>
      <c r="E11" s="318"/>
      <c r="F11" s="162" t="s">
        <v>173</v>
      </c>
    </row>
    <row r="12" spans="3:6" ht="15.75" thickBot="1" x14ac:dyDescent="0.3">
      <c r="E12" s="318"/>
      <c r="F12" s="162" t="s">
        <v>174</v>
      </c>
    </row>
    <row r="13" spans="3:6" ht="15.75" thickBot="1" x14ac:dyDescent="0.3">
      <c r="E13" s="319"/>
      <c r="F13" s="162" t="s">
        <v>175</v>
      </c>
    </row>
    <row r="14" spans="3:6" ht="24.75" thickBot="1" x14ac:dyDescent="0.3">
      <c r="E14" s="317" t="s">
        <v>163</v>
      </c>
      <c r="F14" s="162" t="s">
        <v>176</v>
      </c>
    </row>
    <row r="15" spans="3:6" ht="15.75" thickBot="1" x14ac:dyDescent="0.3">
      <c r="E15" s="318"/>
      <c r="F15" s="162" t="s">
        <v>177</v>
      </c>
    </row>
    <row r="16" spans="3:6" ht="15.75" thickBot="1" x14ac:dyDescent="0.3">
      <c r="E16" s="319"/>
      <c r="F16" s="162" t="s">
        <v>178</v>
      </c>
    </row>
    <row r="17" spans="5:6" ht="15.75" thickBot="1" x14ac:dyDescent="0.3">
      <c r="E17" s="317" t="s">
        <v>165</v>
      </c>
      <c r="F17" s="162" t="s">
        <v>179</v>
      </c>
    </row>
    <row r="18" spans="5:6" ht="15.75" thickBot="1" x14ac:dyDescent="0.3">
      <c r="E18" s="318"/>
      <c r="F18" s="162" t="s">
        <v>180</v>
      </c>
    </row>
    <row r="19" spans="5:6" ht="15.75" thickBot="1" x14ac:dyDescent="0.3">
      <c r="E19" s="319"/>
      <c r="F19" s="162" t="s">
        <v>181</v>
      </c>
    </row>
    <row r="20" spans="5:6" ht="24.75" thickBot="1" x14ac:dyDescent="0.3">
      <c r="E20" s="317" t="s">
        <v>156</v>
      </c>
      <c r="F20" s="162" t="s">
        <v>182</v>
      </c>
    </row>
    <row r="21" spans="5:6" ht="15.75" thickBot="1" x14ac:dyDescent="0.3">
      <c r="E21" s="318"/>
      <c r="F21" s="162" t="s">
        <v>183</v>
      </c>
    </row>
    <row r="22" spans="5:6" ht="15.75" thickBot="1" x14ac:dyDescent="0.3">
      <c r="E22" s="318"/>
      <c r="F22" s="162" t="s">
        <v>184</v>
      </c>
    </row>
    <row r="23" spans="5:6" ht="15.75" thickBot="1" x14ac:dyDescent="0.3">
      <c r="E23" s="318"/>
      <c r="F23" s="162" t="s">
        <v>185</v>
      </c>
    </row>
    <row r="24" spans="5:6" ht="15.75" thickBot="1" x14ac:dyDescent="0.3">
      <c r="E24" s="318"/>
      <c r="F24" s="162" t="s">
        <v>186</v>
      </c>
    </row>
    <row r="25" spans="5:6" ht="24.75" thickBot="1" x14ac:dyDescent="0.3">
      <c r="E25" s="318"/>
      <c r="F25" s="162" t="s">
        <v>187</v>
      </c>
    </row>
    <row r="26" spans="5:6" ht="15.75" thickBot="1" x14ac:dyDescent="0.3">
      <c r="E26" s="318"/>
      <c r="F26" s="162" t="s">
        <v>188</v>
      </c>
    </row>
    <row r="27" spans="5:6" ht="24.75" thickBot="1" x14ac:dyDescent="0.3">
      <c r="E27" s="318"/>
      <c r="F27" s="162" t="s">
        <v>189</v>
      </c>
    </row>
    <row r="28" spans="5:6" ht="15.75" thickBot="1" x14ac:dyDescent="0.3">
      <c r="E28" s="318"/>
      <c r="F28" s="162" t="s">
        <v>190</v>
      </c>
    </row>
    <row r="29" spans="5:6" ht="15.75" thickBot="1" x14ac:dyDescent="0.3">
      <c r="E29" s="318"/>
      <c r="F29" s="162" t="s">
        <v>191</v>
      </c>
    </row>
    <row r="30" spans="5:6" ht="15.75" thickBot="1" x14ac:dyDescent="0.3">
      <c r="E30" s="319"/>
      <c r="F30" s="162" t="s">
        <v>192</v>
      </c>
    </row>
    <row r="31" spans="5:6" ht="15.75" thickBot="1" x14ac:dyDescent="0.3">
      <c r="E31" s="317" t="s">
        <v>161</v>
      </c>
      <c r="F31" s="162" t="s">
        <v>193</v>
      </c>
    </row>
    <row r="32" spans="5:6" ht="15.75" thickBot="1" x14ac:dyDescent="0.3">
      <c r="E32" s="318"/>
      <c r="F32" s="162" t="s">
        <v>194</v>
      </c>
    </row>
    <row r="33" spans="5:6" ht="15.75" thickBot="1" x14ac:dyDescent="0.3">
      <c r="E33" s="318"/>
      <c r="F33" s="162" t="s">
        <v>195</v>
      </c>
    </row>
    <row r="34" spans="5:6" ht="15.75" thickBot="1" x14ac:dyDescent="0.3">
      <c r="E34" s="318"/>
      <c r="F34" s="162" t="s">
        <v>196</v>
      </c>
    </row>
    <row r="35" spans="5:6" ht="24.75" thickBot="1" x14ac:dyDescent="0.3">
      <c r="E35" s="319"/>
      <c r="F35" s="162" t="s">
        <v>197</v>
      </c>
    </row>
    <row r="36" spans="5:6" ht="15.75" thickBot="1" x14ac:dyDescent="0.3">
      <c r="E36" s="317" t="s">
        <v>155</v>
      </c>
      <c r="F36" s="162" t="s">
        <v>198</v>
      </c>
    </row>
    <row r="37" spans="5:6" ht="15.75" thickBot="1" x14ac:dyDescent="0.3">
      <c r="E37" s="318"/>
      <c r="F37" s="162" t="s">
        <v>199</v>
      </c>
    </row>
    <row r="38" spans="5:6" ht="15.75" thickBot="1" x14ac:dyDescent="0.3">
      <c r="E38" s="318"/>
      <c r="F38" s="162" t="s">
        <v>200</v>
      </c>
    </row>
    <row r="39" spans="5:6" ht="15.75" thickBot="1" x14ac:dyDescent="0.3">
      <c r="E39" s="318"/>
      <c r="F39" s="162" t="s">
        <v>201</v>
      </c>
    </row>
    <row r="40" spans="5:6" ht="15.75" thickBot="1" x14ac:dyDescent="0.3">
      <c r="E40" s="319"/>
      <c r="F40" s="162" t="s">
        <v>202</v>
      </c>
    </row>
    <row r="41" spans="5:6" ht="15.75" thickBot="1" x14ac:dyDescent="0.3">
      <c r="E41" s="317" t="s">
        <v>157</v>
      </c>
      <c r="F41" s="162" t="s">
        <v>203</v>
      </c>
    </row>
    <row r="42" spans="5:6" ht="15.75" thickBot="1" x14ac:dyDescent="0.3">
      <c r="E42" s="318"/>
      <c r="F42" s="162" t="s">
        <v>204</v>
      </c>
    </row>
    <row r="43" spans="5:6" ht="15.75" thickBot="1" x14ac:dyDescent="0.3">
      <c r="E43" s="318"/>
      <c r="F43" s="162" t="s">
        <v>205</v>
      </c>
    </row>
    <row r="44" spans="5:6" ht="15.75" thickBot="1" x14ac:dyDescent="0.3">
      <c r="E44" s="318"/>
      <c r="F44" s="162" t="s">
        <v>206</v>
      </c>
    </row>
    <row r="45" spans="5:6" ht="24.75" thickBot="1" x14ac:dyDescent="0.3">
      <c r="E45" s="319"/>
      <c r="F45" s="162" t="s">
        <v>207</v>
      </c>
    </row>
    <row r="48" spans="5:6" ht="15" customHeight="1" x14ac:dyDescent="0.25"/>
  </sheetData>
  <mergeCells count="8">
    <mergeCell ref="E36:E40"/>
    <mergeCell ref="E41:E45"/>
    <mergeCell ref="E3:E8"/>
    <mergeCell ref="E9:E13"/>
    <mergeCell ref="E14:E16"/>
    <mergeCell ref="E17:E19"/>
    <mergeCell ref="E20:E30"/>
    <mergeCell ref="E31:E35"/>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topLeftCell="A32" workbookViewId="0">
      <selection activeCell="AA44" sqref="AA44"/>
    </sheetView>
  </sheetViews>
  <sheetFormatPr baseColWidth="10" defaultColWidth="11.42578125" defaultRowHeight="15" x14ac:dyDescent="0.25"/>
  <cols>
    <col min="27" max="27" width="36" customWidth="1"/>
  </cols>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249977111117893"/>
  </sheetPr>
  <dimension ref="B1:F16"/>
  <sheetViews>
    <sheetView topLeftCell="A5" workbookViewId="0">
      <selection activeCell="B1" sqref="B1:F1"/>
    </sheetView>
  </sheetViews>
  <sheetFormatPr baseColWidth="10" defaultColWidth="14.28515625" defaultRowHeight="12.75" x14ac:dyDescent="0.2"/>
  <cols>
    <col min="1" max="2" width="14.28515625" style="71"/>
    <col min="3" max="3" width="17" style="71" customWidth="1"/>
    <col min="4" max="4" width="14.28515625" style="71"/>
    <col min="5" max="5" width="46" style="71" customWidth="1"/>
    <col min="6" max="16384" width="14.28515625" style="71"/>
  </cols>
  <sheetData>
    <row r="1" spans="2:6" ht="24" customHeight="1" thickBot="1" x14ac:dyDescent="0.25">
      <c r="B1" s="617" t="s">
        <v>396</v>
      </c>
      <c r="C1" s="618"/>
      <c r="D1" s="618"/>
      <c r="E1" s="618"/>
      <c r="F1" s="619"/>
    </row>
    <row r="2" spans="2:6" ht="16.5" thickBot="1" x14ac:dyDescent="0.3">
      <c r="B2" s="72"/>
      <c r="C2" s="72"/>
      <c r="D2" s="72"/>
      <c r="E2" s="72"/>
      <c r="F2" s="72"/>
    </row>
    <row r="3" spans="2:6" ht="16.5" thickBot="1" x14ac:dyDescent="0.25">
      <c r="B3" s="621" t="s">
        <v>397</v>
      </c>
      <c r="C3" s="622"/>
      <c r="D3" s="622"/>
      <c r="E3" s="84" t="s">
        <v>398</v>
      </c>
      <c r="F3" s="85" t="s">
        <v>399</v>
      </c>
    </row>
    <row r="4" spans="2:6" ht="31.5" x14ac:dyDescent="0.2">
      <c r="B4" s="623" t="s">
        <v>400</v>
      </c>
      <c r="C4" s="625" t="s">
        <v>247</v>
      </c>
      <c r="D4" s="73" t="s">
        <v>254</v>
      </c>
      <c r="E4" s="74" t="s">
        <v>401</v>
      </c>
      <c r="F4" s="75">
        <v>0.25</v>
      </c>
    </row>
    <row r="5" spans="2:6" ht="47.25" x14ac:dyDescent="0.2">
      <c r="B5" s="624"/>
      <c r="C5" s="626"/>
      <c r="D5" s="76" t="s">
        <v>259</v>
      </c>
      <c r="E5" s="77" t="s">
        <v>402</v>
      </c>
      <c r="F5" s="78">
        <v>0.15</v>
      </c>
    </row>
    <row r="6" spans="2:6" ht="47.25" x14ac:dyDescent="0.2">
      <c r="B6" s="624"/>
      <c r="C6" s="626"/>
      <c r="D6" s="76" t="s">
        <v>281</v>
      </c>
      <c r="E6" s="77" t="s">
        <v>403</v>
      </c>
      <c r="F6" s="78">
        <v>0.1</v>
      </c>
    </row>
    <row r="7" spans="2:6" ht="63" x14ac:dyDescent="0.2">
      <c r="B7" s="624"/>
      <c r="C7" s="626" t="s">
        <v>248</v>
      </c>
      <c r="D7" s="76" t="s">
        <v>404</v>
      </c>
      <c r="E7" s="77" t="s">
        <v>405</v>
      </c>
      <c r="F7" s="78">
        <v>0.25</v>
      </c>
    </row>
    <row r="8" spans="2:6" ht="31.5" x14ac:dyDescent="0.2">
      <c r="B8" s="624"/>
      <c r="C8" s="626"/>
      <c r="D8" s="76" t="s">
        <v>255</v>
      </c>
      <c r="E8" s="77" t="s">
        <v>406</v>
      </c>
      <c r="F8" s="78">
        <v>0.15</v>
      </c>
    </row>
    <row r="9" spans="2:6" ht="47.25" x14ac:dyDescent="0.2">
      <c r="B9" s="624" t="s">
        <v>407</v>
      </c>
      <c r="C9" s="626" t="s">
        <v>250</v>
      </c>
      <c r="D9" s="76" t="s">
        <v>256</v>
      </c>
      <c r="E9" s="77" t="s">
        <v>408</v>
      </c>
      <c r="F9" s="79" t="s">
        <v>409</v>
      </c>
    </row>
    <row r="10" spans="2:6" ht="63" x14ac:dyDescent="0.2">
      <c r="B10" s="624"/>
      <c r="C10" s="626"/>
      <c r="D10" s="76" t="s">
        <v>260</v>
      </c>
      <c r="E10" s="77" t="s">
        <v>410</v>
      </c>
      <c r="F10" s="79" t="s">
        <v>409</v>
      </c>
    </row>
    <row r="11" spans="2:6" ht="47.25" x14ac:dyDescent="0.2">
      <c r="B11" s="624"/>
      <c r="C11" s="626" t="s">
        <v>251</v>
      </c>
      <c r="D11" s="76" t="s">
        <v>257</v>
      </c>
      <c r="E11" s="77" t="s">
        <v>411</v>
      </c>
      <c r="F11" s="79" t="s">
        <v>409</v>
      </c>
    </row>
    <row r="12" spans="2:6" ht="47.25" x14ac:dyDescent="0.2">
      <c r="B12" s="624"/>
      <c r="C12" s="626"/>
      <c r="D12" s="76" t="s">
        <v>412</v>
      </c>
      <c r="E12" s="77" t="s">
        <v>413</v>
      </c>
      <c r="F12" s="79" t="s">
        <v>409</v>
      </c>
    </row>
    <row r="13" spans="2:6" ht="31.5" x14ac:dyDescent="0.2">
      <c r="B13" s="624"/>
      <c r="C13" s="626" t="s">
        <v>252</v>
      </c>
      <c r="D13" s="76" t="s">
        <v>258</v>
      </c>
      <c r="E13" s="77" t="s">
        <v>414</v>
      </c>
      <c r="F13" s="79" t="s">
        <v>409</v>
      </c>
    </row>
    <row r="14" spans="2:6" ht="32.25" thickBot="1" x14ac:dyDescent="0.25">
      <c r="B14" s="627"/>
      <c r="C14" s="628"/>
      <c r="D14" s="80" t="s">
        <v>415</v>
      </c>
      <c r="E14" s="81" t="s">
        <v>416</v>
      </c>
      <c r="F14" s="82" t="s">
        <v>409</v>
      </c>
    </row>
    <row r="15" spans="2:6" ht="49.5" customHeight="1" x14ac:dyDescent="0.2">
      <c r="B15" s="620" t="s">
        <v>417</v>
      </c>
      <c r="C15" s="620"/>
      <c r="D15" s="620"/>
      <c r="E15" s="620"/>
      <c r="F15" s="620"/>
    </row>
    <row r="16" spans="2:6" ht="27" customHeight="1" x14ac:dyDescent="0.25">
      <c r="B16" s="83"/>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3:A21"/>
  <sheetViews>
    <sheetView workbookViewId="0">
      <selection activeCell="A19" sqref="A19"/>
    </sheetView>
  </sheetViews>
  <sheetFormatPr baseColWidth="10" defaultColWidth="11.42578125" defaultRowHeight="12.75" x14ac:dyDescent="0.2"/>
  <cols>
    <col min="1" max="1" width="32.85546875" style="1" customWidth="1"/>
    <col min="2" max="16384" width="11.42578125" style="1"/>
  </cols>
  <sheetData>
    <row r="3" spans="1:1" x14ac:dyDescent="0.2">
      <c r="A3" s="2" t="s">
        <v>254</v>
      </c>
    </row>
    <row r="4" spans="1:1" x14ac:dyDescent="0.2">
      <c r="A4" s="2" t="s">
        <v>259</v>
      </c>
    </row>
    <row r="5" spans="1:1" x14ac:dyDescent="0.2">
      <c r="A5" s="2" t="s">
        <v>281</v>
      </c>
    </row>
    <row r="6" spans="1:1" x14ac:dyDescent="0.2">
      <c r="A6" s="2" t="s">
        <v>404</v>
      </c>
    </row>
    <row r="7" spans="1:1" x14ac:dyDescent="0.2">
      <c r="A7" s="2" t="s">
        <v>255</v>
      </c>
    </row>
    <row r="8" spans="1:1" x14ac:dyDescent="0.2">
      <c r="A8" s="2" t="s">
        <v>256</v>
      </c>
    </row>
    <row r="9" spans="1:1" x14ac:dyDescent="0.2">
      <c r="A9" s="2" t="s">
        <v>260</v>
      </c>
    </row>
    <row r="10" spans="1:1" x14ac:dyDescent="0.2">
      <c r="A10" s="2" t="s">
        <v>257</v>
      </c>
    </row>
    <row r="11" spans="1:1" x14ac:dyDescent="0.2">
      <c r="A11" s="2" t="s">
        <v>412</v>
      </c>
    </row>
    <row r="12" spans="1:1" x14ac:dyDescent="0.2">
      <c r="A12" s="2" t="s">
        <v>418</v>
      </c>
    </row>
    <row r="13" spans="1:1" x14ac:dyDescent="0.2">
      <c r="A13" s="2" t="s">
        <v>419</v>
      </c>
    </row>
    <row r="14" spans="1:1" x14ac:dyDescent="0.2">
      <c r="A14" s="2" t="s">
        <v>420</v>
      </c>
    </row>
    <row r="16" spans="1:1" x14ac:dyDescent="0.2">
      <c r="A16" s="2" t="s">
        <v>421</v>
      </c>
    </row>
    <row r="17" spans="1:1" x14ac:dyDescent="0.2">
      <c r="A17" s="2" t="s">
        <v>117</v>
      </c>
    </row>
    <row r="18" spans="1:1" x14ac:dyDescent="0.2">
      <c r="A18" s="2" t="s">
        <v>119</v>
      </c>
    </row>
    <row r="20" spans="1:1" x14ac:dyDescent="0.2">
      <c r="A20" s="2" t="s">
        <v>129</v>
      </c>
    </row>
    <row r="21" spans="1:1" x14ac:dyDescent="0.2">
      <c r="A21" s="2" t="s">
        <v>132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9"/>
  <sheetViews>
    <sheetView topLeftCell="B1" zoomScale="50" zoomScaleNormal="50" workbookViewId="0">
      <selection activeCell="I4" sqref="I4"/>
    </sheetView>
  </sheetViews>
  <sheetFormatPr baseColWidth="10" defaultColWidth="11.42578125" defaultRowHeight="26.25" x14ac:dyDescent="0.35"/>
  <cols>
    <col min="1" max="1" width="11.85546875" style="119" customWidth="1"/>
    <col min="2" max="2" width="7.42578125" style="120" customWidth="1"/>
    <col min="3" max="3" width="36.85546875" style="121" customWidth="1"/>
    <col min="4" max="4" width="150" style="147" customWidth="1"/>
    <col min="5" max="5" width="168" style="121" customWidth="1"/>
    <col min="6" max="6" width="51.7109375" style="119" customWidth="1"/>
    <col min="7" max="16384" width="11.42578125" style="119"/>
  </cols>
  <sheetData>
    <row r="1" spans="1:6" x14ac:dyDescent="0.35">
      <c r="D1" s="122"/>
      <c r="E1" s="123"/>
    </row>
    <row r="2" spans="1:6" ht="40.5" customHeight="1" thickBot="1" x14ac:dyDescent="0.3">
      <c r="A2" s="124"/>
      <c r="B2" s="310" t="s">
        <v>90</v>
      </c>
      <c r="C2" s="310"/>
      <c r="D2" s="310"/>
      <c r="E2" s="311"/>
      <c r="F2" s="315" t="s">
        <v>91</v>
      </c>
    </row>
    <row r="3" spans="1:6" s="129" customFormat="1" ht="40.5" customHeight="1" thickBot="1" x14ac:dyDescent="0.4">
      <c r="A3" s="125"/>
      <c r="B3" s="312" t="s">
        <v>92</v>
      </c>
      <c r="C3" s="126" t="s">
        <v>93</v>
      </c>
      <c r="D3" s="127" t="s">
        <v>94</v>
      </c>
      <c r="E3" s="128" t="s">
        <v>95</v>
      </c>
      <c r="F3" s="316"/>
    </row>
    <row r="4" spans="1:6" s="129" customFormat="1" ht="228.75" customHeight="1" thickBot="1" x14ac:dyDescent="0.4">
      <c r="A4" s="125"/>
      <c r="B4" s="313"/>
      <c r="C4" s="130" t="s">
        <v>96</v>
      </c>
      <c r="D4" s="131" t="s">
        <v>97</v>
      </c>
      <c r="E4" s="163" t="s">
        <v>98</v>
      </c>
      <c r="F4" s="168" t="s">
        <v>99</v>
      </c>
    </row>
    <row r="5" spans="1:6" s="129" customFormat="1" ht="289.5" thickBot="1" x14ac:dyDescent="0.4">
      <c r="A5" s="125"/>
      <c r="B5" s="313"/>
      <c r="C5" s="132" t="s">
        <v>100</v>
      </c>
      <c r="D5" s="133" t="s">
        <v>101</v>
      </c>
      <c r="E5" s="164" t="s">
        <v>102</v>
      </c>
      <c r="F5" s="167" t="s">
        <v>103</v>
      </c>
    </row>
    <row r="6" spans="1:6" s="129" customFormat="1" ht="237" thickBot="1" x14ac:dyDescent="0.4">
      <c r="A6" s="125"/>
      <c r="B6" s="313"/>
      <c r="C6" s="134" t="s">
        <v>104</v>
      </c>
      <c r="D6" s="135" t="s">
        <v>105</v>
      </c>
      <c r="E6" s="165" t="s">
        <v>106</v>
      </c>
      <c r="F6" s="167"/>
    </row>
    <row r="7" spans="1:6" s="129" customFormat="1" ht="154.5" customHeight="1" thickBot="1" x14ac:dyDescent="0.4">
      <c r="A7" s="125"/>
      <c r="B7" s="313"/>
      <c r="C7" s="136" t="s">
        <v>107</v>
      </c>
      <c r="D7" s="137"/>
      <c r="E7" s="164"/>
      <c r="F7" s="167"/>
    </row>
    <row r="8" spans="1:6" s="129" customFormat="1" ht="169.5" thickBot="1" x14ac:dyDescent="0.4">
      <c r="A8" s="125"/>
      <c r="B8" s="313"/>
      <c r="C8" s="138" t="s">
        <v>108</v>
      </c>
      <c r="D8" s="135" t="s">
        <v>109</v>
      </c>
      <c r="E8" s="166" t="s">
        <v>110</v>
      </c>
      <c r="F8" s="167"/>
    </row>
    <row r="9" spans="1:6" s="129" customFormat="1" ht="163.5" thickBot="1" x14ac:dyDescent="0.4">
      <c r="A9" s="125"/>
      <c r="B9" s="313"/>
      <c r="C9" s="136" t="s">
        <v>111</v>
      </c>
      <c r="D9" s="133" t="s">
        <v>112</v>
      </c>
      <c r="E9" s="166" t="s">
        <v>113</v>
      </c>
      <c r="F9" s="167"/>
    </row>
    <row r="10" spans="1:6" s="141" customFormat="1" ht="263.25" thickBot="1" x14ac:dyDescent="0.4">
      <c r="A10" s="139"/>
      <c r="B10" s="313"/>
      <c r="C10" s="140" t="s">
        <v>114</v>
      </c>
      <c r="D10" s="133" t="s">
        <v>115</v>
      </c>
      <c r="E10" s="165" t="s">
        <v>116</v>
      </c>
      <c r="F10" s="169"/>
    </row>
    <row r="11" spans="1:6" s="141" customFormat="1" ht="28.5" thickBot="1" x14ac:dyDescent="0.4">
      <c r="A11" s="139"/>
      <c r="B11" s="314"/>
      <c r="C11" s="142"/>
      <c r="D11" s="143"/>
      <c r="E11" s="144"/>
    </row>
    <row r="12" spans="1:6" ht="27" x14ac:dyDescent="0.35">
      <c r="D12" s="145"/>
      <c r="E12" s="146"/>
    </row>
    <row r="17" spans="4:4" x14ac:dyDescent="0.35">
      <c r="D17" s="122"/>
    </row>
    <row r="18" spans="4:4" x14ac:dyDescent="0.35">
      <c r="D18" s="122"/>
    </row>
    <row r="19" spans="4:4" x14ac:dyDescent="0.35">
      <c r="D19" s="122"/>
    </row>
  </sheetData>
  <mergeCells count="3">
    <mergeCell ref="B2:E2"/>
    <mergeCell ref="B3:B11"/>
    <mergeCell ref="F2:F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H71"/>
  <sheetViews>
    <sheetView topLeftCell="A21" workbookViewId="0">
      <selection activeCell="B35" sqref="B35"/>
    </sheetView>
  </sheetViews>
  <sheetFormatPr baseColWidth="10" defaultColWidth="11.42578125" defaultRowHeight="15" x14ac:dyDescent="0.25"/>
  <cols>
    <col min="2" max="2" width="22.85546875" customWidth="1"/>
    <col min="6" max="6" width="17.140625" customWidth="1"/>
    <col min="7" max="7" width="29.28515625" customWidth="1"/>
  </cols>
  <sheetData>
    <row r="2" spans="1:8" x14ac:dyDescent="0.25">
      <c r="B2" t="s">
        <v>117</v>
      </c>
      <c r="E2" t="s">
        <v>118</v>
      </c>
    </row>
    <row r="3" spans="1:8" x14ac:dyDescent="0.25">
      <c r="B3" t="s">
        <v>119</v>
      </c>
      <c r="E3" t="s">
        <v>120</v>
      </c>
    </row>
    <row r="4" spans="1:8" x14ac:dyDescent="0.25">
      <c r="B4" t="s">
        <v>121</v>
      </c>
      <c r="E4" t="s">
        <v>122</v>
      </c>
    </row>
    <row r="5" spans="1:8" x14ac:dyDescent="0.25">
      <c r="B5" t="s">
        <v>123</v>
      </c>
    </row>
    <row r="7" spans="1:8" x14ac:dyDescent="0.25">
      <c r="F7" t="s">
        <v>124</v>
      </c>
      <c r="H7" t="s">
        <v>125</v>
      </c>
    </row>
    <row r="8" spans="1:8" x14ac:dyDescent="0.25">
      <c r="B8" t="s">
        <v>126</v>
      </c>
      <c r="F8" t="s">
        <v>127</v>
      </c>
      <c r="H8" t="s">
        <v>128</v>
      </c>
    </row>
    <row r="9" spans="1:8" x14ac:dyDescent="0.25">
      <c r="B9" t="s">
        <v>129</v>
      </c>
      <c r="F9" t="s">
        <v>130</v>
      </c>
      <c r="H9" t="s">
        <v>131</v>
      </c>
    </row>
    <row r="10" spans="1:8" ht="15.75" thickBot="1" x14ac:dyDescent="0.3">
      <c r="B10" t="s">
        <v>132</v>
      </c>
      <c r="H10" t="s">
        <v>133</v>
      </c>
    </row>
    <row r="11" spans="1:8" ht="15.75" thickBot="1" x14ac:dyDescent="0.3">
      <c r="A11" s="236" t="s">
        <v>23</v>
      </c>
      <c r="B11" s="237"/>
      <c r="C11" s="238"/>
      <c r="D11" s="239"/>
      <c r="H11" t="s">
        <v>134</v>
      </c>
    </row>
    <row r="12" spans="1:8" x14ac:dyDescent="0.25">
      <c r="A12" s="225" t="s">
        <v>135</v>
      </c>
      <c r="B12" s="226" t="s">
        <v>136</v>
      </c>
      <c r="D12" s="227"/>
      <c r="H12" t="s">
        <v>137</v>
      </c>
    </row>
    <row r="13" spans="1:8" x14ac:dyDescent="0.25">
      <c r="A13" s="225"/>
      <c r="B13" s="226" t="s">
        <v>138</v>
      </c>
      <c r="D13" s="227"/>
      <c r="H13" t="s">
        <v>139</v>
      </c>
    </row>
    <row r="14" spans="1:8" x14ac:dyDescent="0.25">
      <c r="A14" s="225"/>
      <c r="B14" s="226" t="s">
        <v>140</v>
      </c>
      <c r="D14" s="227"/>
      <c r="H14" t="s">
        <v>141</v>
      </c>
    </row>
    <row r="15" spans="1:8" x14ac:dyDescent="0.25">
      <c r="A15" s="225"/>
      <c r="B15" s="226" t="s">
        <v>142</v>
      </c>
      <c r="D15" s="227"/>
      <c r="H15" t="s">
        <v>143</v>
      </c>
    </row>
    <row r="16" spans="1:8" x14ac:dyDescent="0.25">
      <c r="A16" s="225"/>
      <c r="B16" s="226" t="s">
        <v>144</v>
      </c>
      <c r="D16" s="227"/>
      <c r="H16" t="s">
        <v>145</v>
      </c>
    </row>
    <row r="17" spans="1:8" x14ac:dyDescent="0.25">
      <c r="A17" s="228" t="s">
        <v>146</v>
      </c>
      <c r="B17" s="229" t="s">
        <v>147</v>
      </c>
      <c r="D17" s="227"/>
      <c r="H17" t="s">
        <v>148</v>
      </c>
    </row>
    <row r="18" spans="1:8" x14ac:dyDescent="0.25">
      <c r="A18" s="228"/>
      <c r="B18" s="229" t="s">
        <v>149</v>
      </c>
      <c r="D18" s="227"/>
      <c r="H18" t="s">
        <v>137</v>
      </c>
    </row>
    <row r="19" spans="1:8" x14ac:dyDescent="0.25">
      <c r="A19" s="228"/>
      <c r="B19" s="229" t="s">
        <v>150</v>
      </c>
      <c r="D19" s="227"/>
    </row>
    <row r="20" spans="1:8" x14ac:dyDescent="0.25">
      <c r="A20" s="230" t="s">
        <v>151</v>
      </c>
      <c r="B20" s="231" t="s">
        <v>152</v>
      </c>
      <c r="D20" s="227"/>
    </row>
    <row r="21" spans="1:8" x14ac:dyDescent="0.25">
      <c r="A21" s="230"/>
      <c r="B21" s="231" t="s">
        <v>153</v>
      </c>
      <c r="D21" s="227"/>
    </row>
    <row r="22" spans="1:8" ht="15.75" thickBot="1" x14ac:dyDescent="0.3">
      <c r="A22" s="232"/>
      <c r="B22" s="233" t="s">
        <v>154</v>
      </c>
      <c r="C22" s="234"/>
      <c r="D22" s="235"/>
    </row>
    <row r="25" spans="1:8" x14ac:dyDescent="0.25">
      <c r="B25" t="s">
        <v>155</v>
      </c>
    </row>
    <row r="26" spans="1:8" x14ac:dyDescent="0.25">
      <c r="B26" t="s">
        <v>156</v>
      </c>
    </row>
    <row r="27" spans="1:8" ht="15.75" thickBot="1" x14ac:dyDescent="0.3">
      <c r="B27" t="s">
        <v>157</v>
      </c>
    </row>
    <row r="28" spans="1:8" ht="15.75" thickBot="1" x14ac:dyDescent="0.3">
      <c r="B28" t="s">
        <v>158</v>
      </c>
      <c r="F28" s="160" t="s">
        <v>159</v>
      </c>
      <c r="G28" s="161" t="s">
        <v>160</v>
      </c>
    </row>
    <row r="29" spans="1:8" ht="15.75" thickBot="1" x14ac:dyDescent="0.3">
      <c r="B29" t="s">
        <v>161</v>
      </c>
      <c r="F29" s="320" t="s">
        <v>158</v>
      </c>
      <c r="G29" s="162" t="s">
        <v>162</v>
      </c>
    </row>
    <row r="30" spans="1:8" ht="15.75" thickBot="1" x14ac:dyDescent="0.3">
      <c r="B30" t="s">
        <v>163</v>
      </c>
      <c r="F30" s="318"/>
      <c r="G30" s="162" t="s">
        <v>164</v>
      </c>
    </row>
    <row r="31" spans="1:8" ht="15.75" thickBot="1" x14ac:dyDescent="0.3">
      <c r="B31" t="s">
        <v>165</v>
      </c>
      <c r="F31" s="318"/>
      <c r="G31" s="162" t="s">
        <v>166</v>
      </c>
    </row>
    <row r="32" spans="1:8" ht="15.75" thickBot="1" x14ac:dyDescent="0.3">
      <c r="B32" t="s">
        <v>167</v>
      </c>
      <c r="F32" s="318"/>
      <c r="G32" s="162" t="s">
        <v>168</v>
      </c>
    </row>
    <row r="33" spans="6:7" ht="15.75" thickBot="1" x14ac:dyDescent="0.3">
      <c r="F33" s="318"/>
      <c r="G33" s="162" t="s">
        <v>169</v>
      </c>
    </row>
    <row r="34" spans="6:7" ht="15.75" thickBot="1" x14ac:dyDescent="0.3">
      <c r="F34" s="319"/>
      <c r="G34" s="162" t="s">
        <v>170</v>
      </c>
    </row>
    <row r="35" spans="6:7" ht="15.75" thickBot="1" x14ac:dyDescent="0.3">
      <c r="F35" s="317" t="s">
        <v>167</v>
      </c>
      <c r="G35" s="162" t="s">
        <v>171</v>
      </c>
    </row>
    <row r="36" spans="6:7" ht="15.75" thickBot="1" x14ac:dyDescent="0.3">
      <c r="F36" s="318"/>
      <c r="G36" s="162" t="s">
        <v>172</v>
      </c>
    </row>
    <row r="37" spans="6:7" ht="15.75" thickBot="1" x14ac:dyDescent="0.3">
      <c r="F37" s="318"/>
      <c r="G37" s="162" t="s">
        <v>173</v>
      </c>
    </row>
    <row r="38" spans="6:7" ht="21.75" customHeight="1" thickBot="1" x14ac:dyDescent="0.3">
      <c r="F38" s="318"/>
      <c r="G38" s="162" t="s">
        <v>174</v>
      </c>
    </row>
    <row r="39" spans="6:7" ht="15.75" thickBot="1" x14ac:dyDescent="0.3">
      <c r="F39" s="319"/>
      <c r="G39" s="162" t="s">
        <v>175</v>
      </c>
    </row>
    <row r="40" spans="6:7" ht="45.75" customHeight="1" thickBot="1" x14ac:dyDescent="0.3">
      <c r="F40" s="317" t="s">
        <v>163</v>
      </c>
      <c r="G40" s="162" t="s">
        <v>176</v>
      </c>
    </row>
    <row r="41" spans="6:7" ht="15.75" thickBot="1" x14ac:dyDescent="0.3">
      <c r="F41" s="318"/>
      <c r="G41" s="162" t="s">
        <v>177</v>
      </c>
    </row>
    <row r="42" spans="6:7" ht="30" customHeight="1" thickBot="1" x14ac:dyDescent="0.3">
      <c r="F42" s="319"/>
      <c r="G42" s="162" t="s">
        <v>178</v>
      </c>
    </row>
    <row r="43" spans="6:7" ht="15.75" thickBot="1" x14ac:dyDescent="0.3">
      <c r="F43" s="317" t="s">
        <v>165</v>
      </c>
      <c r="G43" s="162" t="s">
        <v>179</v>
      </c>
    </row>
    <row r="44" spans="6:7" ht="15.75" thickBot="1" x14ac:dyDescent="0.3">
      <c r="F44" s="318"/>
      <c r="G44" s="162" t="s">
        <v>180</v>
      </c>
    </row>
    <row r="45" spans="6:7" ht="15.75" thickBot="1" x14ac:dyDescent="0.3">
      <c r="F45" s="319"/>
      <c r="G45" s="162" t="s">
        <v>181</v>
      </c>
    </row>
    <row r="46" spans="6:7" ht="24.75" thickBot="1" x14ac:dyDescent="0.3">
      <c r="F46" s="317" t="s">
        <v>156</v>
      </c>
      <c r="G46" s="162" t="s">
        <v>182</v>
      </c>
    </row>
    <row r="47" spans="6:7" ht="15.75" thickBot="1" x14ac:dyDescent="0.3">
      <c r="F47" s="318"/>
      <c r="G47" s="162" t="s">
        <v>183</v>
      </c>
    </row>
    <row r="48" spans="6:7" ht="15.75" thickBot="1" x14ac:dyDescent="0.3">
      <c r="F48" s="318"/>
      <c r="G48" s="162" t="s">
        <v>184</v>
      </c>
    </row>
    <row r="49" spans="6:7" ht="15.75" thickBot="1" x14ac:dyDescent="0.3">
      <c r="F49" s="318"/>
      <c r="G49" s="162" t="s">
        <v>185</v>
      </c>
    </row>
    <row r="50" spans="6:7" ht="15.75" thickBot="1" x14ac:dyDescent="0.3">
      <c r="F50" s="318"/>
      <c r="G50" s="162" t="s">
        <v>186</v>
      </c>
    </row>
    <row r="51" spans="6:7" ht="24.75" thickBot="1" x14ac:dyDescent="0.3">
      <c r="F51" s="318"/>
      <c r="G51" s="162" t="s">
        <v>187</v>
      </c>
    </row>
    <row r="52" spans="6:7" ht="15.75" thickBot="1" x14ac:dyDescent="0.3">
      <c r="F52" s="318"/>
      <c r="G52" s="162" t="s">
        <v>188</v>
      </c>
    </row>
    <row r="53" spans="6:7" ht="24.75" thickBot="1" x14ac:dyDescent="0.3">
      <c r="F53" s="318"/>
      <c r="G53" s="162" t="s">
        <v>189</v>
      </c>
    </row>
    <row r="54" spans="6:7" ht="15.75" thickBot="1" x14ac:dyDescent="0.3">
      <c r="F54" s="318"/>
      <c r="G54" s="162" t="s">
        <v>190</v>
      </c>
    </row>
    <row r="55" spans="6:7" ht="15.75" thickBot="1" x14ac:dyDescent="0.3">
      <c r="F55" s="318"/>
      <c r="G55" s="162" t="s">
        <v>191</v>
      </c>
    </row>
    <row r="56" spans="6:7" ht="15.75" thickBot="1" x14ac:dyDescent="0.3">
      <c r="F56" s="319"/>
      <c r="G56" s="162" t="s">
        <v>192</v>
      </c>
    </row>
    <row r="57" spans="6:7" ht="15.75" thickBot="1" x14ac:dyDescent="0.3">
      <c r="F57" s="317" t="s">
        <v>161</v>
      </c>
      <c r="G57" s="162" t="s">
        <v>193</v>
      </c>
    </row>
    <row r="58" spans="6:7" ht="15.75" thickBot="1" x14ac:dyDescent="0.3">
      <c r="F58" s="318"/>
      <c r="G58" s="162" t="s">
        <v>194</v>
      </c>
    </row>
    <row r="59" spans="6:7" ht="24.75" thickBot="1" x14ac:dyDescent="0.3">
      <c r="F59" s="318"/>
      <c r="G59" s="162" t="s">
        <v>195</v>
      </c>
    </row>
    <row r="60" spans="6:7" ht="15.75" thickBot="1" x14ac:dyDescent="0.3">
      <c r="F60" s="318"/>
      <c r="G60" s="162" t="s">
        <v>196</v>
      </c>
    </row>
    <row r="61" spans="6:7" ht="36.75" thickBot="1" x14ac:dyDescent="0.3">
      <c r="F61" s="319"/>
      <c r="G61" s="162" t="s">
        <v>197</v>
      </c>
    </row>
    <row r="62" spans="6:7" ht="15.75" thickBot="1" x14ac:dyDescent="0.3">
      <c r="F62" s="317" t="s">
        <v>155</v>
      </c>
      <c r="G62" s="162" t="s">
        <v>198</v>
      </c>
    </row>
    <row r="63" spans="6:7" ht="15.75" thickBot="1" x14ac:dyDescent="0.3">
      <c r="F63" s="318"/>
      <c r="G63" s="162" t="s">
        <v>199</v>
      </c>
    </row>
    <row r="64" spans="6:7" ht="15.75" thickBot="1" x14ac:dyDescent="0.3">
      <c r="F64" s="318"/>
      <c r="G64" s="162" t="s">
        <v>200</v>
      </c>
    </row>
    <row r="65" spans="6:7" ht="15.75" thickBot="1" x14ac:dyDescent="0.3">
      <c r="F65" s="318"/>
      <c r="G65" s="162" t="s">
        <v>201</v>
      </c>
    </row>
    <row r="66" spans="6:7" ht="15.75" thickBot="1" x14ac:dyDescent="0.3">
      <c r="F66" s="319"/>
      <c r="G66" s="162" t="s">
        <v>202</v>
      </c>
    </row>
    <row r="67" spans="6:7" ht="15.75" thickBot="1" x14ac:dyDescent="0.3">
      <c r="F67" s="317" t="s">
        <v>157</v>
      </c>
      <c r="G67" s="162" t="s">
        <v>203</v>
      </c>
    </row>
    <row r="68" spans="6:7" ht="15.75" thickBot="1" x14ac:dyDescent="0.3">
      <c r="F68" s="318"/>
      <c r="G68" s="162" t="s">
        <v>204</v>
      </c>
    </row>
    <row r="69" spans="6:7" ht="15.75" thickBot="1" x14ac:dyDescent="0.3">
      <c r="F69" s="318"/>
      <c r="G69" s="162" t="s">
        <v>205</v>
      </c>
    </row>
    <row r="70" spans="6:7" ht="15.75" thickBot="1" x14ac:dyDescent="0.3">
      <c r="F70" s="318"/>
      <c r="G70" s="162" t="s">
        <v>206</v>
      </c>
    </row>
    <row r="71" spans="6:7" ht="24.75" thickBot="1" x14ac:dyDescent="0.3">
      <c r="F71" s="319"/>
      <c r="G71" s="162" t="s">
        <v>207</v>
      </c>
    </row>
  </sheetData>
  <sortState xmlns:xlrd2="http://schemas.microsoft.com/office/spreadsheetml/2017/richdata2" ref="B2:B5">
    <sortCondition ref="B2:B5"/>
  </sortState>
  <mergeCells count="8">
    <mergeCell ref="F62:F66"/>
    <mergeCell ref="F67:F71"/>
    <mergeCell ref="F29:F34"/>
    <mergeCell ref="F35:F39"/>
    <mergeCell ref="F40:F42"/>
    <mergeCell ref="F43:F45"/>
    <mergeCell ref="F46:F56"/>
    <mergeCell ref="F57:F6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JL75"/>
  <sheetViews>
    <sheetView topLeftCell="D8" zoomScale="40" zoomScaleNormal="40" zoomScaleSheetLayoutView="50" zoomScalePageLayoutView="60" workbookViewId="0">
      <pane ySplit="5" topLeftCell="A13" activePane="bottomLeft" state="frozen"/>
      <selection activeCell="A8" sqref="A8"/>
      <selection pane="bottomLeft" activeCell="D37" sqref="D37:D42"/>
    </sheetView>
  </sheetViews>
  <sheetFormatPr baseColWidth="10" defaultColWidth="11.42578125" defaultRowHeight="15" x14ac:dyDescent="0.2"/>
  <cols>
    <col min="1" max="1" width="6.5703125" style="218" customWidth="1"/>
    <col min="2" max="2" width="16" style="218" customWidth="1"/>
    <col min="3" max="3" width="19.140625" style="218" customWidth="1"/>
    <col min="4" max="4" width="25.28515625" style="218" customWidth="1"/>
    <col min="5" max="5" width="51.140625" style="218" customWidth="1"/>
    <col min="6" max="6" width="21" style="198" customWidth="1"/>
    <col min="7" max="7" width="17.7109375" style="198" customWidth="1"/>
    <col min="8" max="8" width="24.28515625" style="198" customWidth="1"/>
    <col min="9" max="10" width="29.42578125" style="198" customWidth="1"/>
    <col min="11" max="11" width="24.28515625" style="198" customWidth="1"/>
    <col min="12" max="12" width="19.42578125" style="198" customWidth="1"/>
    <col min="13" max="13" width="20.5703125" style="198" customWidth="1"/>
    <col min="14" max="14" width="16.7109375" style="219" customWidth="1"/>
    <col min="15" max="15" width="16.7109375" style="198" customWidth="1"/>
    <col min="16" max="16" width="20.42578125" style="198" customWidth="1"/>
    <col min="17" max="17" width="12.85546875" style="198" customWidth="1"/>
    <col min="18" max="18" width="35.85546875" style="198" customWidth="1"/>
    <col min="19" max="19" width="19" style="198" customWidth="1"/>
    <col min="20" max="20" width="17.5703125" style="198" customWidth="1"/>
    <col min="21" max="21" width="15" style="198" customWidth="1"/>
    <col min="22" max="22" width="16" style="198" customWidth="1"/>
    <col min="23" max="23" width="32.7109375" style="198" customWidth="1"/>
    <col min="24" max="24" width="26.85546875" style="198" customWidth="1"/>
    <col min="25" max="25" width="5.85546875" style="198" customWidth="1"/>
    <col min="26" max="26" width="6.85546875" style="198" customWidth="1"/>
    <col min="27" max="27" width="5" style="198" customWidth="1"/>
    <col min="28" max="28" width="5.5703125" style="198" customWidth="1"/>
    <col min="29" max="29" width="7.140625" style="198" customWidth="1"/>
    <col min="30" max="30" width="6.7109375" style="198" customWidth="1"/>
    <col min="31" max="31" width="7.5703125" style="198" customWidth="1"/>
    <col min="32" max="32" width="8.5703125" style="198" customWidth="1"/>
    <col min="33" max="37" width="10.85546875" style="198" customWidth="1"/>
    <col min="38" max="38" width="10.85546875" style="217" customWidth="1"/>
    <col min="39" max="39" width="23" style="198" customWidth="1"/>
    <col min="40" max="40" width="18.85546875" style="198" customWidth="1"/>
    <col min="41" max="41" width="23.7109375" style="198" customWidth="1"/>
    <col min="42" max="42" width="22.42578125" style="198" customWidth="1"/>
    <col min="43" max="43" width="16.42578125" style="198" customWidth="1"/>
    <col min="44" max="44" width="20.5703125" style="198" customWidth="1"/>
    <col min="45" max="16384" width="11.42578125" style="198"/>
  </cols>
  <sheetData>
    <row r="1" spans="1:272" s="201" customFormat="1" ht="20.25" x14ac:dyDescent="0.3">
      <c r="A1" s="365"/>
      <c r="B1" s="366"/>
      <c r="C1" s="367"/>
      <c r="D1" s="389" t="s">
        <v>208</v>
      </c>
      <c r="E1" s="390"/>
      <c r="F1" s="390"/>
      <c r="G1" s="390"/>
      <c r="H1" s="390"/>
      <c r="I1" s="390"/>
      <c r="J1" s="390"/>
      <c r="K1" s="390"/>
      <c r="L1" s="390"/>
      <c r="M1" s="390"/>
      <c r="N1" s="390"/>
      <c r="O1" s="390"/>
      <c r="P1" s="390"/>
      <c r="Q1" s="390"/>
      <c r="R1" s="390"/>
      <c r="S1" s="390"/>
      <c r="T1" s="391"/>
      <c r="U1" s="253"/>
      <c r="V1" s="253"/>
      <c r="W1" s="253"/>
      <c r="X1" s="399"/>
      <c r="Y1" s="399"/>
      <c r="Z1" s="399"/>
      <c r="AA1" s="399"/>
      <c r="AB1" s="399"/>
      <c r="AC1" s="399"/>
      <c r="AD1" s="399"/>
      <c r="AE1" s="399"/>
      <c r="AF1" s="399"/>
      <c r="AG1" s="399"/>
      <c r="AH1" s="399"/>
      <c r="AI1" s="399"/>
      <c r="AJ1" s="399"/>
      <c r="AK1" s="399"/>
      <c r="AL1" s="399"/>
      <c r="AM1" s="399"/>
      <c r="AN1" s="399"/>
      <c r="AO1" s="399"/>
      <c r="AP1" s="399"/>
      <c r="AQ1" s="399"/>
      <c r="AR1" s="399"/>
      <c r="AS1" s="200"/>
      <c r="AT1" s="200"/>
      <c r="AU1" s="200"/>
      <c r="AV1" s="200"/>
      <c r="AW1" s="200"/>
      <c r="AX1" s="200"/>
      <c r="AY1" s="200"/>
      <c r="AZ1" s="200"/>
      <c r="BA1" s="200"/>
      <c r="BB1" s="200"/>
      <c r="BC1" s="200"/>
      <c r="BD1" s="200"/>
      <c r="BE1" s="200"/>
      <c r="BF1" s="200"/>
      <c r="BG1" s="200"/>
      <c r="BH1" s="200"/>
      <c r="BI1" s="200"/>
      <c r="BJ1" s="200"/>
      <c r="BK1" s="200"/>
      <c r="BL1" s="200"/>
      <c r="BM1" s="200"/>
      <c r="BN1" s="200"/>
      <c r="BO1" s="200"/>
      <c r="BP1" s="200"/>
    </row>
    <row r="2" spans="1:272" s="201" customFormat="1" ht="21" thickBot="1" x14ac:dyDescent="0.35">
      <c r="A2" s="368"/>
      <c r="B2" s="369"/>
      <c r="C2" s="370"/>
      <c r="D2" s="392"/>
      <c r="E2" s="393"/>
      <c r="F2" s="393"/>
      <c r="G2" s="393"/>
      <c r="H2" s="393"/>
      <c r="I2" s="393"/>
      <c r="J2" s="393"/>
      <c r="K2" s="393"/>
      <c r="L2" s="393"/>
      <c r="M2" s="393"/>
      <c r="N2" s="393"/>
      <c r="O2" s="393"/>
      <c r="P2" s="393"/>
      <c r="Q2" s="393"/>
      <c r="R2" s="393"/>
      <c r="S2" s="393"/>
      <c r="T2" s="394"/>
      <c r="U2" s="253"/>
      <c r="V2" s="253"/>
      <c r="W2" s="253"/>
      <c r="X2" s="399"/>
      <c r="Y2" s="399"/>
      <c r="Z2" s="399"/>
      <c r="AA2" s="399"/>
      <c r="AB2" s="399"/>
      <c r="AC2" s="399"/>
      <c r="AD2" s="399"/>
      <c r="AE2" s="399"/>
      <c r="AF2" s="399"/>
      <c r="AG2" s="399"/>
      <c r="AH2" s="399"/>
      <c r="AI2" s="399"/>
      <c r="AJ2" s="399"/>
      <c r="AK2" s="399"/>
      <c r="AL2" s="399"/>
      <c r="AM2" s="399"/>
      <c r="AN2" s="399"/>
      <c r="AO2" s="399"/>
      <c r="AP2" s="399"/>
      <c r="AQ2" s="399"/>
      <c r="AR2" s="399"/>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row>
    <row r="3" spans="1:272" s="201" customFormat="1" ht="27.75" customHeight="1" thickBot="1" x14ac:dyDescent="0.35">
      <c r="A3" s="368"/>
      <c r="B3" s="369"/>
      <c r="C3" s="370"/>
      <c r="D3" s="395" t="s">
        <v>209</v>
      </c>
      <c r="E3" s="396"/>
      <c r="F3" s="396"/>
      <c r="G3" s="396"/>
      <c r="H3" s="396"/>
      <c r="I3" s="397"/>
      <c r="J3" s="395" t="s">
        <v>210</v>
      </c>
      <c r="K3" s="396"/>
      <c r="L3" s="396"/>
      <c r="M3" s="396"/>
      <c r="N3" s="396"/>
      <c r="O3" s="396"/>
      <c r="P3" s="396"/>
      <c r="Q3" s="396"/>
      <c r="R3" s="396"/>
      <c r="S3" s="396"/>
      <c r="T3" s="397"/>
      <c r="U3" s="254"/>
      <c r="V3" s="254"/>
      <c r="W3" s="253"/>
      <c r="X3" s="400"/>
      <c r="Y3" s="400"/>
      <c r="Z3" s="400"/>
      <c r="AA3" s="400"/>
      <c r="AB3" s="400"/>
      <c r="AC3" s="400"/>
      <c r="AD3" s="400"/>
      <c r="AE3" s="400"/>
      <c r="AF3" s="400"/>
      <c r="AG3" s="400"/>
      <c r="AH3" s="400"/>
      <c r="AI3" s="400"/>
      <c r="AJ3" s="400"/>
      <c r="AK3" s="400"/>
      <c r="AL3" s="400"/>
      <c r="AM3" s="400"/>
      <c r="AN3" s="400"/>
      <c r="AO3" s="400"/>
      <c r="AP3" s="400"/>
      <c r="AQ3" s="400"/>
      <c r="AR3" s="400"/>
      <c r="AS3" s="200"/>
      <c r="AT3" s="200"/>
      <c r="AU3" s="200"/>
      <c r="AV3" s="200"/>
      <c r="AW3" s="200"/>
      <c r="AX3" s="200"/>
      <c r="AY3" s="200"/>
      <c r="AZ3" s="200"/>
      <c r="BA3" s="200"/>
      <c r="BB3" s="200"/>
      <c r="BC3" s="200"/>
      <c r="BD3" s="200"/>
      <c r="BE3" s="200"/>
      <c r="BF3" s="200"/>
      <c r="BG3" s="200"/>
      <c r="BH3" s="200"/>
      <c r="BI3" s="200"/>
      <c r="BJ3" s="200"/>
      <c r="BK3" s="200"/>
      <c r="BL3" s="200"/>
      <c r="BM3" s="200"/>
      <c r="BN3" s="200"/>
      <c r="BO3" s="200"/>
      <c r="BP3" s="200"/>
    </row>
    <row r="4" spans="1:272" s="201" customFormat="1" ht="27.75" customHeight="1" thickBot="1" x14ac:dyDescent="0.35">
      <c r="A4" s="371"/>
      <c r="B4" s="372"/>
      <c r="C4" s="373"/>
      <c r="D4" s="395" t="s">
        <v>422</v>
      </c>
      <c r="E4" s="396"/>
      <c r="F4" s="396"/>
      <c r="G4" s="396"/>
      <c r="H4" s="396"/>
      <c r="I4" s="396"/>
      <c r="J4" s="396"/>
      <c r="K4" s="396"/>
      <c r="L4" s="396"/>
      <c r="M4" s="396"/>
      <c r="N4" s="396"/>
      <c r="O4" s="396"/>
      <c r="P4" s="396"/>
      <c r="Q4" s="396"/>
      <c r="R4" s="396"/>
      <c r="S4" s="396"/>
      <c r="T4" s="397"/>
      <c r="U4" s="253"/>
      <c r="V4" s="253"/>
      <c r="W4" s="253"/>
      <c r="X4" s="400"/>
      <c r="Y4" s="400"/>
      <c r="Z4" s="400"/>
      <c r="AA4" s="400"/>
      <c r="AB4" s="400"/>
      <c r="AC4" s="400"/>
      <c r="AD4" s="400"/>
      <c r="AE4" s="400"/>
      <c r="AF4" s="400"/>
      <c r="AG4" s="400"/>
      <c r="AH4" s="400"/>
      <c r="AI4" s="400"/>
      <c r="AJ4" s="400"/>
      <c r="AK4" s="400"/>
      <c r="AL4" s="400"/>
      <c r="AM4" s="400"/>
      <c r="AN4" s="400"/>
      <c r="AO4" s="400"/>
      <c r="AP4" s="400"/>
      <c r="AQ4" s="400"/>
      <c r="AR4" s="400"/>
      <c r="AS4" s="200"/>
      <c r="AT4" s="200"/>
      <c r="AU4" s="200"/>
      <c r="AV4" s="200"/>
      <c r="AW4" s="200"/>
      <c r="AX4" s="200"/>
      <c r="AY4" s="200"/>
      <c r="AZ4" s="200"/>
      <c r="BA4" s="200"/>
      <c r="BB4" s="200"/>
      <c r="BC4" s="200"/>
      <c r="BD4" s="200"/>
      <c r="BE4" s="200"/>
      <c r="BF4" s="200"/>
      <c r="BG4" s="200"/>
      <c r="BH4" s="200"/>
      <c r="BI4" s="200"/>
      <c r="BJ4" s="200"/>
      <c r="BK4" s="200"/>
      <c r="BL4" s="200"/>
      <c r="BM4" s="200"/>
      <c r="BN4" s="200"/>
      <c r="BO4" s="200"/>
      <c r="BP4" s="200"/>
    </row>
    <row r="5" spans="1:272" ht="15.75" thickBot="1" x14ac:dyDescent="0.25">
      <c r="A5" s="202"/>
      <c r="B5" s="203"/>
      <c r="C5" s="202"/>
      <c r="D5" s="202"/>
      <c r="E5" s="202"/>
      <c r="F5" s="204"/>
      <c r="G5" s="204"/>
      <c r="H5" s="204"/>
      <c r="I5" s="204"/>
      <c r="J5" s="204"/>
      <c r="K5" s="204"/>
      <c r="L5" s="204"/>
      <c r="M5" s="204"/>
      <c r="N5" s="205"/>
      <c r="O5" s="204"/>
      <c r="P5" s="204"/>
      <c r="Q5" s="204"/>
      <c r="R5" s="204"/>
      <c r="S5" s="204"/>
      <c r="T5" s="204"/>
      <c r="U5" s="204"/>
      <c r="V5" s="204"/>
      <c r="W5" s="204"/>
      <c r="X5" s="204"/>
      <c r="Y5" s="204"/>
      <c r="Z5" s="204"/>
      <c r="AA5" s="204"/>
      <c r="AB5" s="204"/>
      <c r="AC5" s="204"/>
      <c r="AD5" s="204"/>
      <c r="AE5" s="204"/>
      <c r="AF5" s="204"/>
      <c r="AG5" s="204"/>
      <c r="AH5" s="204"/>
      <c r="AI5" s="204"/>
      <c r="AJ5" s="204"/>
      <c r="AK5" s="204"/>
      <c r="AL5" s="255"/>
      <c r="AM5" s="204"/>
      <c r="AN5" s="204"/>
      <c r="AO5" s="204"/>
      <c r="AP5" s="204"/>
      <c r="AQ5" s="204"/>
      <c r="AR5" s="204"/>
      <c r="AS5" s="204"/>
      <c r="AT5" s="204"/>
      <c r="AU5" s="204"/>
      <c r="AV5" s="204"/>
      <c r="AW5" s="204"/>
      <c r="AX5" s="204"/>
      <c r="AY5" s="204"/>
      <c r="AZ5" s="204"/>
      <c r="BA5" s="204"/>
      <c r="BB5" s="204"/>
      <c r="BC5" s="204"/>
      <c r="BD5" s="204"/>
      <c r="BE5" s="204"/>
      <c r="BF5" s="204"/>
      <c r="BG5" s="204"/>
      <c r="BH5" s="204"/>
      <c r="BI5" s="204"/>
      <c r="BJ5" s="204"/>
      <c r="BK5" s="204"/>
      <c r="BL5" s="204"/>
      <c r="BM5" s="204"/>
      <c r="BN5" s="204"/>
      <c r="BO5" s="204"/>
      <c r="BP5" s="204"/>
    </row>
    <row r="6" spans="1:272" ht="27" customHeight="1" thickBot="1" x14ac:dyDescent="0.25">
      <c r="A6" s="374" t="s">
        <v>211</v>
      </c>
      <c r="B6" s="375"/>
      <c r="C6" s="380" t="s">
        <v>82</v>
      </c>
      <c r="D6" s="381"/>
      <c r="E6" s="381"/>
      <c r="F6" s="381"/>
      <c r="G6" s="381"/>
      <c r="H6" s="381"/>
      <c r="I6" s="381"/>
      <c r="J6" s="381"/>
      <c r="K6" s="381"/>
      <c r="L6" s="381"/>
      <c r="M6" s="381"/>
      <c r="N6" s="381"/>
      <c r="O6" s="381"/>
      <c r="P6" s="381"/>
      <c r="Q6" s="381"/>
      <c r="R6" s="381"/>
      <c r="S6" s="381"/>
      <c r="T6" s="382"/>
      <c r="U6" s="256"/>
      <c r="V6" s="256"/>
      <c r="W6" s="401"/>
      <c r="X6" s="401"/>
      <c r="Y6" s="401"/>
      <c r="Z6" s="398"/>
      <c r="AA6" s="398"/>
      <c r="AB6" s="398"/>
      <c r="AC6" s="398"/>
      <c r="AD6" s="398"/>
      <c r="AE6" s="398"/>
      <c r="AF6" s="398"/>
      <c r="AG6" s="398"/>
      <c r="AH6" s="398"/>
      <c r="AI6" s="398"/>
      <c r="AJ6" s="398"/>
      <c r="AK6" s="398"/>
      <c r="AL6" s="398"/>
      <c r="AM6" s="398"/>
      <c r="AN6" s="398"/>
      <c r="AO6" s="398"/>
      <c r="AP6" s="398"/>
      <c r="AQ6" s="398"/>
      <c r="AR6" s="398"/>
      <c r="AS6" s="204"/>
      <c r="AT6" s="204"/>
      <c r="AU6" s="204"/>
      <c r="AV6" s="204"/>
      <c r="AW6" s="204"/>
      <c r="AX6" s="204"/>
      <c r="AY6" s="204"/>
      <c r="AZ6" s="204"/>
      <c r="BA6" s="204"/>
      <c r="BB6" s="204"/>
      <c r="BC6" s="204"/>
      <c r="BD6" s="204"/>
      <c r="BE6" s="204"/>
      <c r="BF6" s="204"/>
      <c r="BG6" s="204"/>
      <c r="BH6" s="204"/>
      <c r="BI6" s="204"/>
      <c r="BJ6" s="204"/>
      <c r="BK6" s="204"/>
      <c r="BL6" s="204"/>
      <c r="BM6" s="204"/>
      <c r="BN6" s="204"/>
      <c r="BO6" s="204"/>
      <c r="BP6" s="204"/>
    </row>
    <row r="7" spans="1:272" ht="35.25" customHeight="1" thickBot="1" x14ac:dyDescent="0.3">
      <c r="A7" s="376" t="s">
        <v>212</v>
      </c>
      <c r="B7" s="377"/>
      <c r="C7" s="386" t="s">
        <v>425</v>
      </c>
      <c r="D7" s="387"/>
      <c r="E7" s="387"/>
      <c r="F7" s="387"/>
      <c r="G7" s="387"/>
      <c r="H7" s="387"/>
      <c r="I7" s="387"/>
      <c r="J7" s="387"/>
      <c r="K7" s="387"/>
      <c r="L7" s="387"/>
      <c r="M7" s="387"/>
      <c r="N7" s="387"/>
      <c r="O7" s="387"/>
      <c r="P7" s="387"/>
      <c r="Q7" s="387"/>
      <c r="R7" s="387"/>
      <c r="S7" s="387"/>
      <c r="T7" s="388"/>
      <c r="U7" s="257"/>
      <c r="V7" s="257"/>
      <c r="W7" s="258"/>
      <c r="X7" s="258"/>
      <c r="Y7" s="258"/>
      <c r="Z7" s="398"/>
      <c r="AA7" s="398"/>
      <c r="AB7" s="398"/>
      <c r="AC7" s="398"/>
      <c r="AD7" s="398"/>
      <c r="AE7" s="398"/>
      <c r="AF7" s="398"/>
      <c r="AG7" s="398"/>
      <c r="AH7" s="398"/>
      <c r="AI7" s="398"/>
      <c r="AJ7" s="398"/>
      <c r="AK7" s="398"/>
      <c r="AL7" s="398"/>
      <c r="AM7" s="398"/>
      <c r="AN7" s="398"/>
      <c r="AO7" s="398"/>
      <c r="AP7" s="398"/>
      <c r="AQ7" s="398"/>
      <c r="AR7" s="398"/>
      <c r="AS7" s="204"/>
      <c r="AT7" s="204"/>
      <c r="AU7" s="204"/>
      <c r="AV7" s="204"/>
      <c r="AW7" s="204"/>
      <c r="AX7" s="204"/>
      <c r="AY7" s="204"/>
      <c r="AZ7" s="204"/>
      <c r="BA7" s="204"/>
      <c r="BB7" s="204"/>
      <c r="BC7" s="204"/>
      <c r="BD7" s="204"/>
      <c r="BE7" s="204"/>
      <c r="BF7" s="204"/>
      <c r="BG7" s="204"/>
      <c r="BH7" s="204"/>
      <c r="BI7" s="204"/>
      <c r="BJ7" s="204"/>
      <c r="BK7" s="204"/>
      <c r="BL7" s="204"/>
      <c r="BM7" s="204"/>
      <c r="BN7" s="204"/>
      <c r="BO7" s="204"/>
      <c r="BP7" s="204"/>
    </row>
    <row r="8" spans="1:272" ht="27" customHeight="1" thickBot="1" x14ac:dyDescent="0.3">
      <c r="A8" s="378" t="s">
        <v>213</v>
      </c>
      <c r="B8" s="379"/>
      <c r="C8" s="386" t="s">
        <v>426</v>
      </c>
      <c r="D8" s="387"/>
      <c r="E8" s="387"/>
      <c r="F8" s="387"/>
      <c r="G8" s="387"/>
      <c r="H8" s="387"/>
      <c r="I8" s="387"/>
      <c r="J8" s="387"/>
      <c r="K8" s="387"/>
      <c r="L8" s="387"/>
      <c r="M8" s="387"/>
      <c r="N8" s="387"/>
      <c r="O8" s="387"/>
      <c r="P8" s="387"/>
      <c r="Q8" s="387"/>
      <c r="R8" s="387"/>
      <c r="S8" s="387"/>
      <c r="T8" s="388"/>
      <c r="U8" s="257"/>
      <c r="V8" s="257"/>
      <c r="W8" s="258"/>
      <c r="X8" s="258"/>
      <c r="Y8" s="258"/>
      <c r="Z8" s="398"/>
      <c r="AA8" s="398"/>
      <c r="AB8" s="398"/>
      <c r="AC8" s="398"/>
      <c r="AD8" s="398"/>
      <c r="AE8" s="398"/>
      <c r="AF8" s="398"/>
      <c r="AG8" s="398"/>
      <c r="AH8" s="398"/>
      <c r="AI8" s="398"/>
      <c r="AJ8" s="398"/>
      <c r="AK8" s="398"/>
      <c r="AL8" s="398"/>
      <c r="AM8" s="398"/>
      <c r="AN8" s="398"/>
      <c r="AO8" s="398"/>
      <c r="AP8" s="398"/>
      <c r="AQ8" s="398"/>
      <c r="AR8" s="398"/>
      <c r="AS8" s="204"/>
      <c r="AT8" s="204"/>
      <c r="AU8" s="204"/>
      <c r="AV8" s="204"/>
      <c r="AW8" s="204"/>
      <c r="AX8" s="204"/>
      <c r="AY8" s="204"/>
      <c r="AZ8" s="204"/>
      <c r="BA8" s="204"/>
      <c r="BB8" s="204"/>
      <c r="BC8" s="204"/>
      <c r="BD8" s="204"/>
      <c r="BE8" s="204"/>
      <c r="BF8" s="204"/>
      <c r="BG8" s="204"/>
      <c r="BH8" s="204"/>
      <c r="BI8" s="204"/>
      <c r="BJ8" s="204"/>
      <c r="BK8" s="204"/>
      <c r="BL8" s="204"/>
      <c r="BM8" s="204"/>
      <c r="BN8" s="204"/>
      <c r="BO8" s="204"/>
      <c r="BP8" s="204"/>
    </row>
    <row r="9" spans="1:272" ht="15.75" x14ac:dyDescent="0.25">
      <c r="A9" s="206"/>
      <c r="B9" s="206"/>
      <c r="C9" s="207"/>
      <c r="D9" s="207"/>
      <c r="E9" s="207"/>
      <c r="F9" s="207"/>
      <c r="G9" s="207"/>
      <c r="H9" s="207"/>
      <c r="I9" s="207"/>
      <c r="J9" s="207"/>
      <c r="K9" s="207"/>
      <c r="L9" s="207"/>
      <c r="M9" s="207"/>
      <c r="N9" s="207"/>
      <c r="O9" s="207"/>
      <c r="P9" s="207"/>
      <c r="Q9" s="207"/>
      <c r="R9" s="207"/>
      <c r="S9" s="207"/>
      <c r="T9" s="207"/>
      <c r="U9" s="207"/>
      <c r="V9" s="207"/>
      <c r="W9" s="208"/>
      <c r="X9" s="208"/>
      <c r="Y9" s="208"/>
      <c r="Z9" s="209"/>
      <c r="AA9" s="209"/>
      <c r="AB9" s="209"/>
      <c r="AC9" s="209"/>
      <c r="AD9" s="209"/>
      <c r="AE9" s="209"/>
      <c r="AF9" s="209"/>
      <c r="AG9" s="209"/>
      <c r="AH9" s="209"/>
      <c r="AI9" s="209"/>
      <c r="AJ9" s="209"/>
      <c r="AK9" s="209"/>
      <c r="AL9" s="209"/>
      <c r="AM9" s="209"/>
      <c r="AN9" s="209"/>
      <c r="AO9" s="209"/>
      <c r="AP9" s="209"/>
      <c r="AQ9" s="209"/>
      <c r="AR9" s="209"/>
    </row>
    <row r="10" spans="1:272" ht="27.75" customHeight="1" x14ac:dyDescent="0.2">
      <c r="A10" s="362" t="s">
        <v>214</v>
      </c>
      <c r="B10" s="363"/>
      <c r="C10" s="363"/>
      <c r="D10" s="363"/>
      <c r="E10" s="363"/>
      <c r="F10" s="364"/>
      <c r="G10" s="334" t="s">
        <v>215</v>
      </c>
      <c r="H10" s="335"/>
      <c r="I10" s="335"/>
      <c r="J10" s="335"/>
      <c r="K10" s="336"/>
      <c r="L10" s="342" t="s">
        <v>216</v>
      </c>
      <c r="M10" s="343"/>
      <c r="N10" s="321" t="s">
        <v>217</v>
      </c>
      <c r="O10" s="322"/>
      <c r="P10" s="322"/>
      <c r="Q10" s="322"/>
      <c r="R10" s="322"/>
      <c r="S10" s="322"/>
      <c r="T10" s="322"/>
      <c r="U10" s="322"/>
      <c r="V10" s="323"/>
      <c r="W10" s="333" t="s">
        <v>218</v>
      </c>
      <c r="X10" s="333"/>
      <c r="Y10" s="333"/>
      <c r="Z10" s="333"/>
      <c r="AA10" s="333"/>
      <c r="AB10" s="333"/>
      <c r="AC10" s="333"/>
      <c r="AD10" s="333"/>
      <c r="AE10" s="333"/>
      <c r="AF10" s="344" t="s">
        <v>219</v>
      </c>
      <c r="AG10" s="345"/>
      <c r="AH10" s="345"/>
      <c r="AI10" s="345"/>
      <c r="AJ10" s="346"/>
      <c r="AK10" s="321" t="s">
        <v>423</v>
      </c>
      <c r="AL10" s="322"/>
      <c r="AM10" s="322"/>
      <c r="AN10" s="322"/>
      <c r="AO10" s="323"/>
      <c r="AP10" s="321" t="s">
        <v>498</v>
      </c>
      <c r="AQ10" s="322"/>
      <c r="AR10" s="323"/>
      <c r="AS10" s="204"/>
      <c r="AT10" s="204"/>
      <c r="AU10" s="204"/>
      <c r="AV10" s="204"/>
      <c r="AW10" s="204"/>
      <c r="AX10" s="204"/>
      <c r="AY10" s="204"/>
      <c r="AZ10" s="204"/>
      <c r="BA10" s="204"/>
      <c r="BB10" s="204"/>
      <c r="BC10" s="204"/>
      <c r="BD10" s="204"/>
      <c r="BE10" s="204"/>
      <c r="BF10" s="204"/>
      <c r="BG10" s="204"/>
      <c r="BH10" s="204"/>
      <c r="BI10" s="204"/>
      <c r="BJ10" s="204"/>
      <c r="BK10" s="204"/>
      <c r="BL10" s="204"/>
      <c r="BM10" s="204"/>
      <c r="BN10" s="204"/>
      <c r="BO10" s="204"/>
      <c r="BP10" s="204"/>
    </row>
    <row r="11" spans="1:272" ht="15.75" x14ac:dyDescent="0.2">
      <c r="A11" s="383" t="s">
        <v>222</v>
      </c>
      <c r="B11" s="349" t="s">
        <v>15</v>
      </c>
      <c r="C11" s="352" t="s">
        <v>17</v>
      </c>
      <c r="D11" s="352" t="s">
        <v>19</v>
      </c>
      <c r="E11" s="349" t="s">
        <v>21</v>
      </c>
      <c r="F11" s="352" t="s">
        <v>23</v>
      </c>
      <c r="G11" s="350" t="s">
        <v>499</v>
      </c>
      <c r="H11" s="350" t="s">
        <v>223</v>
      </c>
      <c r="I11" s="350" t="s">
        <v>224</v>
      </c>
      <c r="J11" s="350" t="s">
        <v>225</v>
      </c>
      <c r="K11" s="350" t="s">
        <v>226</v>
      </c>
      <c r="L11" s="342"/>
      <c r="M11" s="343"/>
      <c r="N11" s="331" t="s">
        <v>227</v>
      </c>
      <c r="O11" s="331" t="s">
        <v>228</v>
      </c>
      <c r="P11" s="348" t="s">
        <v>229</v>
      </c>
      <c r="Q11" s="331" t="s">
        <v>230</v>
      </c>
      <c r="R11" s="331" t="s">
        <v>231</v>
      </c>
      <c r="S11" s="331" t="s">
        <v>232</v>
      </c>
      <c r="T11" s="348" t="s">
        <v>229</v>
      </c>
      <c r="U11" s="331" t="s">
        <v>29</v>
      </c>
      <c r="V11" s="330" t="s">
        <v>233</v>
      </c>
      <c r="W11" s="331" t="s">
        <v>31</v>
      </c>
      <c r="X11" s="331" t="s">
        <v>33</v>
      </c>
      <c r="Y11" s="331" t="s">
        <v>234</v>
      </c>
      <c r="Z11" s="331"/>
      <c r="AA11" s="331"/>
      <c r="AB11" s="331"/>
      <c r="AC11" s="331"/>
      <c r="AD11" s="331"/>
      <c r="AE11" s="330" t="s">
        <v>235</v>
      </c>
      <c r="AF11" s="330" t="s">
        <v>236</v>
      </c>
      <c r="AG11" s="330" t="s">
        <v>229</v>
      </c>
      <c r="AH11" s="330" t="s">
        <v>237</v>
      </c>
      <c r="AI11" s="330" t="s">
        <v>229</v>
      </c>
      <c r="AJ11" s="330" t="s">
        <v>238</v>
      </c>
      <c r="AK11" s="330" t="s">
        <v>49</v>
      </c>
      <c r="AL11" s="331" t="s">
        <v>239</v>
      </c>
      <c r="AM11" s="331" t="s">
        <v>240</v>
      </c>
      <c r="AN11" s="331" t="s">
        <v>241</v>
      </c>
      <c r="AO11" s="331" t="s">
        <v>242</v>
      </c>
      <c r="AP11" s="331" t="s">
        <v>239</v>
      </c>
      <c r="AQ11" s="331" t="s">
        <v>241</v>
      </c>
      <c r="AR11" s="331" t="s">
        <v>240</v>
      </c>
      <c r="AS11" s="204"/>
      <c r="AT11" s="204"/>
      <c r="AU11" s="204"/>
      <c r="AV11" s="204"/>
      <c r="AW11" s="204"/>
      <c r="AX11" s="204"/>
      <c r="AY11" s="204"/>
      <c r="AZ11" s="204"/>
      <c r="BA11" s="204"/>
      <c r="BB11" s="204"/>
      <c r="BC11" s="204"/>
      <c r="BD11" s="204"/>
      <c r="BE11" s="204"/>
      <c r="BF11" s="204"/>
      <c r="BG11" s="204"/>
      <c r="BH11" s="204"/>
      <c r="BI11" s="204"/>
      <c r="BJ11" s="204"/>
      <c r="BK11" s="204"/>
      <c r="BL11" s="204"/>
      <c r="BM11" s="204"/>
      <c r="BN11" s="204"/>
      <c r="BO11" s="204"/>
    </row>
    <row r="12" spans="1:272" s="213" customFormat="1" ht="98.25" x14ac:dyDescent="0.25">
      <c r="A12" s="383"/>
      <c r="B12" s="349"/>
      <c r="C12" s="352"/>
      <c r="D12" s="352"/>
      <c r="E12" s="349"/>
      <c r="F12" s="352"/>
      <c r="G12" s="351"/>
      <c r="H12" s="351"/>
      <c r="I12" s="351"/>
      <c r="J12" s="351"/>
      <c r="K12" s="351"/>
      <c r="L12" s="250" t="s">
        <v>424</v>
      </c>
      <c r="M12" s="250" t="s">
        <v>246</v>
      </c>
      <c r="N12" s="331"/>
      <c r="O12" s="331"/>
      <c r="P12" s="348"/>
      <c r="Q12" s="331"/>
      <c r="R12" s="331"/>
      <c r="S12" s="348"/>
      <c r="T12" s="348"/>
      <c r="U12" s="331"/>
      <c r="V12" s="330"/>
      <c r="W12" s="331"/>
      <c r="X12" s="331"/>
      <c r="Y12" s="210" t="s">
        <v>247</v>
      </c>
      <c r="Z12" s="210" t="s">
        <v>248</v>
      </c>
      <c r="AA12" s="210" t="s">
        <v>249</v>
      </c>
      <c r="AB12" s="210" t="s">
        <v>250</v>
      </c>
      <c r="AC12" s="210" t="s">
        <v>251</v>
      </c>
      <c r="AD12" s="210" t="s">
        <v>252</v>
      </c>
      <c r="AE12" s="330"/>
      <c r="AF12" s="330"/>
      <c r="AG12" s="330"/>
      <c r="AH12" s="330"/>
      <c r="AI12" s="330"/>
      <c r="AJ12" s="330"/>
      <c r="AK12" s="330"/>
      <c r="AL12" s="331"/>
      <c r="AM12" s="331"/>
      <c r="AN12" s="331"/>
      <c r="AO12" s="331"/>
      <c r="AP12" s="331"/>
      <c r="AQ12" s="331"/>
      <c r="AR12" s="331"/>
      <c r="AS12" s="211"/>
      <c r="AT12" s="211"/>
      <c r="AU12" s="211"/>
      <c r="AV12" s="211"/>
      <c r="AW12" s="211"/>
      <c r="AX12" s="211"/>
      <c r="AY12" s="211"/>
      <c r="AZ12" s="211"/>
      <c r="BA12" s="211"/>
      <c r="BB12" s="211"/>
      <c r="BC12" s="211"/>
      <c r="BD12" s="211"/>
      <c r="BE12" s="211"/>
      <c r="BF12" s="211"/>
      <c r="BG12" s="211"/>
      <c r="BH12" s="211"/>
      <c r="BI12" s="211"/>
      <c r="BJ12" s="211"/>
      <c r="BK12" s="211"/>
      <c r="BL12" s="211"/>
      <c r="BM12" s="211"/>
      <c r="BN12" s="211"/>
      <c r="BO12" s="211"/>
      <c r="BP12" s="212"/>
      <c r="BQ12" s="212"/>
      <c r="BR12" s="212"/>
      <c r="BS12" s="212"/>
      <c r="BT12" s="212"/>
      <c r="BU12" s="212"/>
      <c r="BV12" s="212"/>
      <c r="BW12" s="212"/>
      <c r="BX12" s="212"/>
      <c r="BY12" s="212"/>
      <c r="BZ12" s="212"/>
      <c r="CA12" s="212"/>
      <c r="CB12" s="212"/>
      <c r="CC12" s="212"/>
      <c r="CD12" s="212"/>
      <c r="CE12" s="212"/>
      <c r="CF12" s="212"/>
      <c r="CG12" s="212"/>
      <c r="CH12" s="212"/>
      <c r="CI12" s="212"/>
      <c r="CJ12" s="212"/>
      <c r="CK12" s="212"/>
      <c r="CL12" s="212"/>
      <c r="CM12" s="212"/>
      <c r="CN12" s="212"/>
      <c r="CO12" s="212"/>
      <c r="CP12" s="212"/>
      <c r="CQ12" s="212"/>
      <c r="CR12" s="212"/>
      <c r="CS12" s="212"/>
      <c r="CT12" s="212"/>
      <c r="CU12" s="212"/>
      <c r="CV12" s="212"/>
      <c r="CW12" s="212"/>
      <c r="CX12" s="212"/>
      <c r="CY12" s="212"/>
      <c r="CZ12" s="212"/>
      <c r="DA12" s="212"/>
      <c r="DB12" s="212"/>
      <c r="DC12" s="212"/>
      <c r="DD12" s="212"/>
      <c r="DE12" s="212"/>
      <c r="DF12" s="212"/>
      <c r="DG12" s="212"/>
      <c r="DH12" s="212"/>
      <c r="DI12" s="212"/>
      <c r="DJ12" s="212"/>
      <c r="DK12" s="212"/>
      <c r="DL12" s="212"/>
      <c r="DM12" s="212"/>
      <c r="DN12" s="212"/>
      <c r="DO12" s="212"/>
      <c r="DP12" s="212"/>
      <c r="DQ12" s="212"/>
      <c r="DR12" s="212"/>
      <c r="DS12" s="212"/>
      <c r="DT12" s="212"/>
      <c r="DU12" s="212"/>
      <c r="DV12" s="212"/>
      <c r="DW12" s="212"/>
      <c r="DX12" s="212"/>
      <c r="DY12" s="212"/>
      <c r="DZ12" s="212"/>
      <c r="EA12" s="212"/>
      <c r="EB12" s="212"/>
      <c r="EC12" s="212"/>
      <c r="ED12" s="212"/>
      <c r="EE12" s="212"/>
      <c r="EF12" s="212"/>
      <c r="EG12" s="212"/>
      <c r="EH12" s="212"/>
      <c r="EI12" s="212"/>
      <c r="EJ12" s="212"/>
      <c r="EK12" s="212"/>
      <c r="EL12" s="212"/>
      <c r="EM12" s="212"/>
      <c r="EN12" s="212"/>
      <c r="EO12" s="212"/>
      <c r="EP12" s="212"/>
      <c r="EQ12" s="212"/>
      <c r="ER12" s="212"/>
      <c r="ES12" s="212"/>
      <c r="ET12" s="212"/>
      <c r="EU12" s="212"/>
      <c r="EV12" s="212"/>
      <c r="EW12" s="212"/>
      <c r="EX12" s="212"/>
      <c r="EY12" s="212"/>
      <c r="EZ12" s="212"/>
      <c r="FA12" s="212"/>
      <c r="FB12" s="212"/>
      <c r="FC12" s="212"/>
      <c r="FD12" s="212"/>
      <c r="FE12" s="212"/>
      <c r="FF12" s="212"/>
      <c r="FG12" s="212"/>
      <c r="FH12" s="212"/>
      <c r="FI12" s="212"/>
      <c r="FJ12" s="212"/>
      <c r="FK12" s="212"/>
      <c r="FL12" s="212"/>
      <c r="FM12" s="212"/>
      <c r="FN12" s="212"/>
      <c r="FO12" s="212"/>
      <c r="FP12" s="212"/>
      <c r="FQ12" s="212"/>
      <c r="FR12" s="212"/>
      <c r="FS12" s="212"/>
      <c r="FT12" s="212"/>
      <c r="FU12" s="212"/>
      <c r="FV12" s="212"/>
      <c r="FW12" s="212"/>
      <c r="FX12" s="212"/>
      <c r="FY12" s="212"/>
      <c r="FZ12" s="212"/>
      <c r="GA12" s="212"/>
      <c r="GB12" s="212"/>
      <c r="GC12" s="212"/>
      <c r="GD12" s="212"/>
      <c r="GE12" s="212"/>
      <c r="GF12" s="212"/>
      <c r="GG12" s="212"/>
      <c r="GH12" s="212"/>
      <c r="GI12" s="212"/>
      <c r="GJ12" s="212"/>
      <c r="GK12" s="212"/>
      <c r="GL12" s="212"/>
      <c r="GM12" s="212"/>
      <c r="GN12" s="212"/>
      <c r="GO12" s="212"/>
      <c r="GP12" s="212"/>
      <c r="GQ12" s="212"/>
      <c r="GR12" s="212"/>
      <c r="GS12" s="212"/>
      <c r="GT12" s="212"/>
      <c r="GU12" s="212"/>
      <c r="GV12" s="212"/>
      <c r="GW12" s="212"/>
      <c r="GX12" s="212"/>
      <c r="GY12" s="212"/>
      <c r="GZ12" s="212"/>
      <c r="HA12" s="212"/>
      <c r="HB12" s="212"/>
      <c r="HC12" s="212"/>
      <c r="HD12" s="212"/>
      <c r="HE12" s="212"/>
      <c r="HF12" s="212"/>
      <c r="HG12" s="212"/>
      <c r="HH12" s="212"/>
      <c r="HI12" s="212"/>
      <c r="HJ12" s="212"/>
      <c r="HK12" s="212"/>
      <c r="HL12" s="212"/>
      <c r="HM12" s="212"/>
      <c r="HN12" s="212"/>
      <c r="HO12" s="212"/>
      <c r="HP12" s="212"/>
      <c r="HQ12" s="212"/>
      <c r="HR12" s="212"/>
      <c r="HS12" s="212"/>
      <c r="HT12" s="212"/>
      <c r="HU12" s="212"/>
      <c r="HV12" s="212"/>
      <c r="HW12" s="212"/>
      <c r="HX12" s="212"/>
      <c r="HY12" s="212"/>
      <c r="HZ12" s="212"/>
      <c r="IA12" s="212"/>
      <c r="IB12" s="212"/>
      <c r="IC12" s="212"/>
      <c r="ID12" s="212"/>
      <c r="IE12" s="212"/>
      <c r="IF12" s="212"/>
      <c r="IG12" s="212"/>
      <c r="IH12" s="212"/>
      <c r="II12" s="212"/>
      <c r="IJ12" s="212"/>
      <c r="IK12" s="212"/>
      <c r="IL12" s="212"/>
      <c r="IM12" s="212"/>
      <c r="IN12" s="212"/>
      <c r="IO12" s="212"/>
      <c r="IP12" s="212"/>
      <c r="IQ12" s="212"/>
      <c r="IR12" s="212"/>
      <c r="IS12" s="212"/>
      <c r="IT12" s="212"/>
      <c r="IU12" s="212"/>
      <c r="IV12" s="212"/>
      <c r="IW12" s="212"/>
      <c r="IX12" s="212"/>
      <c r="IY12" s="212"/>
      <c r="IZ12" s="212"/>
      <c r="JA12" s="212"/>
      <c r="JB12" s="212"/>
      <c r="JC12" s="212"/>
      <c r="JD12" s="212"/>
      <c r="JE12" s="212"/>
      <c r="JF12" s="212"/>
      <c r="JG12" s="212"/>
      <c r="JH12" s="212"/>
      <c r="JI12" s="212"/>
      <c r="JJ12" s="212"/>
      <c r="JK12" s="212"/>
      <c r="JL12" s="212"/>
    </row>
    <row r="13" spans="1:272" s="215" customFormat="1" ht="106.5" customHeight="1" x14ac:dyDescent="0.25">
      <c r="A13" s="358">
        <v>1</v>
      </c>
      <c r="B13" s="338" t="s">
        <v>120</v>
      </c>
      <c r="C13" s="337" t="s">
        <v>438</v>
      </c>
      <c r="D13" s="338" t="s">
        <v>437</v>
      </c>
      <c r="E13" s="339" t="s">
        <v>448</v>
      </c>
      <c r="F13" s="338" t="s">
        <v>140</v>
      </c>
      <c r="G13" s="324" t="s">
        <v>130</v>
      </c>
      <c r="H13" s="324" t="s">
        <v>427</v>
      </c>
      <c r="I13" s="324" t="s">
        <v>430</v>
      </c>
      <c r="J13" s="324" t="s">
        <v>428</v>
      </c>
      <c r="K13" s="324" t="s">
        <v>429</v>
      </c>
      <c r="L13" s="324" t="s">
        <v>128</v>
      </c>
      <c r="M13" s="324" t="s">
        <v>145</v>
      </c>
      <c r="N13" s="347">
        <v>5000</v>
      </c>
      <c r="O13" s="329" t="str">
        <f>IF(N13&lt;=0,"",IF(N13&lt;=2,"Muy Baja",IF(N13&lt;=24,"Baja",IF(N13&lt;=500,"Media",IF(N13&lt;=5000,"Alta","Muy Alta")))))</f>
        <v>Alta</v>
      </c>
      <c r="P13" s="328">
        <f>IF(O13="","",IF(O13="Muy Baja",0.2,IF(O13="Baja",0.4,IF(O13="Media",0.6,IF(O13="Alta",0.8,IF(O13="Muy Alta",1,))))))</f>
        <v>0.8</v>
      </c>
      <c r="Q13" s="332" t="s">
        <v>349</v>
      </c>
      <c r="R13" s="328" t="str">
        <f>IF(NOT(ISERROR(MATCH(Q13,'Tabla Impacto'!$B$222:$B$224,0))),'Tabla Impacto'!$F$224&amp;"Por favor no seleccionar los criterios de impacto(Afectación Económica o presupuestal y Pérdida Reputacional)",Q13)</f>
        <v xml:space="preserve">     Afectación menor a 130 SMLMV .</v>
      </c>
      <c r="S13" s="329" t="str">
        <f>IF(OR(R13='Tabla Impacto'!$C$12,R13='Tabla Impacto'!$D$12),"Leve",IF(OR(R13='Tabla Impacto'!$C$13,R13='Tabla Impacto'!$D$13),"Menor",IF(OR(R13='Tabla Impacto'!$C$14,R13='Tabla Impacto'!$D$14),"Moderado",IF(OR(R13='Tabla Impacto'!$C$15,R13='Tabla Impacto'!$D$15),"Mayor",IF(OR(R13='Tabla Impacto'!$C$16,R13='Tabla Impacto'!$D$16),"Catastrófico","")))))</f>
        <v>Leve</v>
      </c>
      <c r="T13" s="328">
        <f>IF(S13="","",IF(S13="Leve",0.2,IF(S13="Menor",0.4,IF(S13="Moderado",0.6,IF(S13="Mayor",0.8,IF(S13="Catastrófico",1,))))))</f>
        <v>0.2</v>
      </c>
      <c r="U13" s="327" t="str">
        <f>IF(OR(AND(O13="Muy Baja",S13="Leve"),AND(O13="Muy Baja",S13="Menor"),AND(O13="Baja",S13="Leve")),"Bajo",IF(OR(AND(O13="Muy baja",S13="Moderado"),AND(O13="Baja",S13="Menor"),AND(O13="Baja",S13="Moderado"),AND(O13="Media",S13="Leve"),AND(O13="Media",S13="Menor"),AND(O13="Media",S13="Moderado"),AND(O13="Alta",S13="Leve"),AND(O13="Alta",S13="Menor")),"Moderado",IF(OR(AND(O13="Muy Baja",S13="Mayor"),AND(O13="Baja",S13="Mayor"),AND(O13="Media",S13="Mayor"),AND(O13="Alta",S13="Moderado"),AND(O13="Alta",S13="Mayor"),AND(O13="Muy Alta",S13="Leve"),AND(O13="Muy Alta",S13="Menor"),AND(O13="Muy Alta",S13="Moderado"),AND(O13="Muy Alta",S13="Mayor")),"Alto",IF(OR(AND(O13="Muy Baja",S13="Catastrófico"),AND(O13="Baja",S13="Catastrófico"),AND(O13="Media",S13="Catastrófico"),AND(O13="Alta",S13="Catastrófico"),AND(O13="Muy Alta",S13="Catastrófico")),"Extremo",""))))</f>
        <v>Moderado</v>
      </c>
      <c r="V13" s="214">
        <v>1</v>
      </c>
      <c r="W13" s="265" t="s">
        <v>500</v>
      </c>
      <c r="X13" s="189" t="str">
        <f t="shared" ref="X13:X16" si="0">IF(OR(Y13="Preventivo",Y13="Detectivo"),"Probabilidad",IF(Y13="Correctivo","Impacto",""))</f>
        <v>Probabilidad</v>
      </c>
      <c r="Y13" s="190" t="s">
        <v>254</v>
      </c>
      <c r="Z13" s="190" t="s">
        <v>255</v>
      </c>
      <c r="AA13" s="191" t="str">
        <f>IF(AND(Y13="Preventivo",Z13="Automático"),"50%",IF(AND(Y13="Preventivo",Z13="Manual"),"40%",IF(AND(Y13="Detectivo",Z13="Automático"),"40%",IF(AND(Y13="Detectivo",Z13="Manual"),"30%",IF(AND(Y13="Correctivo",Z13="Automático"),"35%",IF(AND(Y13="Correctivo",Z13="Manual"),"25%",""))))))</f>
        <v>40%</v>
      </c>
      <c r="AB13" s="190" t="s">
        <v>256</v>
      </c>
      <c r="AC13" s="190" t="s">
        <v>257</v>
      </c>
      <c r="AD13" s="190" t="s">
        <v>258</v>
      </c>
      <c r="AE13" s="192">
        <f>IFERROR(IF(X13="Probabilidad",(P13-(+P13*AA13)),IF(X13="Impacto",P13,"")),"")</f>
        <v>0.48</v>
      </c>
      <c r="AF13" s="193" t="str">
        <f>IFERROR(IF(AE13="","",IF(AE13&lt;=0.2,"Muy Baja",IF(AE13&lt;=0.4,"Baja",IF(AE13&lt;=0.6,"Media",IF(AE13&lt;=0.8,"Alta","Muy Alta"))))),"")</f>
        <v>Media</v>
      </c>
      <c r="AG13" s="191">
        <f>+AE13</f>
        <v>0.48</v>
      </c>
      <c r="AH13" s="193" t="str">
        <f>IFERROR(IF(AI13="","",IF(AI13&lt;=0.2,"Leve",IF(AI13&lt;=0.4,"Menor",IF(AI13&lt;=0.6,"Moderado",IF(AI13&lt;=0.8,"Mayor","Catastrófico"))))),"")</f>
        <v>Leve</v>
      </c>
      <c r="AI13" s="191">
        <f>IFERROR(IF(X13="Impacto",(T13-(+T13*AA13)),IF(X13="Probabilidad",T13,"")),"")</f>
        <v>0.2</v>
      </c>
      <c r="AJ13" s="194" t="str">
        <f>IFERROR(IF(OR(AND(AF13="Muy Baja",AH13="Leve"),AND(AF13="Muy Baja",AH13="Menor"),AND(AF13="Baja",AH13="Leve")),"Bajo",IF(OR(AND(AF13="Muy baja",AH13="Moderado"),AND(AF13="Baja",AH13="Menor"),AND(AF13="Baja",AH13="Moderado"),AND(AF13="Media",AH13="Leve"),AND(AF13="Media",AH13="Menor"),AND(AF13="Media",AH13="Moderado"),AND(AF13="Alta",AH13="Leve"),AND(AF13="Alta",AH13="Menor")),"Moderado",IF(OR(AND(AF13="Muy Baja",AH13="Mayor"),AND(AF13="Baja",AH13="Mayor"),AND(AF13="Media",AH13="Mayor"),AND(AF13="Alta",AH13="Moderado"),AND(AF13="Alta",AH13="Mayor"),AND(AF13="Muy Alta",AH13="Leve"),AND(AF13="Muy Alta",AH13="Menor"),AND(AF13="Muy Alta",AH13="Moderado"),AND(AF13="Muy Alta",AH13="Mayor")),"Alto",IF(OR(AND(AF13="Muy Baja",AH13="Catastrófico"),AND(AF13="Baja",AH13="Catastrófico"),AND(AF13="Media",AH13="Catastrófico"),AND(AF13="Alta",AH13="Catastrófico"),AND(AF13="Muy Alta",AH13="Catastrófico")),"Extremo","")))),"")</f>
        <v>Moderado</v>
      </c>
      <c r="AK13" s="195" t="s">
        <v>123</v>
      </c>
      <c r="AL13" s="267" t="s">
        <v>431</v>
      </c>
      <c r="AM13" s="186" t="s">
        <v>432</v>
      </c>
      <c r="AN13" s="186" t="s">
        <v>433</v>
      </c>
      <c r="AO13" s="266" t="s">
        <v>494</v>
      </c>
      <c r="AP13" s="338" t="s">
        <v>434</v>
      </c>
      <c r="AQ13" s="338" t="s">
        <v>435</v>
      </c>
      <c r="AR13" s="338" t="s">
        <v>432</v>
      </c>
    </row>
    <row r="14" spans="1:272" ht="106.5" customHeight="1" x14ac:dyDescent="0.2">
      <c r="A14" s="358"/>
      <c r="B14" s="338"/>
      <c r="C14" s="337"/>
      <c r="D14" s="338"/>
      <c r="E14" s="339"/>
      <c r="F14" s="338"/>
      <c r="G14" s="325"/>
      <c r="H14" s="325"/>
      <c r="I14" s="325"/>
      <c r="J14" s="325"/>
      <c r="K14" s="325"/>
      <c r="L14" s="325"/>
      <c r="M14" s="325"/>
      <c r="N14" s="347"/>
      <c r="O14" s="329"/>
      <c r="P14" s="328"/>
      <c r="Q14" s="332"/>
      <c r="R14" s="328">
        <f>IF(NOT(ISERROR(MATCH(Q14,_xlfn.ANCHORARRAY(E25),0))),P27&amp;"Por favor no seleccionar los criterios de impacto",Q14)</f>
        <v>0</v>
      </c>
      <c r="S14" s="329"/>
      <c r="T14" s="328"/>
      <c r="U14" s="327"/>
      <c r="V14" s="214">
        <v>2</v>
      </c>
      <c r="W14" s="265" t="s">
        <v>493</v>
      </c>
      <c r="X14" s="189" t="str">
        <f t="shared" si="0"/>
        <v>Probabilidad</v>
      </c>
      <c r="Y14" s="190" t="s">
        <v>254</v>
      </c>
      <c r="Z14" s="190" t="s">
        <v>255</v>
      </c>
      <c r="AA14" s="191" t="str">
        <f t="shared" ref="AA14:AA18" si="1">IF(AND(Y14="Preventivo",Z14="Automático"),"50%",IF(AND(Y14="Preventivo",Z14="Manual"),"40%",IF(AND(Y14="Detectivo",Z14="Automático"),"40%",IF(AND(Y14="Detectivo",Z14="Manual"),"30%",IF(AND(Y14="Correctivo",Z14="Automático"),"35%",IF(AND(Y14="Correctivo",Z14="Manual"),"25%",""))))))</f>
        <v>40%</v>
      </c>
      <c r="AB14" s="190" t="s">
        <v>256</v>
      </c>
      <c r="AC14" s="190" t="s">
        <v>257</v>
      </c>
      <c r="AD14" s="190" t="s">
        <v>258</v>
      </c>
      <c r="AE14" s="192">
        <f>IFERROR(IF(AND(X13="Probabilidad",X14="Probabilidad"),(AG13-(+AG13*AA14)),IF(X14="Probabilidad",(P13-(+P13*AA14)),IF(X14="Impacto",AG13,""))),"")</f>
        <v>0.28799999999999998</v>
      </c>
      <c r="AF14" s="193" t="str">
        <f t="shared" ref="AF14:AF72" si="2">IFERROR(IF(AE14="","",IF(AE14&lt;=0.2,"Muy Baja",IF(AE14&lt;=0.4,"Baja",IF(AE14&lt;=0.6,"Media",IF(AE14&lt;=0.8,"Alta","Muy Alta"))))),"")</f>
        <v>Baja</v>
      </c>
      <c r="AG14" s="191">
        <f t="shared" ref="AG14:AG18" si="3">+AE14</f>
        <v>0.28799999999999998</v>
      </c>
      <c r="AH14" s="193" t="str">
        <f t="shared" ref="AH14:AH72" si="4">IFERROR(IF(AI14="","",IF(AI14&lt;=0.2,"Leve",IF(AI14&lt;=0.4,"Menor",IF(AI14&lt;=0.6,"Moderado",IF(AI14&lt;=0.8,"Mayor","Catastrófico"))))),"")</f>
        <v>Leve</v>
      </c>
      <c r="AI14" s="191">
        <f>IFERROR(IF(AND(X13="Impacto",X14="Impacto"),(AI13-(+AI13*AA14)),IF(X14="Impacto",($T$13-(+$T$13*AA14)),IF(X14="Probabilidad",AI13,""))),"")</f>
        <v>0.2</v>
      </c>
      <c r="AJ14" s="194" t="str">
        <f t="shared" ref="AJ14:AJ18" si="5">IFERROR(IF(OR(AND(AF14="Muy Baja",AH14="Leve"),AND(AF14="Muy Baja",AH14="Menor"),AND(AF14="Baja",AH14="Leve")),"Bajo",IF(OR(AND(AF14="Muy baja",AH14="Moderado"),AND(AF14="Baja",AH14="Menor"),AND(AF14="Baja",AH14="Moderado"),AND(AF14="Media",AH14="Leve"),AND(AF14="Media",AH14="Menor"),AND(AF14="Media",AH14="Moderado"),AND(AF14="Alta",AH14="Leve"),AND(AF14="Alta",AH14="Menor")),"Moderado",IF(OR(AND(AF14="Muy Baja",AH14="Mayor"),AND(AF14="Baja",AH14="Mayor"),AND(AF14="Media",AH14="Mayor"),AND(AF14="Alta",AH14="Moderado"),AND(AF14="Alta",AH14="Mayor"),AND(AF14="Muy Alta",AH14="Leve"),AND(AF14="Muy Alta",AH14="Menor"),AND(AF14="Muy Alta",AH14="Moderado"),AND(AF14="Muy Alta",AH14="Mayor")),"Alto",IF(OR(AND(AF14="Muy Baja",AH14="Catastrófico"),AND(AF14="Baja",AH14="Catastrófico"),AND(AF14="Media",AH14="Catastrófico"),AND(AF14="Alta",AH14="Catastrófico"),AND(AF14="Muy Alta",AH14="Catastrófico")),"Extremo","")))),"")</f>
        <v>Bajo</v>
      </c>
      <c r="AK14" s="195" t="s">
        <v>117</v>
      </c>
      <c r="AL14" s="186"/>
      <c r="AM14" s="196"/>
      <c r="AN14" s="186"/>
      <c r="AO14" s="197"/>
      <c r="AP14" s="338"/>
      <c r="AQ14" s="338"/>
      <c r="AR14" s="338"/>
    </row>
    <row r="15" spans="1:272" ht="36.75" customHeight="1" x14ac:dyDescent="0.2">
      <c r="A15" s="358"/>
      <c r="B15" s="338"/>
      <c r="C15" s="337"/>
      <c r="D15" s="338"/>
      <c r="E15" s="339"/>
      <c r="F15" s="338"/>
      <c r="G15" s="325"/>
      <c r="H15" s="325"/>
      <c r="I15" s="325"/>
      <c r="J15" s="325"/>
      <c r="K15" s="325"/>
      <c r="L15" s="325"/>
      <c r="M15" s="325"/>
      <c r="N15" s="347"/>
      <c r="O15" s="329"/>
      <c r="P15" s="328"/>
      <c r="Q15" s="332"/>
      <c r="R15" s="328">
        <f>IF(NOT(ISERROR(MATCH(Q15,_xlfn.ANCHORARRAY(E26),0))),P28&amp;"Por favor no seleccionar los criterios de impacto",Q15)</f>
        <v>0</v>
      </c>
      <c r="S15" s="329"/>
      <c r="T15" s="328"/>
      <c r="U15" s="327"/>
      <c r="V15" s="214">
        <v>3</v>
      </c>
      <c r="W15" s="188"/>
      <c r="X15" s="189" t="str">
        <f t="shared" si="0"/>
        <v/>
      </c>
      <c r="Y15" s="190"/>
      <c r="Z15" s="190"/>
      <c r="AA15" s="191" t="str">
        <f t="shared" si="1"/>
        <v/>
      </c>
      <c r="AB15" s="190"/>
      <c r="AC15" s="190"/>
      <c r="AD15" s="190"/>
      <c r="AE15" s="192" t="str">
        <f>IFERROR(IF(AND(X14="Probabilidad",X15="Probabilidad"),(AG14-(+AG14*AA15)),IF(AND(X14="Impacto",X15="Probabilidad"),(AG13-(+AG13*AA15)),IF(X15="Impacto",AG14,""))),"")</f>
        <v/>
      </c>
      <c r="AF15" s="193" t="str">
        <f t="shared" si="2"/>
        <v/>
      </c>
      <c r="AG15" s="191" t="str">
        <f t="shared" si="3"/>
        <v/>
      </c>
      <c r="AH15" s="193" t="str">
        <f t="shared" si="4"/>
        <v/>
      </c>
      <c r="AI15" s="191" t="str">
        <f>IFERROR(IF(AND(X14="Impacto",X15="Impacto"),(AI14-(+AI14*AA15)),IF(AND(X14="Probabilidad",X15="Impacto"),(AI13-(+AI13*AA15)),IF(X15="Probabilidad",AI14,""))),"")</f>
        <v/>
      </c>
      <c r="AJ15" s="194" t="str">
        <f t="shared" si="5"/>
        <v/>
      </c>
      <c r="AK15" s="195"/>
      <c r="AL15" s="186"/>
      <c r="AM15" s="196"/>
      <c r="AN15" s="196"/>
      <c r="AO15" s="197"/>
      <c r="AP15" s="338"/>
      <c r="AQ15" s="338"/>
      <c r="AR15" s="338"/>
    </row>
    <row r="16" spans="1:272" ht="36.75" customHeight="1" x14ac:dyDescent="0.2">
      <c r="A16" s="358"/>
      <c r="B16" s="338"/>
      <c r="C16" s="337"/>
      <c r="D16" s="338"/>
      <c r="E16" s="339"/>
      <c r="F16" s="338"/>
      <c r="G16" s="325"/>
      <c r="H16" s="325"/>
      <c r="I16" s="325"/>
      <c r="J16" s="325"/>
      <c r="K16" s="325"/>
      <c r="L16" s="325"/>
      <c r="M16" s="325"/>
      <c r="N16" s="347"/>
      <c r="O16" s="329"/>
      <c r="P16" s="328"/>
      <c r="Q16" s="332"/>
      <c r="R16" s="328">
        <f>IF(NOT(ISERROR(MATCH(Q16,_xlfn.ANCHORARRAY(E27),0))),P29&amp;"Por favor no seleccionar los criterios de impacto",Q16)</f>
        <v>0</v>
      </c>
      <c r="S16" s="329"/>
      <c r="T16" s="328"/>
      <c r="U16" s="327"/>
      <c r="V16" s="214">
        <v>4</v>
      </c>
      <c r="W16" s="187"/>
      <c r="X16" s="189" t="str">
        <f t="shared" si="0"/>
        <v/>
      </c>
      <c r="Y16" s="190"/>
      <c r="Z16" s="190"/>
      <c r="AA16" s="191" t="str">
        <f t="shared" si="1"/>
        <v/>
      </c>
      <c r="AB16" s="190"/>
      <c r="AC16" s="190"/>
      <c r="AD16" s="190"/>
      <c r="AE16" s="192" t="str">
        <f t="shared" ref="AE16:AE18" si="6">IFERROR(IF(AND(X15="Probabilidad",X16="Probabilidad"),(AG15-(+AG15*AA16)),IF(AND(X15="Impacto",X16="Probabilidad"),(AG14-(+AG14*AA16)),IF(X16="Impacto",AG15,""))),"")</f>
        <v/>
      </c>
      <c r="AF16" s="193" t="str">
        <f t="shared" si="2"/>
        <v/>
      </c>
      <c r="AG16" s="191" t="str">
        <f t="shared" si="3"/>
        <v/>
      </c>
      <c r="AH16" s="193" t="str">
        <f t="shared" si="4"/>
        <v/>
      </c>
      <c r="AI16" s="191" t="str">
        <f t="shared" ref="AI16:AI18" si="7">IFERROR(IF(AND(X15="Impacto",X16="Impacto"),(AI15-(+AI15*AA16)),IF(AND(X15="Probabilidad",X16="Impacto"),(AI14-(+AI14*AA16)),IF(X16="Probabilidad",AI15,""))),"")</f>
        <v/>
      </c>
      <c r="AJ16" s="194" t="str">
        <f>IFERROR(IF(OR(AND(AF16="Muy Baja",AH16="Leve"),AND(AF16="Muy Baja",AH16="Menor"),AND(AF16="Baja",AH16="Leve")),"Bajo",IF(OR(AND(AF16="Muy baja",AH16="Moderado"),AND(AF16="Baja",AH16="Menor"),AND(AF16="Baja",AH16="Moderado"),AND(AF16="Media",AH16="Leve"),AND(AF16="Media",AH16="Menor"),AND(AF16="Media",AH16="Moderado"),AND(AF16="Alta",AH16="Leve"),AND(AF16="Alta",AH16="Menor")),"Moderado",IF(OR(AND(AF16="Muy Baja",AH16="Mayor"),AND(AF16="Baja",AH16="Mayor"),AND(AF16="Media",AH16="Mayor"),AND(AF16="Alta",AH16="Moderado"),AND(AF16="Alta",AH16="Mayor"),AND(AF16="Muy Alta",AH16="Leve"),AND(AF16="Muy Alta",AH16="Menor"),AND(AF16="Muy Alta",AH16="Moderado"),AND(AF16="Muy Alta",AH16="Mayor")),"Alto",IF(OR(AND(AF16="Muy Baja",AH16="Catastrófico"),AND(AF16="Baja",AH16="Catastrófico"),AND(AF16="Media",AH16="Catastrófico"),AND(AF16="Alta",AH16="Catastrófico"),AND(AF16="Muy Alta",AH16="Catastrófico")),"Extremo","")))),"")</f>
        <v/>
      </c>
      <c r="AK16" s="195"/>
      <c r="AL16" s="186"/>
      <c r="AM16" s="196"/>
      <c r="AN16" s="196"/>
      <c r="AO16" s="197"/>
      <c r="AP16" s="338"/>
      <c r="AQ16" s="338"/>
      <c r="AR16" s="338"/>
    </row>
    <row r="17" spans="1:44" ht="36.75" customHeight="1" x14ac:dyDescent="0.2">
      <c r="A17" s="358"/>
      <c r="B17" s="338"/>
      <c r="C17" s="337"/>
      <c r="D17" s="338"/>
      <c r="E17" s="339"/>
      <c r="F17" s="338"/>
      <c r="G17" s="325"/>
      <c r="H17" s="325"/>
      <c r="I17" s="325"/>
      <c r="J17" s="325"/>
      <c r="K17" s="325"/>
      <c r="L17" s="325"/>
      <c r="M17" s="325"/>
      <c r="N17" s="347"/>
      <c r="O17" s="329"/>
      <c r="P17" s="328"/>
      <c r="Q17" s="332"/>
      <c r="R17" s="328">
        <f>IF(NOT(ISERROR(MATCH(Q17,_xlfn.ANCHORARRAY(E28),0))),P30&amp;"Por favor no seleccionar los criterios de impacto",Q17)</f>
        <v>0</v>
      </c>
      <c r="S17" s="329"/>
      <c r="T17" s="328"/>
      <c r="U17" s="327"/>
      <c r="V17" s="214">
        <v>5</v>
      </c>
      <c r="W17" s="187"/>
      <c r="X17" s="189" t="str">
        <f t="shared" ref="X17:X18" si="8">IF(OR(Y17="Preventivo",Y17="Detectivo"),"Probabilidad",IF(Y17="Correctivo","Impacto",""))</f>
        <v/>
      </c>
      <c r="Y17" s="190"/>
      <c r="Z17" s="190"/>
      <c r="AA17" s="191" t="str">
        <f t="shared" si="1"/>
        <v/>
      </c>
      <c r="AB17" s="190"/>
      <c r="AC17" s="190"/>
      <c r="AD17" s="190"/>
      <c r="AE17" s="192" t="str">
        <f t="shared" si="6"/>
        <v/>
      </c>
      <c r="AF17" s="193" t="str">
        <f t="shared" si="2"/>
        <v/>
      </c>
      <c r="AG17" s="191" t="str">
        <f t="shared" si="3"/>
        <v/>
      </c>
      <c r="AH17" s="193" t="str">
        <f t="shared" si="4"/>
        <v/>
      </c>
      <c r="AI17" s="191" t="str">
        <f t="shared" si="7"/>
        <v/>
      </c>
      <c r="AJ17" s="194" t="str">
        <f t="shared" si="5"/>
        <v/>
      </c>
      <c r="AK17" s="195"/>
      <c r="AL17" s="186"/>
      <c r="AM17" s="196"/>
      <c r="AN17" s="196"/>
      <c r="AO17" s="197"/>
      <c r="AP17" s="338"/>
      <c r="AQ17" s="338"/>
      <c r="AR17" s="338"/>
    </row>
    <row r="18" spans="1:44" ht="36.75" customHeight="1" x14ac:dyDescent="0.2">
      <c r="A18" s="358"/>
      <c r="B18" s="338"/>
      <c r="C18" s="337"/>
      <c r="D18" s="338"/>
      <c r="E18" s="339"/>
      <c r="F18" s="338"/>
      <c r="G18" s="326"/>
      <c r="H18" s="326"/>
      <c r="I18" s="326"/>
      <c r="J18" s="326"/>
      <c r="K18" s="326"/>
      <c r="L18" s="326"/>
      <c r="M18" s="326"/>
      <c r="N18" s="347"/>
      <c r="O18" s="329"/>
      <c r="P18" s="328"/>
      <c r="Q18" s="332"/>
      <c r="R18" s="328">
        <f>IF(NOT(ISERROR(MATCH(Q18,_xlfn.ANCHORARRAY(E29),0))),P31&amp;"Por favor no seleccionar los criterios de impacto",Q18)</f>
        <v>0</v>
      </c>
      <c r="S18" s="329"/>
      <c r="T18" s="328"/>
      <c r="U18" s="327"/>
      <c r="V18" s="214">
        <v>6</v>
      </c>
      <c r="W18" s="187"/>
      <c r="X18" s="189" t="str">
        <f t="shared" si="8"/>
        <v/>
      </c>
      <c r="Y18" s="190"/>
      <c r="Z18" s="190"/>
      <c r="AA18" s="191" t="str">
        <f t="shared" si="1"/>
        <v/>
      </c>
      <c r="AB18" s="190"/>
      <c r="AC18" s="190"/>
      <c r="AD18" s="190"/>
      <c r="AE18" s="192" t="str">
        <f t="shared" si="6"/>
        <v/>
      </c>
      <c r="AF18" s="193" t="str">
        <f t="shared" si="2"/>
        <v/>
      </c>
      <c r="AG18" s="191" t="str">
        <f t="shared" si="3"/>
        <v/>
      </c>
      <c r="AH18" s="193" t="str">
        <f t="shared" si="4"/>
        <v/>
      </c>
      <c r="AI18" s="191" t="str">
        <f t="shared" si="7"/>
        <v/>
      </c>
      <c r="AJ18" s="194" t="str">
        <f t="shared" si="5"/>
        <v/>
      </c>
      <c r="AK18" s="195"/>
      <c r="AL18" s="186"/>
      <c r="AM18" s="196"/>
      <c r="AN18" s="196"/>
      <c r="AO18" s="197"/>
      <c r="AP18" s="338"/>
      <c r="AQ18" s="338"/>
      <c r="AR18" s="338"/>
    </row>
    <row r="19" spans="1:44" ht="104.25" customHeight="1" x14ac:dyDescent="0.2">
      <c r="A19" s="358">
        <v>2</v>
      </c>
      <c r="B19" s="338" t="s">
        <v>122</v>
      </c>
      <c r="C19" s="337" t="s">
        <v>436</v>
      </c>
      <c r="D19" s="338" t="s">
        <v>495</v>
      </c>
      <c r="E19" s="339" t="s">
        <v>496</v>
      </c>
      <c r="F19" s="338" t="s">
        <v>140</v>
      </c>
      <c r="G19" s="324" t="s">
        <v>130</v>
      </c>
      <c r="H19" s="324" t="s">
        <v>439</v>
      </c>
      <c r="I19" s="324" t="s">
        <v>462</v>
      </c>
      <c r="J19" s="324" t="s">
        <v>440</v>
      </c>
      <c r="K19" s="324" t="s">
        <v>441</v>
      </c>
      <c r="L19" s="324" t="s">
        <v>137</v>
      </c>
      <c r="M19" s="324" t="s">
        <v>143</v>
      </c>
      <c r="N19" s="347">
        <v>50</v>
      </c>
      <c r="O19" s="329" t="str">
        <f>IF(N19&lt;=0,"",IF(N19&lt;=2,"Muy Baja",IF(N19&lt;=24,"Baja",IF(N19&lt;=500,"Media",IF(N19&lt;=5000,"Alta","Muy Alta")))))</f>
        <v>Media</v>
      </c>
      <c r="P19" s="328">
        <f>IF(O19="","",IF(O19="Muy Baja",0.2,IF(O19="Baja",0.4,IF(O19="Media",0.6,IF(O19="Alta",0.8,IF(O19="Muy Alta",1,))))))</f>
        <v>0.6</v>
      </c>
      <c r="Q19" s="332" t="s">
        <v>354</v>
      </c>
      <c r="R19" s="328" t="str">
        <f>IF(NOT(ISERROR(MATCH(Q19,'Tabla Impacto'!$B$222:$B$224,0))),'Tabla Impacto'!$F$224&amp;"Por favor no seleccionar los criterios de impacto(Afectación Económica o presupuestal y Pérdida Reputacional)",Q19)</f>
        <v xml:space="preserve">     Entre 650 y 1300 SMLMV </v>
      </c>
      <c r="S19" s="329" t="str">
        <f>IF(OR(R19='Tabla Impacto'!$C$12,R19='Tabla Impacto'!$D$12),"Leve",IF(OR(R19='Tabla Impacto'!$C$13,R19='Tabla Impacto'!$D$13),"Menor",IF(OR(R19='Tabla Impacto'!$C$14,R19='Tabla Impacto'!$D$14),"Moderado",IF(OR(R19='Tabla Impacto'!$C$15,R19='Tabla Impacto'!$D$15),"Mayor",IF(OR(R19='Tabla Impacto'!$C$16,R19='Tabla Impacto'!$D$16),"Catastrófico","")))))</f>
        <v>Moderado</v>
      </c>
      <c r="T19" s="328">
        <f>IF(S19="","",IF(S19="Leve",0.2,IF(S19="Menor",0.4,IF(S19="Moderado",0.6,IF(S19="Mayor",0.8,IF(S19="Catastrófico",1,))))))</f>
        <v>0.6</v>
      </c>
      <c r="U19" s="327" t="str">
        <f>IF(OR(AND(O19="Muy Baja",S19="Leve"),AND(O19="Muy Baja",S19="Menor"),AND(O19="Baja",S19="Leve")),"Bajo",IF(OR(AND(O19="Muy baja",S19="Moderado"),AND(O19="Baja",S19="Menor"),AND(O19="Baja",S19="Moderado"),AND(O19="Media",S19="Leve"),AND(O19="Media",S19="Menor"),AND(O19="Media",S19="Moderado"),AND(O19="Alta",S19="Leve"),AND(O19="Alta",S19="Menor")),"Moderado",IF(OR(AND(O19="Muy Baja",S19="Mayor"),AND(O19="Baja",S19="Mayor"),AND(O19="Media",S19="Mayor"),AND(O19="Alta",S19="Moderado"),AND(O19="Alta",S19="Mayor"),AND(O19="Muy Alta",S19="Leve"),AND(O19="Muy Alta",S19="Menor"),AND(O19="Muy Alta",S19="Moderado"),AND(O19="Muy Alta",S19="Mayor")),"Alto",IF(OR(AND(O19="Muy Baja",S19="Catastrófico"),AND(O19="Baja",S19="Catastrófico"),AND(O19="Media",S19="Catastrófico"),AND(O19="Alta",S19="Catastrófico"),AND(O19="Muy Alta",S19="Catastrófico")),"Extremo",""))))</f>
        <v>Moderado</v>
      </c>
      <c r="V19" s="214">
        <v>1</v>
      </c>
      <c r="W19" s="187" t="s">
        <v>497</v>
      </c>
      <c r="X19" s="189" t="str">
        <f>IF(OR(Y19="Preventivo",Y19="Detectivo"),"Probabilidad",IF(Y19="Correctivo","Impacto",""))</f>
        <v>Probabilidad</v>
      </c>
      <c r="Y19" s="190" t="s">
        <v>254</v>
      </c>
      <c r="Z19" s="190" t="s">
        <v>255</v>
      </c>
      <c r="AA19" s="191" t="str">
        <f>IF(AND(Y19="Preventivo",Z19="Automático"),"50%",IF(AND(Y19="Preventivo",Z19="Manual"),"40%",IF(AND(Y19="Detectivo",Z19="Automático"),"40%",IF(AND(Y19="Detectivo",Z19="Manual"),"30%",IF(AND(Y19="Correctivo",Z19="Automático"),"35%",IF(AND(Y19="Correctivo",Z19="Manual"),"25%",""))))))</f>
        <v>40%</v>
      </c>
      <c r="AB19" s="190" t="s">
        <v>256</v>
      </c>
      <c r="AC19" s="190" t="s">
        <v>257</v>
      </c>
      <c r="AD19" s="190" t="s">
        <v>258</v>
      </c>
      <c r="AE19" s="192">
        <f>IFERROR(IF(X19="Probabilidad",(P19-(+P19*AA19)),IF(X19="Impacto",P19,"")),"")</f>
        <v>0.36</v>
      </c>
      <c r="AF19" s="193" t="str">
        <f>IFERROR(IF(AE19="","",IF(AE19&lt;=0.2,"Muy Baja",IF(AE19&lt;=0.4,"Baja",IF(AE19&lt;=0.6,"Media",IF(AE19&lt;=0.8,"Alta","Muy Alta"))))),"")</f>
        <v>Baja</v>
      </c>
      <c r="AG19" s="191">
        <f>+AE19</f>
        <v>0.36</v>
      </c>
      <c r="AH19" s="193" t="str">
        <f>IFERROR(IF(AI19="","",IF(AI19&lt;=0.2,"Leve",IF(AI19&lt;=0.4,"Menor",IF(AI19&lt;=0.6,"Moderado",IF(AI19&lt;=0.8,"Mayor","Catastrófico"))))),"")</f>
        <v>Moderado</v>
      </c>
      <c r="AI19" s="191">
        <f t="shared" ref="AI19" si="9">IFERROR(IF(X19="Impacto",(T19-(+T19*AA19)),IF(X19="Probabilidad",T19,"")),"")</f>
        <v>0.6</v>
      </c>
      <c r="AJ19" s="194" t="str">
        <f>IFERROR(IF(OR(AND(AF19="Muy Baja",AH19="Leve"),AND(AF19="Muy Baja",AH19="Menor"),AND(AF19="Baja",AH19="Leve")),"Bajo",IF(OR(AND(AF19="Muy baja",AH19="Moderado"),AND(AF19="Baja",AH19="Menor"),AND(AF19="Baja",AH19="Moderado"),AND(AF19="Media",AH19="Leve"),AND(AF19="Media",AH19="Menor"),AND(AF19="Media",AH19="Moderado"),AND(AF19="Alta",AH19="Leve"),AND(AF19="Alta",AH19="Menor")),"Moderado",IF(OR(AND(AF19="Muy Baja",AH19="Mayor"),AND(AF19="Baja",AH19="Mayor"),AND(AF19="Media",AH19="Mayor"),AND(AF19="Alta",AH19="Moderado"),AND(AF19="Alta",AH19="Mayor"),AND(AF19="Muy Alta",AH19="Leve"),AND(AF19="Muy Alta",AH19="Menor"),AND(AF19="Muy Alta",AH19="Moderado"),AND(AF19="Muy Alta",AH19="Mayor")),"Alto",IF(OR(AND(AF19="Muy Baja",AH19="Catastrófico"),AND(AF19="Baja",AH19="Catastrófico"),AND(AF19="Media",AH19="Catastrófico"),AND(AF19="Alta",AH19="Catastrófico"),AND(AF19="Muy Alta",AH19="Catastrófico")),"Extremo","")))),"")</f>
        <v>Moderado</v>
      </c>
      <c r="AK19" s="195" t="s">
        <v>123</v>
      </c>
      <c r="AL19" s="354" t="s">
        <v>502</v>
      </c>
      <c r="AM19" s="324" t="s">
        <v>442</v>
      </c>
      <c r="AN19" s="324" t="s">
        <v>503</v>
      </c>
      <c r="AO19" s="356" t="s">
        <v>504</v>
      </c>
      <c r="AP19" s="338" t="s">
        <v>443</v>
      </c>
      <c r="AQ19" s="338" t="s">
        <v>444</v>
      </c>
      <c r="AR19" s="338" t="s">
        <v>442</v>
      </c>
    </row>
    <row r="20" spans="1:44" ht="104.25" customHeight="1" x14ac:dyDescent="0.2">
      <c r="A20" s="358"/>
      <c r="B20" s="338"/>
      <c r="C20" s="337"/>
      <c r="D20" s="338"/>
      <c r="E20" s="339"/>
      <c r="F20" s="338"/>
      <c r="G20" s="325"/>
      <c r="H20" s="325"/>
      <c r="I20" s="325"/>
      <c r="J20" s="325"/>
      <c r="K20" s="325"/>
      <c r="L20" s="325"/>
      <c r="M20" s="325"/>
      <c r="N20" s="347"/>
      <c r="O20" s="329"/>
      <c r="P20" s="328"/>
      <c r="Q20" s="332"/>
      <c r="R20" s="328">
        <f>IF(NOT(ISERROR(MATCH(Q20,_xlfn.ANCHORARRAY(E31),0))),P33&amp;"Por favor no seleccionar los criterios de impacto",Q20)</f>
        <v>0</v>
      </c>
      <c r="S20" s="329"/>
      <c r="T20" s="328"/>
      <c r="U20" s="327"/>
      <c r="V20" s="214">
        <v>2</v>
      </c>
      <c r="W20" s="270" t="s">
        <v>484</v>
      </c>
      <c r="X20" s="189" t="str">
        <f>IF(OR(Y20="Preventivo",Y20="Detectivo"),"Probabilidad",IF(Y20="Correctivo","Impacto",""))</f>
        <v>Impacto</v>
      </c>
      <c r="Y20" s="190" t="s">
        <v>281</v>
      </c>
      <c r="Z20" s="190" t="s">
        <v>255</v>
      </c>
      <c r="AA20" s="191" t="str">
        <f t="shared" ref="AA20:AA24" si="10">IF(AND(Y20="Preventivo",Z20="Automático"),"50%",IF(AND(Y20="Preventivo",Z20="Manual"),"40%",IF(AND(Y20="Detectivo",Z20="Automático"),"40%",IF(AND(Y20="Detectivo",Z20="Manual"),"30%",IF(AND(Y20="Correctivo",Z20="Automático"),"35%",IF(AND(Y20="Correctivo",Z20="Manual"),"25%",""))))))</f>
        <v>25%</v>
      </c>
      <c r="AB20" s="190" t="s">
        <v>256</v>
      </c>
      <c r="AC20" s="190" t="s">
        <v>257</v>
      </c>
      <c r="AD20" s="190" t="s">
        <v>415</v>
      </c>
      <c r="AE20" s="192">
        <f>IFERROR(IF(AND(X19="Probabilidad",X20="Probabilidad"),(AG19-(+AG19*AA20)),IF(X20="Probabilidad",(P19-(+P19*AA20)),IF(X20="Impacto",AG19,""))),"")</f>
        <v>0.36</v>
      </c>
      <c r="AF20" s="193" t="str">
        <f t="shared" si="2"/>
        <v>Baja</v>
      </c>
      <c r="AG20" s="191">
        <f t="shared" ref="AG20:AG24" si="11">+AE20</f>
        <v>0.36</v>
      </c>
      <c r="AH20" s="193" t="str">
        <f t="shared" si="4"/>
        <v>Leve</v>
      </c>
      <c r="AI20" s="191">
        <f t="shared" ref="AI20" si="12">IFERROR(IF(AND(X19="Impacto",X20="Impacto"),(AI19-(+AI19*AA20)),IF(X20="Impacto",($T$13-(+$T$13*AA20)),IF(X20="Probabilidad",AI19,""))),"")</f>
        <v>0.15000000000000002</v>
      </c>
      <c r="AJ20" s="194" t="str">
        <f t="shared" ref="AJ20:AJ21" si="13">IFERROR(IF(OR(AND(AF20="Muy Baja",AH20="Leve"),AND(AF20="Muy Baja",AH20="Menor"),AND(AF20="Baja",AH20="Leve")),"Bajo",IF(OR(AND(AF20="Muy baja",AH20="Moderado"),AND(AF20="Baja",AH20="Menor"),AND(AF20="Baja",AH20="Moderado"),AND(AF20="Media",AH20="Leve"),AND(AF20="Media",AH20="Menor"),AND(AF20="Media",AH20="Moderado"),AND(AF20="Alta",AH20="Leve"),AND(AF20="Alta",AH20="Menor")),"Moderado",IF(OR(AND(AF20="Muy Baja",AH20="Mayor"),AND(AF20="Baja",AH20="Mayor"),AND(AF20="Media",AH20="Mayor"),AND(AF20="Alta",AH20="Moderado"),AND(AF20="Alta",AH20="Mayor"),AND(AF20="Muy Alta",AH20="Leve"),AND(AF20="Muy Alta",AH20="Menor"),AND(AF20="Muy Alta",AH20="Moderado"),AND(AF20="Muy Alta",AH20="Mayor")),"Alto",IF(OR(AND(AF20="Muy Baja",AH20="Catastrófico"),AND(AF20="Baja",AH20="Catastrófico"),AND(AF20="Media",AH20="Catastrófico"),AND(AF20="Alta",AH20="Catastrófico"),AND(AF20="Muy Alta",AH20="Catastrófico")),"Extremo","")))),"")</f>
        <v>Bajo</v>
      </c>
      <c r="AK20" s="195" t="s">
        <v>117</v>
      </c>
      <c r="AL20" s="355"/>
      <c r="AM20" s="326"/>
      <c r="AN20" s="326"/>
      <c r="AO20" s="357"/>
      <c r="AP20" s="338"/>
      <c r="AQ20" s="338"/>
      <c r="AR20" s="338"/>
    </row>
    <row r="21" spans="1:44" ht="35.25" customHeight="1" x14ac:dyDescent="0.2">
      <c r="A21" s="358"/>
      <c r="B21" s="338"/>
      <c r="C21" s="337"/>
      <c r="D21" s="338"/>
      <c r="E21" s="339"/>
      <c r="F21" s="338"/>
      <c r="G21" s="325"/>
      <c r="H21" s="325"/>
      <c r="I21" s="325"/>
      <c r="J21" s="325"/>
      <c r="K21" s="325"/>
      <c r="L21" s="325"/>
      <c r="M21" s="325"/>
      <c r="N21" s="347"/>
      <c r="O21" s="329"/>
      <c r="P21" s="328"/>
      <c r="Q21" s="332"/>
      <c r="R21" s="328">
        <f>IF(NOT(ISERROR(MATCH(Q21,_xlfn.ANCHORARRAY(E32),0))),P34&amp;"Por favor no seleccionar los criterios de impacto",Q21)</f>
        <v>0</v>
      </c>
      <c r="S21" s="329"/>
      <c r="T21" s="328"/>
      <c r="U21" s="327"/>
      <c r="V21" s="214">
        <v>3</v>
      </c>
      <c r="W21" s="188"/>
      <c r="X21" s="189" t="str">
        <f>IF(OR(Y21="Preventivo",Y21="Detectivo"),"Probabilidad",IF(Y21="Correctivo","Impacto",""))</f>
        <v/>
      </c>
      <c r="Y21" s="190"/>
      <c r="Z21" s="190"/>
      <c r="AA21" s="191" t="str">
        <f t="shared" si="10"/>
        <v/>
      </c>
      <c r="AB21" s="190"/>
      <c r="AC21" s="190"/>
      <c r="AD21" s="190"/>
      <c r="AE21" s="192" t="str">
        <f>IFERROR(IF(AND(X20="Probabilidad",X21="Probabilidad"),(AG20-(+AG20*AA21)),IF(AND(X20="Impacto",X21="Probabilidad"),(AG19-(+AG19*AA21)),IF(X21="Impacto",AG20,""))),"")</f>
        <v/>
      </c>
      <c r="AF21" s="193" t="str">
        <f t="shared" si="2"/>
        <v/>
      </c>
      <c r="AG21" s="191" t="str">
        <f t="shared" si="11"/>
        <v/>
      </c>
      <c r="AH21" s="193" t="str">
        <f t="shared" si="4"/>
        <v/>
      </c>
      <c r="AI21" s="191" t="str">
        <f t="shared" ref="AI21:AI72" si="14">IFERROR(IF(AND(X20="Impacto",X21="Impacto"),(AI20-(+AI20*AA21)),IF(AND(X20="Probabilidad",X21="Impacto"),(AI19-(+AI19*AA21)),IF(X21="Probabilidad",AI20,""))),"")</f>
        <v/>
      </c>
      <c r="AJ21" s="194" t="str">
        <f t="shared" si="13"/>
        <v/>
      </c>
      <c r="AK21" s="195"/>
      <c r="AL21" s="186"/>
      <c r="AM21" s="196"/>
      <c r="AN21" s="196"/>
      <c r="AO21" s="197"/>
      <c r="AP21" s="338"/>
      <c r="AQ21" s="338"/>
      <c r="AR21" s="338"/>
    </row>
    <row r="22" spans="1:44" ht="35.25" customHeight="1" x14ac:dyDescent="0.2">
      <c r="A22" s="358"/>
      <c r="B22" s="338"/>
      <c r="C22" s="337"/>
      <c r="D22" s="338"/>
      <c r="E22" s="339"/>
      <c r="F22" s="338"/>
      <c r="G22" s="325"/>
      <c r="H22" s="325"/>
      <c r="I22" s="325"/>
      <c r="J22" s="325"/>
      <c r="K22" s="325"/>
      <c r="L22" s="325"/>
      <c r="M22" s="325"/>
      <c r="N22" s="347"/>
      <c r="O22" s="329"/>
      <c r="P22" s="328"/>
      <c r="Q22" s="332"/>
      <c r="R22" s="328">
        <f>IF(NOT(ISERROR(MATCH(Q22,_xlfn.ANCHORARRAY(E33),0))),P35&amp;"Por favor no seleccionar los criterios de impacto",Q22)</f>
        <v>0</v>
      </c>
      <c r="S22" s="329"/>
      <c r="T22" s="328"/>
      <c r="U22" s="327"/>
      <c r="V22" s="214">
        <v>4</v>
      </c>
      <c r="W22" s="187"/>
      <c r="X22" s="189" t="str">
        <f t="shared" ref="X22:X24" si="15">IF(OR(Y22="Preventivo",Y22="Detectivo"),"Probabilidad",IF(Y22="Correctivo","Impacto",""))</f>
        <v/>
      </c>
      <c r="Y22" s="190"/>
      <c r="Z22" s="190"/>
      <c r="AA22" s="191" t="str">
        <f t="shared" si="10"/>
        <v/>
      </c>
      <c r="AB22" s="190"/>
      <c r="AC22" s="190"/>
      <c r="AD22" s="190"/>
      <c r="AE22" s="192" t="str">
        <f t="shared" ref="AE22:AE24" si="16">IFERROR(IF(AND(X21="Probabilidad",X22="Probabilidad"),(AG21-(+AG21*AA22)),IF(AND(X21="Impacto",X22="Probabilidad"),(AG20-(+AG20*AA22)),IF(X22="Impacto",AG21,""))),"")</f>
        <v/>
      </c>
      <c r="AF22" s="193" t="str">
        <f t="shared" si="2"/>
        <v/>
      </c>
      <c r="AG22" s="191" t="str">
        <f t="shared" si="11"/>
        <v/>
      </c>
      <c r="AH22" s="193" t="str">
        <f t="shared" si="4"/>
        <v/>
      </c>
      <c r="AI22" s="191" t="str">
        <f t="shared" si="14"/>
        <v/>
      </c>
      <c r="AJ22" s="194" t="str">
        <f>IFERROR(IF(OR(AND(AF22="Muy Baja",AH22="Leve"),AND(AF22="Muy Baja",AH22="Menor"),AND(AF22="Baja",AH22="Leve")),"Bajo",IF(OR(AND(AF22="Muy baja",AH22="Moderado"),AND(AF22="Baja",AH22="Menor"),AND(AF22="Baja",AH22="Moderado"),AND(AF22="Media",AH22="Leve"),AND(AF22="Media",AH22="Menor"),AND(AF22="Media",AH22="Moderado"),AND(AF22="Alta",AH22="Leve"),AND(AF22="Alta",AH22="Menor")),"Moderado",IF(OR(AND(AF22="Muy Baja",AH22="Mayor"),AND(AF22="Baja",AH22="Mayor"),AND(AF22="Media",AH22="Mayor"),AND(AF22="Alta",AH22="Moderado"),AND(AF22="Alta",AH22="Mayor"),AND(AF22="Muy Alta",AH22="Leve"),AND(AF22="Muy Alta",AH22="Menor"),AND(AF22="Muy Alta",AH22="Moderado"),AND(AF22="Muy Alta",AH22="Mayor")),"Alto",IF(OR(AND(AF22="Muy Baja",AH22="Catastrófico"),AND(AF22="Baja",AH22="Catastrófico"),AND(AF22="Media",AH22="Catastrófico"),AND(AF22="Alta",AH22="Catastrófico"),AND(AF22="Muy Alta",AH22="Catastrófico")),"Extremo","")))),"")</f>
        <v/>
      </c>
      <c r="AK22" s="195"/>
      <c r="AL22" s="186"/>
      <c r="AM22" s="196"/>
      <c r="AN22" s="196"/>
      <c r="AO22" s="197"/>
      <c r="AP22" s="338"/>
      <c r="AQ22" s="338"/>
      <c r="AR22" s="338"/>
    </row>
    <row r="23" spans="1:44" ht="35.25" customHeight="1" x14ac:dyDescent="0.2">
      <c r="A23" s="358"/>
      <c r="B23" s="338"/>
      <c r="C23" s="337"/>
      <c r="D23" s="338"/>
      <c r="E23" s="339"/>
      <c r="F23" s="338"/>
      <c r="G23" s="325"/>
      <c r="H23" s="325"/>
      <c r="I23" s="325"/>
      <c r="J23" s="325"/>
      <c r="K23" s="325"/>
      <c r="L23" s="325"/>
      <c r="M23" s="325"/>
      <c r="N23" s="347"/>
      <c r="O23" s="329"/>
      <c r="P23" s="328"/>
      <c r="Q23" s="332"/>
      <c r="R23" s="328">
        <f>IF(NOT(ISERROR(MATCH(Q23,_xlfn.ANCHORARRAY(E34),0))),P36&amp;"Por favor no seleccionar los criterios de impacto",Q23)</f>
        <v>0</v>
      </c>
      <c r="S23" s="329"/>
      <c r="T23" s="328"/>
      <c r="U23" s="327"/>
      <c r="V23" s="214">
        <v>5</v>
      </c>
      <c r="W23" s="187"/>
      <c r="X23" s="189" t="str">
        <f t="shared" si="15"/>
        <v/>
      </c>
      <c r="Y23" s="190"/>
      <c r="Z23" s="190"/>
      <c r="AA23" s="191" t="str">
        <f t="shared" si="10"/>
        <v/>
      </c>
      <c r="AB23" s="190"/>
      <c r="AC23" s="190"/>
      <c r="AD23" s="190"/>
      <c r="AE23" s="192" t="str">
        <f t="shared" si="16"/>
        <v/>
      </c>
      <c r="AF23" s="193" t="str">
        <f t="shared" si="2"/>
        <v/>
      </c>
      <c r="AG23" s="191" t="str">
        <f t="shared" si="11"/>
        <v/>
      </c>
      <c r="AH23" s="193" t="str">
        <f t="shared" si="4"/>
        <v/>
      </c>
      <c r="AI23" s="191" t="str">
        <f t="shared" si="14"/>
        <v/>
      </c>
      <c r="AJ23" s="194" t="str">
        <f t="shared" ref="AJ23:AJ24" si="17">IFERROR(IF(OR(AND(AF23="Muy Baja",AH23="Leve"),AND(AF23="Muy Baja",AH23="Menor"),AND(AF23="Baja",AH23="Leve")),"Bajo",IF(OR(AND(AF23="Muy baja",AH23="Moderado"),AND(AF23="Baja",AH23="Menor"),AND(AF23="Baja",AH23="Moderado"),AND(AF23="Media",AH23="Leve"),AND(AF23="Media",AH23="Menor"),AND(AF23="Media",AH23="Moderado"),AND(AF23="Alta",AH23="Leve"),AND(AF23="Alta",AH23="Menor")),"Moderado",IF(OR(AND(AF23="Muy Baja",AH23="Mayor"),AND(AF23="Baja",AH23="Mayor"),AND(AF23="Media",AH23="Mayor"),AND(AF23="Alta",AH23="Moderado"),AND(AF23="Alta",AH23="Mayor"),AND(AF23="Muy Alta",AH23="Leve"),AND(AF23="Muy Alta",AH23="Menor"),AND(AF23="Muy Alta",AH23="Moderado"),AND(AF23="Muy Alta",AH23="Mayor")),"Alto",IF(OR(AND(AF23="Muy Baja",AH23="Catastrófico"),AND(AF23="Baja",AH23="Catastrófico"),AND(AF23="Media",AH23="Catastrófico"),AND(AF23="Alta",AH23="Catastrófico"),AND(AF23="Muy Alta",AH23="Catastrófico")),"Extremo","")))),"")</f>
        <v/>
      </c>
      <c r="AK23" s="195"/>
      <c r="AL23" s="186"/>
      <c r="AM23" s="196"/>
      <c r="AN23" s="196"/>
      <c r="AO23" s="197"/>
      <c r="AP23" s="338"/>
      <c r="AQ23" s="338"/>
      <c r="AR23" s="338"/>
    </row>
    <row r="24" spans="1:44" ht="35.25" customHeight="1" x14ac:dyDescent="0.2">
      <c r="A24" s="358"/>
      <c r="B24" s="338"/>
      <c r="C24" s="337"/>
      <c r="D24" s="338"/>
      <c r="E24" s="339"/>
      <c r="F24" s="338"/>
      <c r="G24" s="326"/>
      <c r="H24" s="326"/>
      <c r="I24" s="326"/>
      <c r="J24" s="326"/>
      <c r="K24" s="326"/>
      <c r="L24" s="326"/>
      <c r="M24" s="326"/>
      <c r="N24" s="347"/>
      <c r="O24" s="329"/>
      <c r="P24" s="328"/>
      <c r="Q24" s="332"/>
      <c r="R24" s="328">
        <f>IF(NOT(ISERROR(MATCH(Q24,_xlfn.ANCHORARRAY(E35),0))),P37&amp;"Por favor no seleccionar los criterios de impacto",Q24)</f>
        <v>0</v>
      </c>
      <c r="S24" s="329"/>
      <c r="T24" s="328"/>
      <c r="U24" s="327"/>
      <c r="V24" s="214">
        <v>6</v>
      </c>
      <c r="W24" s="187"/>
      <c r="X24" s="189" t="str">
        <f t="shared" si="15"/>
        <v/>
      </c>
      <c r="Y24" s="190"/>
      <c r="Z24" s="190"/>
      <c r="AA24" s="191" t="str">
        <f t="shared" si="10"/>
        <v/>
      </c>
      <c r="AB24" s="190"/>
      <c r="AC24" s="190"/>
      <c r="AD24" s="190"/>
      <c r="AE24" s="192" t="str">
        <f t="shared" si="16"/>
        <v/>
      </c>
      <c r="AF24" s="193" t="str">
        <f t="shared" si="2"/>
        <v/>
      </c>
      <c r="AG24" s="191" t="str">
        <f t="shared" si="11"/>
        <v/>
      </c>
      <c r="AH24" s="193" t="str">
        <f t="shared" si="4"/>
        <v/>
      </c>
      <c r="AI24" s="191" t="str">
        <f t="shared" si="14"/>
        <v/>
      </c>
      <c r="AJ24" s="194" t="str">
        <f t="shared" si="17"/>
        <v/>
      </c>
      <c r="AK24" s="195"/>
      <c r="AL24" s="186"/>
      <c r="AM24" s="196"/>
      <c r="AN24" s="196"/>
      <c r="AO24" s="197"/>
      <c r="AP24" s="338"/>
      <c r="AQ24" s="338"/>
      <c r="AR24" s="338"/>
    </row>
    <row r="25" spans="1:44" ht="105" customHeight="1" x14ac:dyDescent="0.2">
      <c r="A25" s="358">
        <v>3</v>
      </c>
      <c r="B25" s="338" t="s">
        <v>122</v>
      </c>
      <c r="C25" s="338" t="s">
        <v>445</v>
      </c>
      <c r="D25" s="338" t="s">
        <v>446</v>
      </c>
      <c r="E25" s="353" t="s">
        <v>447</v>
      </c>
      <c r="F25" s="338" t="s">
        <v>140</v>
      </c>
      <c r="G25" s="324" t="s">
        <v>130</v>
      </c>
      <c r="H25" s="324" t="s">
        <v>449</v>
      </c>
      <c r="I25" s="324" t="s">
        <v>451</v>
      </c>
      <c r="J25" s="324" t="s">
        <v>450</v>
      </c>
      <c r="K25" s="324" t="s">
        <v>452</v>
      </c>
      <c r="L25" s="324" t="s">
        <v>128</v>
      </c>
      <c r="M25" s="324" t="s">
        <v>141</v>
      </c>
      <c r="N25" s="347">
        <v>5000</v>
      </c>
      <c r="O25" s="329" t="str">
        <f>IF(N25&lt;=0,"",IF(N25&lt;=2,"Muy Baja",IF(N25&lt;=24,"Baja",IF(N25&lt;=500,"Media",IF(N25&lt;=5000,"Alta","Muy Alta")))))</f>
        <v>Alta</v>
      </c>
      <c r="P25" s="328">
        <f>IF(O25="","",IF(O25="Muy Baja",0.2,IF(O25="Baja",0.4,IF(O25="Media",0.6,IF(O25="Alta",0.8,IF(O25="Muy Alta",1,))))))</f>
        <v>0.8</v>
      </c>
      <c r="Q25" s="332" t="s">
        <v>355</v>
      </c>
      <c r="R25" s="328" t="str">
        <f>IF(NOT(ISERROR(MATCH(Q25,'Tabla Impacto'!$B$222:$B$224,0))),'Tabla Impacto'!$F$224&amp;"Por favor no seleccionar los criterios de impacto(Afectación Económica o presupuestal y Pérdida Reputacional)",Q25)</f>
        <v xml:space="preserve">     Entre 1300 y 6500 SMLMV </v>
      </c>
      <c r="S25" s="329" t="str">
        <f>IF(OR(R25='Tabla Impacto'!$C$12,R25='Tabla Impacto'!$D$12),"Leve",IF(OR(R25='Tabla Impacto'!$C$13,R25='Tabla Impacto'!$D$13),"Menor",IF(OR(R25='Tabla Impacto'!$C$14,R25='Tabla Impacto'!$D$14),"Moderado",IF(OR(R25='Tabla Impacto'!$C$15,R25='Tabla Impacto'!$D$15),"Mayor",IF(OR(R25='Tabla Impacto'!$C$16,R25='Tabla Impacto'!$D$16),"Catastrófico","")))))</f>
        <v>Mayor</v>
      </c>
      <c r="T25" s="328">
        <f>IF(S25="","",IF(S25="Leve",0.2,IF(S25="Menor",0.4,IF(S25="Moderado",0.6,IF(S25="Mayor",0.8,IF(S25="Catastrófico",1,))))))</f>
        <v>0.8</v>
      </c>
      <c r="U25" s="327" t="str">
        <f>IF(OR(AND(O25="Muy Baja",S25="Leve"),AND(O25="Muy Baja",S25="Menor"),AND(O25="Baja",S25="Leve")),"Bajo",IF(OR(AND(O25="Muy baja",S25="Moderado"),AND(O25="Baja",S25="Menor"),AND(O25="Baja",S25="Moderado"),AND(O25="Media",S25="Leve"),AND(O25="Media",S25="Menor"),AND(O25="Media",S25="Moderado"),AND(O25="Alta",S25="Leve"),AND(O25="Alta",S25="Menor")),"Moderado",IF(OR(AND(O25="Muy Baja",S25="Mayor"),AND(O25="Baja",S25="Mayor"),AND(O25="Media",S25="Mayor"),AND(O25="Alta",S25="Moderado"),AND(O25="Alta",S25="Mayor"),AND(O25="Muy Alta",S25="Leve"),AND(O25="Muy Alta",S25="Menor"),AND(O25="Muy Alta",S25="Moderado"),AND(O25="Muy Alta",S25="Mayor")),"Alto",IF(OR(AND(O25="Muy Baja",S25="Catastrófico"),AND(O25="Baja",S25="Catastrófico"),AND(O25="Media",S25="Catastrófico"),AND(O25="Alta",S25="Catastrófico"),AND(O25="Muy Alta",S25="Catastrófico")),"Extremo",""))))</f>
        <v>Alto</v>
      </c>
      <c r="V25" s="214">
        <v>1</v>
      </c>
      <c r="W25" s="187" t="s">
        <v>453</v>
      </c>
      <c r="X25" s="189" t="str">
        <f>IF(OR(Y25="Preventivo",Y25="Detectivo"),"Probabilidad",IF(Y25="Correctivo","Impacto",""))</f>
        <v>Probabilidad</v>
      </c>
      <c r="Y25" s="190" t="s">
        <v>259</v>
      </c>
      <c r="Z25" s="190" t="s">
        <v>255</v>
      </c>
      <c r="AA25" s="191" t="str">
        <f>IF(AND(Y25="Preventivo",Z25="Automático"),"50%",IF(AND(Y25="Preventivo",Z25="Manual"),"40%",IF(AND(Y25="Detectivo",Z25="Automático"),"40%",IF(AND(Y25="Detectivo",Z25="Manual"),"30%",IF(AND(Y25="Correctivo",Z25="Automático"),"35%",IF(AND(Y25="Correctivo",Z25="Manual"),"25%",""))))))</f>
        <v>30%</v>
      </c>
      <c r="AB25" s="190" t="s">
        <v>256</v>
      </c>
      <c r="AC25" s="190" t="s">
        <v>257</v>
      </c>
      <c r="AD25" s="190" t="s">
        <v>258</v>
      </c>
      <c r="AE25" s="192">
        <f>IFERROR(IF(X25="Probabilidad",(P25-(+P25*AA25)),IF(X25="Impacto",P25,"")),"")</f>
        <v>0.56000000000000005</v>
      </c>
      <c r="AF25" s="193" t="str">
        <f>IFERROR(IF(AE25="","",IF(AE25&lt;=0.2,"Muy Baja",IF(AE25&lt;=0.4,"Baja",IF(AE25&lt;=0.6,"Media",IF(AE25&lt;=0.8,"Alta","Muy Alta"))))),"")</f>
        <v>Media</v>
      </c>
      <c r="AG25" s="191">
        <f>+AE25</f>
        <v>0.56000000000000005</v>
      </c>
      <c r="AH25" s="193" t="str">
        <f>IFERROR(IF(AI25="","",IF(AI25&lt;=0.2,"Leve",IF(AI25&lt;=0.4,"Menor",IF(AI25&lt;=0.6,"Moderado",IF(AI25&lt;=0.8,"Mayor","Catastrófico"))))),"")</f>
        <v>Mayor</v>
      </c>
      <c r="AI25" s="191">
        <f t="shared" ref="AI25" si="18">IFERROR(IF(X25="Impacto",(T25-(+T25*AA25)),IF(X25="Probabilidad",T25,"")),"")</f>
        <v>0.8</v>
      </c>
      <c r="AJ25" s="194" t="str">
        <f>IFERROR(IF(OR(AND(AF25="Muy Baja",AH25="Leve"),AND(AF25="Muy Baja",AH25="Menor"),AND(AF25="Baja",AH25="Leve")),"Bajo",IF(OR(AND(AF25="Muy baja",AH25="Moderado"),AND(AF25="Baja",AH25="Menor"),AND(AF25="Baja",AH25="Moderado"),AND(AF25="Media",AH25="Leve"),AND(AF25="Media",AH25="Menor"),AND(AF25="Media",AH25="Moderado"),AND(AF25="Alta",AH25="Leve"),AND(AF25="Alta",AH25="Menor")),"Moderado",IF(OR(AND(AF25="Muy Baja",AH25="Mayor"),AND(AF25="Baja",AH25="Mayor"),AND(AF25="Media",AH25="Mayor"),AND(AF25="Alta",AH25="Moderado"),AND(AF25="Alta",AH25="Mayor"),AND(AF25="Muy Alta",AH25="Leve"),AND(AF25="Muy Alta",AH25="Menor"),AND(AF25="Muy Alta",AH25="Moderado"),AND(AF25="Muy Alta",AH25="Mayor")),"Alto",IF(OR(AND(AF25="Muy Baja",AH25="Catastrófico"),AND(AF25="Baja",AH25="Catastrófico"),AND(AF25="Media",AH25="Catastrófico"),AND(AF25="Alta",AH25="Catastrófico"),AND(AF25="Muy Alta",AH25="Catastrófico")),"Extremo","")))),"")</f>
        <v>Alto</v>
      </c>
      <c r="AK25" s="195" t="s">
        <v>121</v>
      </c>
      <c r="AL25" s="324" t="s">
        <v>454</v>
      </c>
      <c r="AM25" s="384" t="s">
        <v>455</v>
      </c>
      <c r="AN25" s="384" t="s">
        <v>456</v>
      </c>
      <c r="AO25" s="356" t="s">
        <v>457</v>
      </c>
      <c r="AP25" s="338" t="s">
        <v>458</v>
      </c>
      <c r="AQ25" s="338" t="s">
        <v>459</v>
      </c>
      <c r="AR25" s="347" t="s">
        <v>455</v>
      </c>
    </row>
    <row r="26" spans="1:44" ht="105" customHeight="1" x14ac:dyDescent="0.2">
      <c r="A26" s="358"/>
      <c r="B26" s="338"/>
      <c r="C26" s="338"/>
      <c r="D26" s="338"/>
      <c r="E26" s="353"/>
      <c r="F26" s="338"/>
      <c r="G26" s="325"/>
      <c r="H26" s="325"/>
      <c r="I26" s="325"/>
      <c r="J26" s="325"/>
      <c r="K26" s="325"/>
      <c r="L26" s="325"/>
      <c r="M26" s="325"/>
      <c r="N26" s="347"/>
      <c r="O26" s="329"/>
      <c r="P26" s="328"/>
      <c r="Q26" s="332"/>
      <c r="R26" s="328">
        <f>IF(NOT(ISERROR(MATCH(Q26,_xlfn.ANCHORARRAY(E37),0))),P39&amp;"Por favor no seleccionar los criterios de impacto",Q26)</f>
        <v>0</v>
      </c>
      <c r="S26" s="329"/>
      <c r="T26" s="328"/>
      <c r="U26" s="327"/>
      <c r="V26" s="214">
        <v>2</v>
      </c>
      <c r="W26" s="187" t="s">
        <v>485</v>
      </c>
      <c r="X26" s="189" t="str">
        <f>IF(OR(Y26="Preventivo",Y26="Detectivo"),"Probabilidad",IF(Y26="Correctivo","Impacto",""))</f>
        <v>Probabilidad</v>
      </c>
      <c r="Y26" s="190" t="s">
        <v>254</v>
      </c>
      <c r="Z26" s="190" t="s">
        <v>404</v>
      </c>
      <c r="AA26" s="191" t="str">
        <f t="shared" ref="AA26:AA30" si="19">IF(AND(Y26="Preventivo",Z26="Automático"),"50%",IF(AND(Y26="Preventivo",Z26="Manual"),"40%",IF(AND(Y26="Detectivo",Z26="Automático"),"40%",IF(AND(Y26="Detectivo",Z26="Manual"),"30%",IF(AND(Y26="Correctivo",Z26="Automático"),"35%",IF(AND(Y26="Correctivo",Z26="Manual"),"25%",""))))))</f>
        <v>50%</v>
      </c>
      <c r="AB26" s="190" t="s">
        <v>256</v>
      </c>
      <c r="AC26" s="190" t="s">
        <v>257</v>
      </c>
      <c r="AD26" s="190" t="s">
        <v>258</v>
      </c>
      <c r="AE26" s="192">
        <f>IFERROR(IF(AND(X25="Probabilidad",X26="Probabilidad"),(AG25-(+AG25*AA26)),IF(X26="Probabilidad",(P25-(+P25*AA26)),IF(X26="Impacto",AG25,""))),"")</f>
        <v>0.28000000000000003</v>
      </c>
      <c r="AF26" s="193" t="str">
        <f t="shared" si="2"/>
        <v>Baja</v>
      </c>
      <c r="AG26" s="191">
        <f t="shared" ref="AG26:AG30" si="20">+AE26</f>
        <v>0.28000000000000003</v>
      </c>
      <c r="AH26" s="193" t="str">
        <f t="shared" si="4"/>
        <v>Mayor</v>
      </c>
      <c r="AI26" s="191">
        <f t="shared" ref="AI26" si="21">IFERROR(IF(AND(X25="Impacto",X26="Impacto"),(AI25-(+AI25*AA26)),IF(X26="Impacto",($T$13-(+$T$13*AA26)),IF(X26="Probabilidad",AI25,""))),"")</f>
        <v>0.8</v>
      </c>
      <c r="AJ26" s="194" t="str">
        <f t="shared" ref="AJ26:AJ27" si="22">IFERROR(IF(OR(AND(AF26="Muy Baja",AH26="Leve"),AND(AF26="Muy Baja",AH26="Menor"),AND(AF26="Baja",AH26="Leve")),"Bajo",IF(OR(AND(AF26="Muy baja",AH26="Moderado"),AND(AF26="Baja",AH26="Menor"),AND(AF26="Baja",AH26="Moderado"),AND(AF26="Media",AH26="Leve"),AND(AF26="Media",AH26="Menor"),AND(AF26="Media",AH26="Moderado"),AND(AF26="Alta",AH26="Leve"),AND(AF26="Alta",AH26="Menor")),"Moderado",IF(OR(AND(AF26="Muy Baja",AH26="Mayor"),AND(AF26="Baja",AH26="Mayor"),AND(AF26="Media",AH26="Mayor"),AND(AF26="Alta",AH26="Moderado"),AND(AF26="Alta",AH26="Mayor"),AND(AF26="Muy Alta",AH26="Leve"),AND(AF26="Muy Alta",AH26="Menor"),AND(AF26="Muy Alta",AH26="Moderado"),AND(AF26="Muy Alta",AH26="Mayor")),"Alto",IF(OR(AND(AF26="Muy Baja",AH26="Catastrófico"),AND(AF26="Baja",AH26="Catastrófico"),AND(AF26="Media",AH26="Catastrófico"),AND(AF26="Alta",AH26="Catastrófico"),AND(AF26="Muy Alta",AH26="Catastrófico")),"Extremo","")))),"")</f>
        <v>Alto</v>
      </c>
      <c r="AK26" s="195" t="s">
        <v>121</v>
      </c>
      <c r="AL26" s="326"/>
      <c r="AM26" s="385"/>
      <c r="AN26" s="385"/>
      <c r="AO26" s="357"/>
      <c r="AP26" s="338"/>
      <c r="AQ26" s="338"/>
      <c r="AR26" s="347"/>
    </row>
    <row r="27" spans="1:44" ht="34.5" customHeight="1" x14ac:dyDescent="0.2">
      <c r="A27" s="358"/>
      <c r="B27" s="338"/>
      <c r="C27" s="338"/>
      <c r="D27" s="338"/>
      <c r="E27" s="353"/>
      <c r="F27" s="338"/>
      <c r="G27" s="325"/>
      <c r="H27" s="325"/>
      <c r="I27" s="325"/>
      <c r="J27" s="325"/>
      <c r="K27" s="325"/>
      <c r="L27" s="325"/>
      <c r="M27" s="325"/>
      <c r="N27" s="347"/>
      <c r="O27" s="329"/>
      <c r="P27" s="328"/>
      <c r="Q27" s="332"/>
      <c r="R27" s="328">
        <f>IF(NOT(ISERROR(MATCH(Q27,_xlfn.ANCHORARRAY(E38),0))),P40&amp;"Por favor no seleccionar los criterios de impacto",Q27)</f>
        <v>0</v>
      </c>
      <c r="S27" s="329"/>
      <c r="T27" s="328"/>
      <c r="U27" s="327"/>
      <c r="V27" s="214">
        <v>3</v>
      </c>
      <c r="W27" s="187"/>
      <c r="X27" s="189" t="str">
        <f>IF(OR(Y27="Preventivo",Y27="Detectivo"),"Probabilidad",IF(Y27="Correctivo","Impacto",""))</f>
        <v/>
      </c>
      <c r="Y27" s="190"/>
      <c r="Z27" s="190"/>
      <c r="AA27" s="191" t="str">
        <f t="shared" si="19"/>
        <v/>
      </c>
      <c r="AB27" s="190"/>
      <c r="AC27" s="190"/>
      <c r="AD27" s="190"/>
      <c r="AE27" s="192" t="str">
        <f>IFERROR(IF(AND(X26="Probabilidad",X27="Probabilidad"),(AG26-(+AG26*AA27)),IF(AND(X26="Impacto",X27="Probabilidad"),(AG25-(+AG25*AA27)),IF(X27="Impacto",AG26,""))),"")</f>
        <v/>
      </c>
      <c r="AF27" s="193" t="str">
        <f t="shared" si="2"/>
        <v/>
      </c>
      <c r="AG27" s="191" t="str">
        <f t="shared" si="20"/>
        <v/>
      </c>
      <c r="AH27" s="193" t="str">
        <f t="shared" si="4"/>
        <v/>
      </c>
      <c r="AI27" s="191" t="str">
        <f t="shared" ref="AI27" si="23">IFERROR(IF(AND(X26="Impacto",X27="Impacto"),(AI26-(+AI26*AA27)),IF(AND(X26="Probabilidad",X27="Impacto"),(AI25-(+AI25*AA27)),IF(X27="Probabilidad",AI26,""))),"")</f>
        <v/>
      </c>
      <c r="AJ27" s="194" t="str">
        <f t="shared" si="22"/>
        <v/>
      </c>
      <c r="AK27" s="195"/>
      <c r="AL27" s="186"/>
      <c r="AM27" s="196"/>
      <c r="AN27" s="196"/>
      <c r="AO27" s="197"/>
      <c r="AP27" s="338"/>
      <c r="AQ27" s="338"/>
      <c r="AR27" s="347"/>
    </row>
    <row r="28" spans="1:44" ht="34.5" customHeight="1" x14ac:dyDescent="0.2">
      <c r="A28" s="358"/>
      <c r="B28" s="338"/>
      <c r="C28" s="338"/>
      <c r="D28" s="338"/>
      <c r="E28" s="353"/>
      <c r="F28" s="338"/>
      <c r="G28" s="325"/>
      <c r="H28" s="325"/>
      <c r="I28" s="325"/>
      <c r="J28" s="325"/>
      <c r="K28" s="325"/>
      <c r="L28" s="325"/>
      <c r="M28" s="325"/>
      <c r="N28" s="347"/>
      <c r="O28" s="329"/>
      <c r="P28" s="328"/>
      <c r="Q28" s="332"/>
      <c r="R28" s="328">
        <f>IF(NOT(ISERROR(MATCH(Q28,_xlfn.ANCHORARRAY(E39),0))),P41&amp;"Por favor no seleccionar los criterios de impacto",Q28)</f>
        <v>0</v>
      </c>
      <c r="S28" s="329"/>
      <c r="T28" s="328"/>
      <c r="U28" s="327"/>
      <c r="V28" s="214">
        <v>4</v>
      </c>
      <c r="W28" s="187"/>
      <c r="X28" s="189" t="str">
        <f t="shared" ref="X28:X30" si="24">IF(OR(Y28="Preventivo",Y28="Detectivo"),"Probabilidad",IF(Y28="Correctivo","Impacto",""))</f>
        <v/>
      </c>
      <c r="Y28" s="190"/>
      <c r="Z28" s="190"/>
      <c r="AA28" s="191" t="str">
        <f t="shared" si="19"/>
        <v/>
      </c>
      <c r="AB28" s="190"/>
      <c r="AC28" s="190"/>
      <c r="AD28" s="190"/>
      <c r="AE28" s="192" t="str">
        <f t="shared" ref="AE28:AE30" si="25">IFERROR(IF(AND(X27="Probabilidad",X28="Probabilidad"),(AG27-(+AG27*AA28)),IF(AND(X27="Impacto",X28="Probabilidad"),(AG26-(+AG26*AA28)),IF(X28="Impacto",AG27,""))),"")</f>
        <v/>
      </c>
      <c r="AF28" s="193" t="str">
        <f t="shared" si="2"/>
        <v/>
      </c>
      <c r="AG28" s="191" t="str">
        <f t="shared" si="20"/>
        <v/>
      </c>
      <c r="AH28" s="193" t="str">
        <f t="shared" si="4"/>
        <v/>
      </c>
      <c r="AI28" s="191" t="str">
        <f t="shared" si="14"/>
        <v/>
      </c>
      <c r="AJ28" s="194" t="str">
        <f>IFERROR(IF(OR(AND(AF28="Muy Baja",AH28="Leve"),AND(AF28="Muy Baja",AH28="Menor"),AND(AF28="Baja",AH28="Leve")),"Bajo",IF(OR(AND(AF28="Muy baja",AH28="Moderado"),AND(AF28="Baja",AH28="Menor"),AND(AF28="Baja",AH28="Moderado"),AND(AF28="Media",AH28="Leve"),AND(AF28="Media",AH28="Menor"),AND(AF28="Media",AH28="Moderado"),AND(AF28="Alta",AH28="Leve"),AND(AF28="Alta",AH28="Menor")),"Moderado",IF(OR(AND(AF28="Muy Baja",AH28="Mayor"),AND(AF28="Baja",AH28="Mayor"),AND(AF28="Media",AH28="Mayor"),AND(AF28="Alta",AH28="Moderado"),AND(AF28="Alta",AH28="Mayor"),AND(AF28="Muy Alta",AH28="Leve"),AND(AF28="Muy Alta",AH28="Menor"),AND(AF28="Muy Alta",AH28="Moderado"),AND(AF28="Muy Alta",AH28="Mayor")),"Alto",IF(OR(AND(AF28="Muy Baja",AH28="Catastrófico"),AND(AF28="Baja",AH28="Catastrófico"),AND(AF28="Media",AH28="Catastrófico"),AND(AF28="Alta",AH28="Catastrófico"),AND(AF28="Muy Alta",AH28="Catastrófico")),"Extremo","")))),"")</f>
        <v/>
      </c>
      <c r="AK28" s="195"/>
      <c r="AL28" s="186"/>
      <c r="AM28" s="196"/>
      <c r="AN28" s="196"/>
      <c r="AO28" s="197"/>
      <c r="AP28" s="338"/>
      <c r="AQ28" s="338"/>
      <c r="AR28" s="347"/>
    </row>
    <row r="29" spans="1:44" ht="34.5" customHeight="1" x14ac:dyDescent="0.2">
      <c r="A29" s="358"/>
      <c r="B29" s="338"/>
      <c r="C29" s="338"/>
      <c r="D29" s="338"/>
      <c r="E29" s="353"/>
      <c r="F29" s="338"/>
      <c r="G29" s="325"/>
      <c r="H29" s="325"/>
      <c r="I29" s="325"/>
      <c r="J29" s="325"/>
      <c r="K29" s="325"/>
      <c r="L29" s="325"/>
      <c r="M29" s="325"/>
      <c r="N29" s="347"/>
      <c r="O29" s="329"/>
      <c r="P29" s="328"/>
      <c r="Q29" s="332"/>
      <c r="R29" s="328">
        <f>IF(NOT(ISERROR(MATCH(Q29,_xlfn.ANCHORARRAY(E40),0))),P42&amp;"Por favor no seleccionar los criterios de impacto",Q29)</f>
        <v>0</v>
      </c>
      <c r="S29" s="329"/>
      <c r="T29" s="328"/>
      <c r="U29" s="327"/>
      <c r="V29" s="214">
        <v>5</v>
      </c>
      <c r="W29" s="187"/>
      <c r="X29" s="189" t="str">
        <f t="shared" si="24"/>
        <v/>
      </c>
      <c r="Y29" s="190"/>
      <c r="Z29" s="190"/>
      <c r="AA29" s="191" t="str">
        <f t="shared" si="19"/>
        <v/>
      </c>
      <c r="AB29" s="190"/>
      <c r="AC29" s="190"/>
      <c r="AD29" s="190"/>
      <c r="AE29" s="192" t="str">
        <f t="shared" si="25"/>
        <v/>
      </c>
      <c r="AF29" s="193" t="str">
        <f t="shared" si="2"/>
        <v/>
      </c>
      <c r="AG29" s="191" t="str">
        <f t="shared" si="20"/>
        <v/>
      </c>
      <c r="AH29" s="193" t="str">
        <f t="shared" si="4"/>
        <v/>
      </c>
      <c r="AI29" s="191" t="str">
        <f t="shared" si="14"/>
        <v/>
      </c>
      <c r="AJ29" s="194" t="str">
        <f t="shared" ref="AJ29:AJ30" si="26">IFERROR(IF(OR(AND(AF29="Muy Baja",AH29="Leve"),AND(AF29="Muy Baja",AH29="Menor"),AND(AF29="Baja",AH29="Leve")),"Bajo",IF(OR(AND(AF29="Muy baja",AH29="Moderado"),AND(AF29="Baja",AH29="Menor"),AND(AF29="Baja",AH29="Moderado"),AND(AF29="Media",AH29="Leve"),AND(AF29="Media",AH29="Menor"),AND(AF29="Media",AH29="Moderado"),AND(AF29="Alta",AH29="Leve"),AND(AF29="Alta",AH29="Menor")),"Moderado",IF(OR(AND(AF29="Muy Baja",AH29="Mayor"),AND(AF29="Baja",AH29="Mayor"),AND(AF29="Media",AH29="Mayor"),AND(AF29="Alta",AH29="Moderado"),AND(AF29="Alta",AH29="Mayor"),AND(AF29="Muy Alta",AH29="Leve"),AND(AF29="Muy Alta",AH29="Menor"),AND(AF29="Muy Alta",AH29="Moderado"),AND(AF29="Muy Alta",AH29="Mayor")),"Alto",IF(OR(AND(AF29="Muy Baja",AH29="Catastrófico"),AND(AF29="Baja",AH29="Catastrófico"),AND(AF29="Media",AH29="Catastrófico"),AND(AF29="Alta",AH29="Catastrófico"),AND(AF29="Muy Alta",AH29="Catastrófico")),"Extremo","")))),"")</f>
        <v/>
      </c>
      <c r="AK29" s="195"/>
      <c r="AL29" s="186"/>
      <c r="AM29" s="196"/>
      <c r="AN29" s="196"/>
      <c r="AO29" s="197"/>
      <c r="AP29" s="338"/>
      <c r="AQ29" s="338"/>
      <c r="AR29" s="347"/>
    </row>
    <row r="30" spans="1:44" ht="34.5" customHeight="1" x14ac:dyDescent="0.2">
      <c r="A30" s="358"/>
      <c r="B30" s="338"/>
      <c r="C30" s="338"/>
      <c r="D30" s="338"/>
      <c r="E30" s="353"/>
      <c r="F30" s="338"/>
      <c r="G30" s="326"/>
      <c r="H30" s="326"/>
      <c r="I30" s="326"/>
      <c r="J30" s="326"/>
      <c r="K30" s="326"/>
      <c r="L30" s="326"/>
      <c r="M30" s="326"/>
      <c r="N30" s="347"/>
      <c r="O30" s="329"/>
      <c r="P30" s="328"/>
      <c r="Q30" s="332"/>
      <c r="R30" s="328">
        <f>IF(NOT(ISERROR(MATCH(Q30,_xlfn.ANCHORARRAY(E41),0))),P43&amp;"Por favor no seleccionar los criterios de impacto",Q30)</f>
        <v>0</v>
      </c>
      <c r="S30" s="329"/>
      <c r="T30" s="328"/>
      <c r="U30" s="327"/>
      <c r="V30" s="214">
        <v>6</v>
      </c>
      <c r="W30" s="187"/>
      <c r="X30" s="189" t="str">
        <f t="shared" si="24"/>
        <v/>
      </c>
      <c r="Y30" s="190"/>
      <c r="Z30" s="190"/>
      <c r="AA30" s="191" t="str">
        <f t="shared" si="19"/>
        <v/>
      </c>
      <c r="AB30" s="190"/>
      <c r="AC30" s="190"/>
      <c r="AD30" s="190"/>
      <c r="AE30" s="192" t="str">
        <f t="shared" si="25"/>
        <v/>
      </c>
      <c r="AF30" s="193" t="str">
        <f t="shared" si="2"/>
        <v/>
      </c>
      <c r="AG30" s="191" t="str">
        <f t="shared" si="20"/>
        <v/>
      </c>
      <c r="AH30" s="193" t="str">
        <f t="shared" si="4"/>
        <v/>
      </c>
      <c r="AI30" s="191" t="str">
        <f t="shared" si="14"/>
        <v/>
      </c>
      <c r="AJ30" s="194" t="str">
        <f t="shared" si="26"/>
        <v/>
      </c>
      <c r="AK30" s="195"/>
      <c r="AL30" s="186"/>
      <c r="AM30" s="196"/>
      <c r="AN30" s="196"/>
      <c r="AO30" s="197"/>
      <c r="AP30" s="338"/>
      <c r="AQ30" s="338"/>
      <c r="AR30" s="347"/>
    </row>
    <row r="31" spans="1:44" x14ac:dyDescent="0.2">
      <c r="A31" s="358">
        <v>4</v>
      </c>
      <c r="B31" s="338"/>
      <c r="C31" s="338"/>
      <c r="D31" s="338"/>
      <c r="E31" s="340"/>
      <c r="F31" s="338"/>
      <c r="G31" s="324"/>
      <c r="H31" s="324"/>
      <c r="I31" s="324"/>
      <c r="J31" s="324"/>
      <c r="K31" s="324"/>
      <c r="L31" s="324"/>
      <c r="M31" s="324"/>
      <c r="N31" s="347"/>
      <c r="O31" s="329" t="str">
        <f>IF(N31&lt;=0,"",IF(N31&lt;=2,"Muy Baja",IF(N31&lt;=24,"Baja",IF(N31&lt;=500,"Media",IF(N31&lt;=5000,"Alta","Muy Alta")))))</f>
        <v/>
      </c>
      <c r="P31" s="328" t="str">
        <f>IF(O31="","",IF(O31="Muy Baja",0.2,IF(O31="Baja",0.4,IF(O31="Media",0.6,IF(O31="Alta",0.8,IF(O31="Muy Alta",1,))))))</f>
        <v/>
      </c>
      <c r="Q31" s="332"/>
      <c r="R31" s="328">
        <f>IF(NOT(ISERROR(MATCH(Q31,'Tabla Impacto'!$B$222:$B$224,0))),'Tabla Impacto'!$F$224&amp;"Por favor no seleccionar los criterios de impacto(Afectación Económica o presupuestal y Pérdida Reputacional)",Q31)</f>
        <v>0</v>
      </c>
      <c r="S31" s="329" t="str">
        <f>IF(OR(R31='Tabla Impacto'!$C$12,R31='Tabla Impacto'!$D$12),"Leve",IF(OR(R31='Tabla Impacto'!$C$13,R31='Tabla Impacto'!$D$13),"Menor",IF(OR(R31='Tabla Impacto'!$C$14,R31='Tabla Impacto'!$D$14),"Moderado",IF(OR(R31='Tabla Impacto'!$C$15,R31='Tabla Impacto'!$D$15),"Mayor",IF(OR(R31='Tabla Impacto'!$C$16,R31='Tabla Impacto'!$D$16),"Catastrófico","")))))</f>
        <v/>
      </c>
      <c r="T31" s="328" t="str">
        <f>IF(S31="","",IF(S31="Leve",0.2,IF(S31="Menor",0.4,IF(S31="Moderado",0.6,IF(S31="Mayor",0.8,IF(S31="Catastrófico",1,))))))</f>
        <v/>
      </c>
      <c r="U31" s="327" t="str">
        <f>IF(OR(AND(O31="Muy Baja",S31="Leve"),AND(O31="Muy Baja",S31="Menor"),AND(O31="Baja",S31="Leve")),"Bajo",IF(OR(AND(O31="Muy baja",S31="Moderado"),AND(O31="Baja",S31="Menor"),AND(O31="Baja",S31="Moderado"),AND(O31="Media",S31="Leve"),AND(O31="Media",S31="Menor"),AND(O31="Media",S31="Moderado"),AND(O31="Alta",S31="Leve"),AND(O31="Alta",S31="Menor")),"Moderado",IF(OR(AND(O31="Muy Baja",S31="Mayor"),AND(O31="Baja",S31="Mayor"),AND(O31="Media",S31="Mayor"),AND(O31="Alta",S31="Moderado"),AND(O31="Alta",S31="Mayor"),AND(O31="Muy Alta",S31="Leve"),AND(O31="Muy Alta",S31="Menor"),AND(O31="Muy Alta",S31="Moderado"),AND(O31="Muy Alta",S31="Mayor")),"Alto",IF(OR(AND(O31="Muy Baja",S31="Catastrófico"),AND(O31="Baja",S31="Catastrófico"),AND(O31="Media",S31="Catastrófico"),AND(O31="Alta",S31="Catastrófico"),AND(O31="Muy Alta",S31="Catastrófico")),"Extremo",""))))</f>
        <v/>
      </c>
      <c r="V31" s="214">
        <v>1</v>
      </c>
      <c r="W31" s="187"/>
      <c r="X31" s="189" t="str">
        <f>IF(OR(Y31="Preventivo",Y31="Detectivo"),"Probabilidad",IF(Y31="Correctivo","Impacto",""))</f>
        <v/>
      </c>
      <c r="Y31" s="190"/>
      <c r="Z31" s="190"/>
      <c r="AA31" s="191" t="str">
        <f>IF(AND(Y31="Preventivo",Z31="Automático"),"50%",IF(AND(Y31="Preventivo",Z31="Manual"),"40%",IF(AND(Y31="Detectivo",Z31="Automático"),"40%",IF(AND(Y31="Detectivo",Z31="Manual"),"30%",IF(AND(Y31="Correctivo",Z31="Automático"),"35%",IF(AND(Y31="Correctivo",Z31="Manual"),"25%",""))))))</f>
        <v/>
      </c>
      <c r="AB31" s="190"/>
      <c r="AC31" s="190"/>
      <c r="AD31" s="190"/>
      <c r="AE31" s="192" t="str">
        <f>IFERROR(IF(X31="Probabilidad",(P31-(+P31*AA31)),IF(X31="Impacto",P31,"")),"")</f>
        <v/>
      </c>
      <c r="AF31" s="193" t="str">
        <f>IFERROR(IF(AE31="","",IF(AE31&lt;=0.2,"Muy Baja",IF(AE31&lt;=0.4,"Baja",IF(AE31&lt;=0.6,"Media",IF(AE31&lt;=0.8,"Alta","Muy Alta"))))),"")</f>
        <v/>
      </c>
      <c r="AG31" s="191" t="str">
        <f>+AE31</f>
        <v/>
      </c>
      <c r="AH31" s="193" t="str">
        <f>IFERROR(IF(AI31="","",IF(AI31&lt;=0.2,"Leve",IF(AI31&lt;=0.4,"Menor",IF(AI31&lt;=0.6,"Moderado",IF(AI31&lt;=0.8,"Mayor","Catastrófico"))))),"")</f>
        <v/>
      </c>
      <c r="AI31" s="191" t="str">
        <f t="shared" ref="AI31" si="27">IFERROR(IF(X31="Impacto",(T31-(+T31*AA31)),IF(X31="Probabilidad",T31,"")),"")</f>
        <v/>
      </c>
      <c r="AJ31" s="194" t="str">
        <f>IFERROR(IF(OR(AND(AF31="Muy Baja",AH31="Leve"),AND(AF31="Muy Baja",AH31="Menor"),AND(AF31="Baja",AH31="Leve")),"Bajo",IF(OR(AND(AF31="Muy baja",AH31="Moderado"),AND(AF31="Baja",AH31="Menor"),AND(AF31="Baja",AH31="Moderado"),AND(AF31="Media",AH31="Leve"),AND(AF31="Media",AH31="Menor"),AND(AF31="Media",AH31="Moderado"),AND(AF31="Alta",AH31="Leve"),AND(AF31="Alta",AH31="Menor")),"Moderado",IF(OR(AND(AF31="Muy Baja",AH31="Mayor"),AND(AF31="Baja",AH31="Mayor"),AND(AF31="Media",AH31="Mayor"),AND(AF31="Alta",AH31="Moderado"),AND(AF31="Alta",AH31="Mayor"),AND(AF31="Muy Alta",AH31="Leve"),AND(AF31="Muy Alta",AH31="Menor"),AND(AF31="Muy Alta",AH31="Moderado"),AND(AF31="Muy Alta",AH31="Mayor")),"Alto",IF(OR(AND(AF31="Muy Baja",AH31="Catastrófico"),AND(AF31="Baja",AH31="Catastrófico"),AND(AF31="Media",AH31="Catastrófico"),AND(AF31="Alta",AH31="Catastrófico"),AND(AF31="Muy Alta",AH31="Catastrófico")),"Extremo","")))),"")</f>
        <v/>
      </c>
      <c r="AK31" s="195"/>
      <c r="AL31" s="186"/>
      <c r="AM31" s="196"/>
      <c r="AN31" s="196"/>
      <c r="AO31" s="197"/>
      <c r="AP31" s="347"/>
      <c r="AQ31" s="347"/>
      <c r="AR31" s="347"/>
    </row>
    <row r="32" spans="1:44" x14ac:dyDescent="0.2">
      <c r="A32" s="358"/>
      <c r="B32" s="338"/>
      <c r="C32" s="338"/>
      <c r="D32" s="338"/>
      <c r="E32" s="341"/>
      <c r="F32" s="338"/>
      <c r="G32" s="325"/>
      <c r="H32" s="325"/>
      <c r="I32" s="325"/>
      <c r="J32" s="325"/>
      <c r="K32" s="325"/>
      <c r="L32" s="325"/>
      <c r="M32" s="325"/>
      <c r="N32" s="347"/>
      <c r="O32" s="329"/>
      <c r="P32" s="328"/>
      <c r="Q32" s="332"/>
      <c r="R32" s="328">
        <f>IF(NOT(ISERROR(MATCH(Q32,_xlfn.ANCHORARRAY(E43),0))),P45&amp;"Por favor no seleccionar los criterios de impacto",Q32)</f>
        <v>0</v>
      </c>
      <c r="S32" s="329"/>
      <c r="T32" s="328"/>
      <c r="U32" s="327"/>
      <c r="V32" s="214">
        <v>2</v>
      </c>
      <c r="W32" s="187"/>
      <c r="X32" s="189" t="str">
        <f>IF(OR(Y32="Preventivo",Y32="Detectivo"),"Probabilidad",IF(Y32="Correctivo","Impacto",""))</f>
        <v/>
      </c>
      <c r="Y32" s="190"/>
      <c r="Z32" s="190"/>
      <c r="AA32" s="191" t="str">
        <f t="shared" ref="AA32:AA36" si="28">IF(AND(Y32="Preventivo",Z32="Automático"),"50%",IF(AND(Y32="Preventivo",Z32="Manual"),"40%",IF(AND(Y32="Detectivo",Z32="Automático"),"40%",IF(AND(Y32="Detectivo",Z32="Manual"),"30%",IF(AND(Y32="Correctivo",Z32="Automático"),"35%",IF(AND(Y32="Correctivo",Z32="Manual"),"25%",""))))))</f>
        <v/>
      </c>
      <c r="AB32" s="190"/>
      <c r="AC32" s="190"/>
      <c r="AD32" s="190"/>
      <c r="AE32" s="192" t="str">
        <f>IFERROR(IF(AND(X31="Probabilidad",X32="Probabilidad"),(AG31-(+AG31*AA32)),IF(X32="Probabilidad",(P31-(+P31*AA32)),IF(X32="Impacto",AG31,""))),"")</f>
        <v/>
      </c>
      <c r="AF32" s="193" t="str">
        <f t="shared" si="2"/>
        <v/>
      </c>
      <c r="AG32" s="191" t="str">
        <f t="shared" ref="AG32:AG36" si="29">+AE32</f>
        <v/>
      </c>
      <c r="AH32" s="193" t="str">
        <f t="shared" si="4"/>
        <v/>
      </c>
      <c r="AI32" s="191" t="str">
        <f t="shared" ref="AI32" si="30">IFERROR(IF(AND(X31="Impacto",X32="Impacto"),(AI31-(+AI31*AA32)),IF(X32="Impacto",($T$13-(+$T$13*AA32)),IF(X32="Probabilidad",AI31,""))),"")</f>
        <v/>
      </c>
      <c r="AJ32" s="194" t="str">
        <f t="shared" ref="AJ32:AJ33" si="31">IFERROR(IF(OR(AND(AF32="Muy Baja",AH32="Leve"),AND(AF32="Muy Baja",AH32="Menor"),AND(AF32="Baja",AH32="Leve")),"Bajo",IF(OR(AND(AF32="Muy baja",AH32="Moderado"),AND(AF32="Baja",AH32="Menor"),AND(AF32="Baja",AH32="Moderado"),AND(AF32="Media",AH32="Leve"),AND(AF32="Media",AH32="Menor"),AND(AF32="Media",AH32="Moderado"),AND(AF32="Alta",AH32="Leve"),AND(AF32="Alta",AH32="Menor")),"Moderado",IF(OR(AND(AF32="Muy Baja",AH32="Mayor"),AND(AF32="Baja",AH32="Mayor"),AND(AF32="Media",AH32="Mayor"),AND(AF32="Alta",AH32="Moderado"),AND(AF32="Alta",AH32="Mayor"),AND(AF32="Muy Alta",AH32="Leve"),AND(AF32="Muy Alta",AH32="Menor"),AND(AF32="Muy Alta",AH32="Moderado"),AND(AF32="Muy Alta",AH32="Mayor")),"Alto",IF(OR(AND(AF32="Muy Baja",AH32="Catastrófico"),AND(AF32="Baja",AH32="Catastrófico"),AND(AF32="Media",AH32="Catastrófico"),AND(AF32="Alta",AH32="Catastrófico"),AND(AF32="Muy Alta",AH32="Catastrófico")),"Extremo","")))),"")</f>
        <v/>
      </c>
      <c r="AK32" s="195"/>
      <c r="AL32" s="186"/>
      <c r="AM32" s="196"/>
      <c r="AN32" s="196"/>
      <c r="AO32" s="197"/>
      <c r="AP32" s="347"/>
      <c r="AQ32" s="347"/>
      <c r="AR32" s="347"/>
    </row>
    <row r="33" spans="1:44" x14ac:dyDescent="0.2">
      <c r="A33" s="358"/>
      <c r="B33" s="338"/>
      <c r="C33" s="338"/>
      <c r="D33" s="338"/>
      <c r="E33" s="341"/>
      <c r="F33" s="338"/>
      <c r="G33" s="325"/>
      <c r="H33" s="325"/>
      <c r="I33" s="325"/>
      <c r="J33" s="325"/>
      <c r="K33" s="325"/>
      <c r="L33" s="325"/>
      <c r="M33" s="325"/>
      <c r="N33" s="347"/>
      <c r="O33" s="329"/>
      <c r="P33" s="328"/>
      <c r="Q33" s="332"/>
      <c r="R33" s="328">
        <f>IF(NOT(ISERROR(MATCH(Q33,_xlfn.ANCHORARRAY(E44),0))),P46&amp;"Por favor no seleccionar los criterios de impacto",Q33)</f>
        <v>0</v>
      </c>
      <c r="S33" s="329"/>
      <c r="T33" s="328"/>
      <c r="U33" s="327"/>
      <c r="V33" s="214">
        <v>3</v>
      </c>
      <c r="W33" s="188"/>
      <c r="X33" s="189" t="str">
        <f>IF(OR(Y33="Preventivo",Y33="Detectivo"),"Probabilidad",IF(Y33="Correctivo","Impacto",""))</f>
        <v/>
      </c>
      <c r="Y33" s="190"/>
      <c r="Z33" s="190"/>
      <c r="AA33" s="191" t="str">
        <f t="shared" si="28"/>
        <v/>
      </c>
      <c r="AB33" s="190"/>
      <c r="AC33" s="190"/>
      <c r="AD33" s="190"/>
      <c r="AE33" s="192" t="str">
        <f>IFERROR(IF(AND(X32="Probabilidad",X33="Probabilidad"),(AG32-(+AG32*AA33)),IF(AND(X32="Impacto",X33="Probabilidad"),(AG31-(+AG31*AA33)),IF(X33="Impacto",AG32,""))),"")</f>
        <v/>
      </c>
      <c r="AF33" s="193" t="str">
        <f t="shared" si="2"/>
        <v/>
      </c>
      <c r="AG33" s="191" t="str">
        <f t="shared" si="29"/>
        <v/>
      </c>
      <c r="AH33" s="193" t="str">
        <f t="shared" si="4"/>
        <v/>
      </c>
      <c r="AI33" s="191" t="str">
        <f t="shared" ref="AI33" si="32">IFERROR(IF(AND(X32="Impacto",X33="Impacto"),(AI32-(+AI32*AA33)),IF(AND(X32="Probabilidad",X33="Impacto"),(AI31-(+AI31*AA33)),IF(X33="Probabilidad",AI32,""))),"")</f>
        <v/>
      </c>
      <c r="AJ33" s="194" t="str">
        <f t="shared" si="31"/>
        <v/>
      </c>
      <c r="AK33" s="195"/>
      <c r="AL33" s="186"/>
      <c r="AM33" s="196"/>
      <c r="AN33" s="196"/>
      <c r="AO33" s="197"/>
      <c r="AP33" s="347"/>
      <c r="AQ33" s="347"/>
      <c r="AR33" s="347"/>
    </row>
    <row r="34" spans="1:44" x14ac:dyDescent="0.2">
      <c r="A34" s="358"/>
      <c r="B34" s="338"/>
      <c r="C34" s="338"/>
      <c r="D34" s="338"/>
      <c r="E34" s="341"/>
      <c r="F34" s="338"/>
      <c r="G34" s="325"/>
      <c r="H34" s="325"/>
      <c r="I34" s="325"/>
      <c r="J34" s="325"/>
      <c r="K34" s="325"/>
      <c r="L34" s="325"/>
      <c r="M34" s="325"/>
      <c r="N34" s="347"/>
      <c r="O34" s="329"/>
      <c r="P34" s="328"/>
      <c r="Q34" s="332"/>
      <c r="R34" s="328">
        <f>IF(NOT(ISERROR(MATCH(Q34,_xlfn.ANCHORARRAY(E45),0))),P47&amp;"Por favor no seleccionar los criterios de impacto",Q34)</f>
        <v>0</v>
      </c>
      <c r="S34" s="329"/>
      <c r="T34" s="328"/>
      <c r="U34" s="327"/>
      <c r="V34" s="214">
        <v>4</v>
      </c>
      <c r="W34" s="187"/>
      <c r="X34" s="189" t="str">
        <f t="shared" ref="X34:X36" si="33">IF(OR(Y34="Preventivo",Y34="Detectivo"),"Probabilidad",IF(Y34="Correctivo","Impacto",""))</f>
        <v/>
      </c>
      <c r="Y34" s="190"/>
      <c r="Z34" s="190"/>
      <c r="AA34" s="191" t="str">
        <f t="shared" si="28"/>
        <v/>
      </c>
      <c r="AB34" s="190"/>
      <c r="AC34" s="190"/>
      <c r="AD34" s="190"/>
      <c r="AE34" s="192" t="str">
        <f t="shared" ref="AE34:AE36" si="34">IFERROR(IF(AND(X33="Probabilidad",X34="Probabilidad"),(AG33-(+AG33*AA34)),IF(AND(X33="Impacto",X34="Probabilidad"),(AG32-(+AG32*AA34)),IF(X34="Impacto",AG33,""))),"")</f>
        <v/>
      </c>
      <c r="AF34" s="193" t="str">
        <f t="shared" si="2"/>
        <v/>
      </c>
      <c r="AG34" s="191" t="str">
        <f t="shared" si="29"/>
        <v/>
      </c>
      <c r="AH34" s="193" t="str">
        <f t="shared" si="4"/>
        <v/>
      </c>
      <c r="AI34" s="191" t="str">
        <f t="shared" si="14"/>
        <v/>
      </c>
      <c r="AJ34" s="194" t="str">
        <f>IFERROR(IF(OR(AND(AF34="Muy Baja",AH34="Leve"),AND(AF34="Muy Baja",AH34="Menor"),AND(AF34="Baja",AH34="Leve")),"Bajo",IF(OR(AND(AF34="Muy baja",AH34="Moderado"),AND(AF34="Baja",AH34="Menor"),AND(AF34="Baja",AH34="Moderado"),AND(AF34="Media",AH34="Leve"),AND(AF34="Media",AH34="Menor"),AND(AF34="Media",AH34="Moderado"),AND(AF34="Alta",AH34="Leve"),AND(AF34="Alta",AH34="Menor")),"Moderado",IF(OR(AND(AF34="Muy Baja",AH34="Mayor"),AND(AF34="Baja",AH34="Mayor"),AND(AF34="Media",AH34="Mayor"),AND(AF34="Alta",AH34="Moderado"),AND(AF34="Alta",AH34="Mayor"),AND(AF34="Muy Alta",AH34="Leve"),AND(AF34="Muy Alta",AH34="Menor"),AND(AF34="Muy Alta",AH34="Moderado"),AND(AF34="Muy Alta",AH34="Mayor")),"Alto",IF(OR(AND(AF34="Muy Baja",AH34="Catastrófico"),AND(AF34="Baja",AH34="Catastrófico"),AND(AF34="Media",AH34="Catastrófico"),AND(AF34="Alta",AH34="Catastrófico"),AND(AF34="Muy Alta",AH34="Catastrófico")),"Extremo","")))),"")</f>
        <v/>
      </c>
      <c r="AK34" s="195"/>
      <c r="AL34" s="186"/>
      <c r="AM34" s="196"/>
      <c r="AN34" s="196"/>
      <c r="AO34" s="197"/>
      <c r="AP34" s="347"/>
      <c r="AQ34" s="347"/>
      <c r="AR34" s="347"/>
    </row>
    <row r="35" spans="1:44" x14ac:dyDescent="0.2">
      <c r="A35" s="358"/>
      <c r="B35" s="338"/>
      <c r="C35" s="338"/>
      <c r="D35" s="338"/>
      <c r="E35" s="341"/>
      <c r="F35" s="338"/>
      <c r="G35" s="325"/>
      <c r="H35" s="325"/>
      <c r="I35" s="325"/>
      <c r="J35" s="325"/>
      <c r="K35" s="325"/>
      <c r="L35" s="325"/>
      <c r="M35" s="325"/>
      <c r="N35" s="347"/>
      <c r="O35" s="329"/>
      <c r="P35" s="328"/>
      <c r="Q35" s="332"/>
      <c r="R35" s="328">
        <f>IF(NOT(ISERROR(MATCH(Q35,_xlfn.ANCHORARRAY(E46),0))),P48&amp;"Por favor no seleccionar los criterios de impacto",Q35)</f>
        <v>0</v>
      </c>
      <c r="S35" s="329"/>
      <c r="T35" s="328"/>
      <c r="U35" s="327"/>
      <c r="V35" s="214">
        <v>5</v>
      </c>
      <c r="W35" s="187"/>
      <c r="X35" s="189" t="str">
        <f t="shared" si="33"/>
        <v/>
      </c>
      <c r="Y35" s="190"/>
      <c r="Z35" s="190"/>
      <c r="AA35" s="191" t="str">
        <f t="shared" si="28"/>
        <v/>
      </c>
      <c r="AB35" s="190"/>
      <c r="AC35" s="190"/>
      <c r="AD35" s="190"/>
      <c r="AE35" s="192" t="str">
        <f t="shared" si="34"/>
        <v/>
      </c>
      <c r="AF35" s="193" t="str">
        <f>IFERROR(IF(AE35="","",IF(AE35&lt;=0.2,"Muy Baja",IF(AE35&lt;=0.4,"Baja",IF(AE35&lt;=0.6,"Media",IF(AE35&lt;=0.8,"Alta","Muy Alta"))))),"")</f>
        <v/>
      </c>
      <c r="AG35" s="191" t="str">
        <f t="shared" si="29"/>
        <v/>
      </c>
      <c r="AH35" s="193" t="str">
        <f t="shared" si="4"/>
        <v/>
      </c>
      <c r="AI35" s="191" t="str">
        <f t="shared" si="14"/>
        <v/>
      </c>
      <c r="AJ35" s="194" t="str">
        <f t="shared" ref="AJ35:AJ36" si="35">IFERROR(IF(OR(AND(AF35="Muy Baja",AH35="Leve"),AND(AF35="Muy Baja",AH35="Menor"),AND(AF35="Baja",AH35="Leve")),"Bajo",IF(OR(AND(AF35="Muy baja",AH35="Moderado"),AND(AF35="Baja",AH35="Menor"),AND(AF35="Baja",AH35="Moderado"),AND(AF35="Media",AH35="Leve"),AND(AF35="Media",AH35="Menor"),AND(AF35="Media",AH35="Moderado"),AND(AF35="Alta",AH35="Leve"),AND(AF35="Alta",AH35="Menor")),"Moderado",IF(OR(AND(AF35="Muy Baja",AH35="Mayor"),AND(AF35="Baja",AH35="Mayor"),AND(AF35="Media",AH35="Mayor"),AND(AF35="Alta",AH35="Moderado"),AND(AF35="Alta",AH35="Mayor"),AND(AF35="Muy Alta",AH35="Leve"),AND(AF35="Muy Alta",AH35="Menor"),AND(AF35="Muy Alta",AH35="Moderado"),AND(AF35="Muy Alta",AH35="Mayor")),"Alto",IF(OR(AND(AF35="Muy Baja",AH35="Catastrófico"),AND(AF35="Baja",AH35="Catastrófico"),AND(AF35="Media",AH35="Catastrófico"),AND(AF35="Alta",AH35="Catastrófico"),AND(AF35="Muy Alta",AH35="Catastrófico")),"Extremo","")))),"")</f>
        <v/>
      </c>
      <c r="AK35" s="195"/>
      <c r="AL35" s="186"/>
      <c r="AM35" s="196"/>
      <c r="AN35" s="196"/>
      <c r="AO35" s="197"/>
      <c r="AP35" s="347"/>
      <c r="AQ35" s="347"/>
      <c r="AR35" s="347"/>
    </row>
    <row r="36" spans="1:44" x14ac:dyDescent="0.2">
      <c r="A36" s="358"/>
      <c r="B36" s="338"/>
      <c r="C36" s="338"/>
      <c r="D36" s="338"/>
      <c r="E36" s="341"/>
      <c r="F36" s="338"/>
      <c r="G36" s="326"/>
      <c r="H36" s="326"/>
      <c r="I36" s="326"/>
      <c r="J36" s="326"/>
      <c r="K36" s="326"/>
      <c r="L36" s="326"/>
      <c r="M36" s="326"/>
      <c r="N36" s="347"/>
      <c r="O36" s="329"/>
      <c r="P36" s="328"/>
      <c r="Q36" s="332"/>
      <c r="R36" s="328">
        <f>IF(NOT(ISERROR(MATCH(Q36,_xlfn.ANCHORARRAY(E47),0))),P49&amp;"Por favor no seleccionar los criterios de impacto",Q36)</f>
        <v>0</v>
      </c>
      <c r="S36" s="329"/>
      <c r="T36" s="328"/>
      <c r="U36" s="327"/>
      <c r="V36" s="214">
        <v>6</v>
      </c>
      <c r="W36" s="187"/>
      <c r="X36" s="189" t="str">
        <f t="shared" si="33"/>
        <v/>
      </c>
      <c r="Y36" s="190"/>
      <c r="Z36" s="190"/>
      <c r="AA36" s="191" t="str">
        <f t="shared" si="28"/>
        <v/>
      </c>
      <c r="AB36" s="190"/>
      <c r="AC36" s="190"/>
      <c r="AD36" s="190"/>
      <c r="AE36" s="192" t="str">
        <f t="shared" si="34"/>
        <v/>
      </c>
      <c r="AF36" s="193" t="str">
        <f t="shared" si="2"/>
        <v/>
      </c>
      <c r="AG36" s="191" t="str">
        <f t="shared" si="29"/>
        <v/>
      </c>
      <c r="AH36" s="193" t="str">
        <f t="shared" si="4"/>
        <v/>
      </c>
      <c r="AI36" s="191" t="str">
        <f t="shared" si="14"/>
        <v/>
      </c>
      <c r="AJ36" s="194" t="str">
        <f t="shared" si="35"/>
        <v/>
      </c>
      <c r="AK36" s="195"/>
      <c r="AL36" s="186"/>
      <c r="AM36" s="196"/>
      <c r="AN36" s="196"/>
      <c r="AO36" s="197"/>
      <c r="AP36" s="347"/>
      <c r="AQ36" s="347"/>
      <c r="AR36" s="347"/>
    </row>
    <row r="37" spans="1:44" x14ac:dyDescent="0.2">
      <c r="A37" s="358">
        <v>5</v>
      </c>
      <c r="B37" s="338"/>
      <c r="C37" s="338"/>
      <c r="D37" s="338"/>
      <c r="E37" s="338"/>
      <c r="F37" s="338"/>
      <c r="G37" s="324"/>
      <c r="H37" s="324"/>
      <c r="I37" s="324"/>
      <c r="J37" s="324"/>
      <c r="K37" s="324"/>
      <c r="L37" s="324"/>
      <c r="M37" s="324"/>
      <c r="N37" s="347"/>
      <c r="O37" s="329" t="str">
        <f>IF(N37&lt;=0,"",IF(N37&lt;=2,"Muy Baja",IF(N37&lt;=24,"Baja",IF(N37&lt;=500,"Media",IF(N37&lt;=5000,"Alta","Muy Alta")))))</f>
        <v/>
      </c>
      <c r="P37" s="328" t="str">
        <f>IF(O37="","",IF(O37="Muy Baja",0.2,IF(O37="Baja",0.4,IF(O37="Media",0.6,IF(O37="Alta",0.8,IF(O37="Muy Alta",1,))))))</f>
        <v/>
      </c>
      <c r="Q37" s="332"/>
      <c r="R37" s="328">
        <f>IF(NOT(ISERROR(MATCH(Q37,'Tabla Impacto'!$B$222:$B$224,0))),'Tabla Impacto'!$F$224&amp;"Por favor no seleccionar los criterios de impacto(Afectación Económica o presupuestal y Pérdida Reputacional)",Q37)</f>
        <v>0</v>
      </c>
      <c r="S37" s="329" t="str">
        <f>IF(OR(R37='Tabla Impacto'!$C$12,R37='Tabla Impacto'!$D$12),"Leve",IF(OR(R37='Tabla Impacto'!$C$13,R37='Tabla Impacto'!$D$13),"Menor",IF(OR(R37='Tabla Impacto'!$C$14,R37='Tabla Impacto'!$D$14),"Moderado",IF(OR(R37='Tabla Impacto'!$C$15,R37='Tabla Impacto'!$D$15),"Mayor",IF(OR(R37='Tabla Impacto'!$C$16,R37='Tabla Impacto'!$D$16),"Catastrófico","")))))</f>
        <v/>
      </c>
      <c r="T37" s="328" t="str">
        <f>IF(S37="","",IF(S37="Leve",0.2,IF(S37="Menor",0.4,IF(S37="Moderado",0.6,IF(S37="Mayor",0.8,IF(S37="Catastrófico",1,))))))</f>
        <v/>
      </c>
      <c r="U37" s="327" t="str">
        <f>IF(OR(AND(O37="Muy Baja",S37="Leve"),AND(O37="Muy Baja",S37="Menor"),AND(O37="Baja",S37="Leve")),"Bajo",IF(OR(AND(O37="Muy baja",S37="Moderado"),AND(O37="Baja",S37="Menor"),AND(O37="Baja",S37="Moderado"),AND(O37="Media",S37="Leve"),AND(O37="Media",S37="Menor"),AND(O37="Media",S37="Moderado"),AND(O37="Alta",S37="Leve"),AND(O37="Alta",S37="Menor")),"Moderado",IF(OR(AND(O37="Muy Baja",S37="Mayor"),AND(O37="Baja",S37="Mayor"),AND(O37="Media",S37="Mayor"),AND(O37="Alta",S37="Moderado"),AND(O37="Alta",S37="Mayor"),AND(O37="Muy Alta",S37="Leve"),AND(O37="Muy Alta",S37="Menor"),AND(O37="Muy Alta",S37="Moderado"),AND(O37="Muy Alta",S37="Mayor")),"Alto",IF(OR(AND(O37="Muy Baja",S37="Catastrófico"),AND(O37="Baja",S37="Catastrófico"),AND(O37="Media",S37="Catastrófico"),AND(O37="Alta",S37="Catastrófico"),AND(O37="Muy Alta",S37="Catastrófico")),"Extremo",""))))</f>
        <v/>
      </c>
      <c r="V37" s="214">
        <v>1</v>
      </c>
      <c r="W37" s="187"/>
      <c r="X37" s="189" t="str">
        <f>IF(OR(Y37="Preventivo",Y37="Detectivo"),"Probabilidad",IF(Y37="Correctivo","Impacto",""))</f>
        <v/>
      </c>
      <c r="Y37" s="190"/>
      <c r="Z37" s="190"/>
      <c r="AA37" s="191" t="str">
        <f>IF(AND(Y37="Preventivo",Z37="Automático"),"50%",IF(AND(Y37="Preventivo",Z37="Manual"),"40%",IF(AND(Y37="Detectivo",Z37="Automático"),"40%",IF(AND(Y37="Detectivo",Z37="Manual"),"30%",IF(AND(Y37="Correctivo",Z37="Automático"),"35%",IF(AND(Y37="Correctivo",Z37="Manual"),"25%",""))))))</f>
        <v/>
      </c>
      <c r="AB37" s="190"/>
      <c r="AC37" s="190"/>
      <c r="AD37" s="190"/>
      <c r="AE37" s="192" t="str">
        <f>IFERROR(IF(X37="Probabilidad",(P37-(+P37*AA37)),IF(X37="Impacto",P37,"")),"")</f>
        <v/>
      </c>
      <c r="AF37" s="193" t="str">
        <f>IFERROR(IF(AE37="","",IF(AE37&lt;=0.2,"Muy Baja",IF(AE37&lt;=0.4,"Baja",IF(AE37&lt;=0.6,"Media",IF(AE37&lt;=0.8,"Alta","Muy Alta"))))),"")</f>
        <v/>
      </c>
      <c r="AG37" s="191" t="str">
        <f>+AE37</f>
        <v/>
      </c>
      <c r="AH37" s="193" t="str">
        <f>IFERROR(IF(AI37="","",IF(AI37&lt;=0.2,"Leve",IF(AI37&lt;=0.4,"Menor",IF(AI37&lt;=0.6,"Moderado",IF(AI37&lt;=0.8,"Mayor","Catastrófico"))))),"")</f>
        <v/>
      </c>
      <c r="AI37" s="191" t="str">
        <f t="shared" ref="AI37" si="36">IFERROR(IF(X37="Impacto",(T37-(+T37*AA37)),IF(X37="Probabilidad",T37,"")),"")</f>
        <v/>
      </c>
      <c r="AJ37" s="194" t="str">
        <f>IFERROR(IF(OR(AND(AF37="Muy Baja",AH37="Leve"),AND(AF37="Muy Baja",AH37="Menor"),AND(AF37="Baja",AH37="Leve")),"Bajo",IF(OR(AND(AF37="Muy baja",AH37="Moderado"),AND(AF37="Baja",AH37="Menor"),AND(AF37="Baja",AH37="Moderado"),AND(AF37="Media",AH37="Leve"),AND(AF37="Media",AH37="Menor"),AND(AF37="Media",AH37="Moderado"),AND(AF37="Alta",AH37="Leve"),AND(AF37="Alta",AH37="Menor")),"Moderado",IF(OR(AND(AF37="Muy Baja",AH37="Mayor"),AND(AF37="Baja",AH37="Mayor"),AND(AF37="Media",AH37="Mayor"),AND(AF37="Alta",AH37="Moderado"),AND(AF37="Alta",AH37="Mayor"),AND(AF37="Muy Alta",AH37="Leve"),AND(AF37="Muy Alta",AH37="Menor"),AND(AF37="Muy Alta",AH37="Moderado"),AND(AF37="Muy Alta",AH37="Mayor")),"Alto",IF(OR(AND(AF37="Muy Baja",AH37="Catastrófico"),AND(AF37="Baja",AH37="Catastrófico"),AND(AF37="Media",AH37="Catastrófico"),AND(AF37="Alta",AH37="Catastrófico"),AND(AF37="Muy Alta",AH37="Catastrófico")),"Extremo","")))),"")</f>
        <v/>
      </c>
      <c r="AK37" s="195"/>
      <c r="AL37" s="186"/>
      <c r="AM37" s="196"/>
      <c r="AN37" s="196"/>
      <c r="AO37" s="197"/>
      <c r="AP37" s="347"/>
      <c r="AQ37" s="347"/>
      <c r="AR37" s="347"/>
    </row>
    <row r="38" spans="1:44" x14ac:dyDescent="0.2">
      <c r="A38" s="358"/>
      <c r="B38" s="338"/>
      <c r="C38" s="338"/>
      <c r="D38" s="338"/>
      <c r="E38" s="338"/>
      <c r="F38" s="338"/>
      <c r="G38" s="325"/>
      <c r="H38" s="325"/>
      <c r="I38" s="325"/>
      <c r="J38" s="325"/>
      <c r="K38" s="325"/>
      <c r="L38" s="325"/>
      <c r="M38" s="325"/>
      <c r="N38" s="347"/>
      <c r="O38" s="329"/>
      <c r="P38" s="328"/>
      <c r="Q38" s="332"/>
      <c r="R38" s="328">
        <f>IF(NOT(ISERROR(MATCH(Q38,_xlfn.ANCHORARRAY(E49),0))),P51&amp;"Por favor no seleccionar los criterios de impacto",Q38)</f>
        <v>0</v>
      </c>
      <c r="S38" s="329"/>
      <c r="T38" s="328"/>
      <c r="U38" s="327"/>
      <c r="V38" s="214">
        <v>2</v>
      </c>
      <c r="W38" s="187"/>
      <c r="X38" s="189" t="str">
        <f>IF(OR(Y38="Preventivo",Y38="Detectivo"),"Probabilidad",IF(Y38="Correctivo","Impacto",""))</f>
        <v/>
      </c>
      <c r="Y38" s="190"/>
      <c r="Z38" s="190"/>
      <c r="AA38" s="191" t="str">
        <f t="shared" ref="AA38:AA42" si="37">IF(AND(Y38="Preventivo",Z38="Automático"),"50%",IF(AND(Y38="Preventivo",Z38="Manual"),"40%",IF(AND(Y38="Detectivo",Z38="Automático"),"40%",IF(AND(Y38="Detectivo",Z38="Manual"),"30%",IF(AND(Y38="Correctivo",Z38="Automático"),"35%",IF(AND(Y38="Correctivo",Z38="Manual"),"25%",""))))))</f>
        <v/>
      </c>
      <c r="AB38" s="190"/>
      <c r="AC38" s="190"/>
      <c r="AD38" s="190"/>
      <c r="AE38" s="192" t="str">
        <f>IFERROR(IF(AND(X37="Probabilidad",X38="Probabilidad"),(AG37-(+AG37*AA38)),IF(X38="Probabilidad",(P37-(+P37*AA38)),IF(X38="Impacto",AG37,""))),"")</f>
        <v/>
      </c>
      <c r="AF38" s="193" t="str">
        <f t="shared" si="2"/>
        <v/>
      </c>
      <c r="AG38" s="191" t="str">
        <f t="shared" ref="AG38:AG42" si="38">+AE38</f>
        <v/>
      </c>
      <c r="AH38" s="193" t="str">
        <f t="shared" si="4"/>
        <v/>
      </c>
      <c r="AI38" s="191" t="str">
        <f t="shared" ref="AI38" si="39">IFERROR(IF(AND(X37="Impacto",X38="Impacto"),(AI37-(+AI37*AA38)),IF(X38="Impacto",($T$13-(+$T$13*AA38)),IF(X38="Probabilidad",AI37,""))),"")</f>
        <v/>
      </c>
      <c r="AJ38" s="194" t="str">
        <f t="shared" ref="AJ38:AJ39" si="40">IFERROR(IF(OR(AND(AF38="Muy Baja",AH38="Leve"),AND(AF38="Muy Baja",AH38="Menor"),AND(AF38="Baja",AH38="Leve")),"Bajo",IF(OR(AND(AF38="Muy baja",AH38="Moderado"),AND(AF38="Baja",AH38="Menor"),AND(AF38="Baja",AH38="Moderado"),AND(AF38="Media",AH38="Leve"),AND(AF38="Media",AH38="Menor"),AND(AF38="Media",AH38="Moderado"),AND(AF38="Alta",AH38="Leve"),AND(AF38="Alta",AH38="Menor")),"Moderado",IF(OR(AND(AF38="Muy Baja",AH38="Mayor"),AND(AF38="Baja",AH38="Mayor"),AND(AF38="Media",AH38="Mayor"),AND(AF38="Alta",AH38="Moderado"),AND(AF38="Alta",AH38="Mayor"),AND(AF38="Muy Alta",AH38="Leve"),AND(AF38="Muy Alta",AH38="Menor"),AND(AF38="Muy Alta",AH38="Moderado"),AND(AF38="Muy Alta",AH38="Mayor")),"Alto",IF(OR(AND(AF38="Muy Baja",AH38="Catastrófico"),AND(AF38="Baja",AH38="Catastrófico"),AND(AF38="Media",AH38="Catastrófico"),AND(AF38="Alta",AH38="Catastrófico"),AND(AF38="Muy Alta",AH38="Catastrófico")),"Extremo","")))),"")</f>
        <v/>
      </c>
      <c r="AK38" s="195"/>
      <c r="AL38" s="186"/>
      <c r="AM38" s="196"/>
      <c r="AN38" s="196"/>
      <c r="AO38" s="197"/>
      <c r="AP38" s="347"/>
      <c r="AQ38" s="347"/>
      <c r="AR38" s="347"/>
    </row>
    <row r="39" spans="1:44" x14ac:dyDescent="0.2">
      <c r="A39" s="358"/>
      <c r="B39" s="338"/>
      <c r="C39" s="338"/>
      <c r="D39" s="338"/>
      <c r="E39" s="338"/>
      <c r="F39" s="338"/>
      <c r="G39" s="325"/>
      <c r="H39" s="325"/>
      <c r="I39" s="325"/>
      <c r="J39" s="325"/>
      <c r="K39" s="325"/>
      <c r="L39" s="325"/>
      <c r="M39" s="325"/>
      <c r="N39" s="347"/>
      <c r="O39" s="329"/>
      <c r="P39" s="328"/>
      <c r="Q39" s="332"/>
      <c r="R39" s="328">
        <f>IF(NOT(ISERROR(MATCH(Q39,_xlfn.ANCHORARRAY(E50),0))),P52&amp;"Por favor no seleccionar los criterios de impacto",Q39)</f>
        <v>0</v>
      </c>
      <c r="S39" s="329"/>
      <c r="T39" s="328"/>
      <c r="U39" s="327"/>
      <c r="V39" s="214">
        <v>3</v>
      </c>
      <c r="W39" s="188"/>
      <c r="X39" s="189" t="str">
        <f>IF(OR(Y39="Preventivo",Y39="Detectivo"),"Probabilidad",IF(Y39="Correctivo","Impacto",""))</f>
        <v/>
      </c>
      <c r="Y39" s="190"/>
      <c r="Z39" s="190"/>
      <c r="AA39" s="191" t="str">
        <f t="shared" si="37"/>
        <v/>
      </c>
      <c r="AB39" s="190"/>
      <c r="AC39" s="190"/>
      <c r="AD39" s="190"/>
      <c r="AE39" s="192" t="str">
        <f>IFERROR(IF(AND(X38="Probabilidad",X39="Probabilidad"),(AG38-(+AG38*AA39)),IF(AND(X38="Impacto",X39="Probabilidad"),(AG37-(+AG37*AA39)),IF(X39="Impacto",AG38,""))),"")</f>
        <v/>
      </c>
      <c r="AF39" s="193" t="str">
        <f t="shared" si="2"/>
        <v/>
      </c>
      <c r="AG39" s="191" t="str">
        <f t="shared" si="38"/>
        <v/>
      </c>
      <c r="AH39" s="193" t="str">
        <f t="shared" si="4"/>
        <v/>
      </c>
      <c r="AI39" s="191" t="str">
        <f t="shared" ref="AI39" si="41">IFERROR(IF(AND(X38="Impacto",X39="Impacto"),(AI38-(+AI38*AA39)),IF(AND(X38="Probabilidad",X39="Impacto"),(AI37-(+AI37*AA39)),IF(X39="Probabilidad",AI38,""))),"")</f>
        <v/>
      </c>
      <c r="AJ39" s="194" t="str">
        <f t="shared" si="40"/>
        <v/>
      </c>
      <c r="AK39" s="195"/>
      <c r="AL39" s="186"/>
      <c r="AM39" s="196"/>
      <c r="AN39" s="196"/>
      <c r="AO39" s="197"/>
      <c r="AP39" s="347"/>
      <c r="AQ39" s="347"/>
      <c r="AR39" s="347"/>
    </row>
    <row r="40" spans="1:44" x14ac:dyDescent="0.2">
      <c r="A40" s="358"/>
      <c r="B40" s="338"/>
      <c r="C40" s="338"/>
      <c r="D40" s="338"/>
      <c r="E40" s="338"/>
      <c r="F40" s="338"/>
      <c r="G40" s="325"/>
      <c r="H40" s="325"/>
      <c r="I40" s="325"/>
      <c r="J40" s="325"/>
      <c r="K40" s="325"/>
      <c r="L40" s="325"/>
      <c r="M40" s="325"/>
      <c r="N40" s="347"/>
      <c r="O40" s="329"/>
      <c r="P40" s="328"/>
      <c r="Q40" s="332"/>
      <c r="R40" s="328">
        <f>IF(NOT(ISERROR(MATCH(Q40,_xlfn.ANCHORARRAY(E51),0))),P53&amp;"Por favor no seleccionar los criterios de impacto",Q40)</f>
        <v>0</v>
      </c>
      <c r="S40" s="329"/>
      <c r="T40" s="328"/>
      <c r="U40" s="327"/>
      <c r="V40" s="214">
        <v>4</v>
      </c>
      <c r="W40" s="187"/>
      <c r="X40" s="189" t="str">
        <f t="shared" ref="X40:X42" si="42">IF(OR(Y40="Preventivo",Y40="Detectivo"),"Probabilidad",IF(Y40="Correctivo","Impacto",""))</f>
        <v/>
      </c>
      <c r="Y40" s="190"/>
      <c r="Z40" s="190"/>
      <c r="AA40" s="191" t="str">
        <f t="shared" si="37"/>
        <v/>
      </c>
      <c r="AB40" s="190"/>
      <c r="AC40" s="190"/>
      <c r="AD40" s="190"/>
      <c r="AE40" s="192" t="str">
        <f t="shared" ref="AE40:AE42" si="43">IFERROR(IF(AND(X39="Probabilidad",X40="Probabilidad"),(AG39-(+AG39*AA40)),IF(AND(X39="Impacto",X40="Probabilidad"),(AG38-(+AG38*AA40)),IF(X40="Impacto",AG39,""))),"")</f>
        <v/>
      </c>
      <c r="AF40" s="193" t="str">
        <f t="shared" si="2"/>
        <v/>
      </c>
      <c r="AG40" s="191" t="str">
        <f t="shared" si="38"/>
        <v/>
      </c>
      <c r="AH40" s="193" t="str">
        <f t="shared" si="4"/>
        <v/>
      </c>
      <c r="AI40" s="191" t="str">
        <f t="shared" si="14"/>
        <v/>
      </c>
      <c r="AJ40" s="194" t="str">
        <f>IFERROR(IF(OR(AND(AF40="Muy Baja",AH40="Leve"),AND(AF40="Muy Baja",AH40="Menor"),AND(AF40="Baja",AH40="Leve")),"Bajo",IF(OR(AND(AF40="Muy baja",AH40="Moderado"),AND(AF40="Baja",AH40="Menor"),AND(AF40="Baja",AH40="Moderado"),AND(AF40="Media",AH40="Leve"),AND(AF40="Media",AH40="Menor"),AND(AF40="Media",AH40="Moderado"),AND(AF40="Alta",AH40="Leve"),AND(AF40="Alta",AH40="Menor")),"Moderado",IF(OR(AND(AF40="Muy Baja",AH40="Mayor"),AND(AF40="Baja",AH40="Mayor"),AND(AF40="Media",AH40="Mayor"),AND(AF40="Alta",AH40="Moderado"),AND(AF40="Alta",AH40="Mayor"),AND(AF40="Muy Alta",AH40="Leve"),AND(AF40="Muy Alta",AH40="Menor"),AND(AF40="Muy Alta",AH40="Moderado"),AND(AF40="Muy Alta",AH40="Mayor")),"Alto",IF(OR(AND(AF40="Muy Baja",AH40="Catastrófico"),AND(AF40="Baja",AH40="Catastrófico"),AND(AF40="Media",AH40="Catastrófico"),AND(AF40="Alta",AH40="Catastrófico"),AND(AF40="Muy Alta",AH40="Catastrófico")),"Extremo","")))),"")</f>
        <v/>
      </c>
      <c r="AK40" s="195"/>
      <c r="AL40" s="186"/>
      <c r="AM40" s="196"/>
      <c r="AN40" s="196"/>
      <c r="AO40" s="197"/>
      <c r="AP40" s="347"/>
      <c r="AQ40" s="347"/>
      <c r="AR40" s="347"/>
    </row>
    <row r="41" spans="1:44" x14ac:dyDescent="0.2">
      <c r="A41" s="358"/>
      <c r="B41" s="338"/>
      <c r="C41" s="338"/>
      <c r="D41" s="338"/>
      <c r="E41" s="338"/>
      <c r="F41" s="338"/>
      <c r="G41" s="325"/>
      <c r="H41" s="325"/>
      <c r="I41" s="325"/>
      <c r="J41" s="325"/>
      <c r="K41" s="325"/>
      <c r="L41" s="325"/>
      <c r="M41" s="325"/>
      <c r="N41" s="347"/>
      <c r="O41" s="329"/>
      <c r="P41" s="328"/>
      <c r="Q41" s="332"/>
      <c r="R41" s="328">
        <f>IF(NOT(ISERROR(MATCH(Q41,_xlfn.ANCHORARRAY(E52),0))),P54&amp;"Por favor no seleccionar los criterios de impacto",Q41)</f>
        <v>0</v>
      </c>
      <c r="S41" s="329"/>
      <c r="T41" s="328"/>
      <c r="U41" s="327"/>
      <c r="V41" s="214">
        <v>5</v>
      </c>
      <c r="W41" s="187"/>
      <c r="X41" s="189" t="str">
        <f t="shared" si="42"/>
        <v/>
      </c>
      <c r="Y41" s="190"/>
      <c r="Z41" s="190"/>
      <c r="AA41" s="191" t="str">
        <f t="shared" si="37"/>
        <v/>
      </c>
      <c r="AB41" s="190"/>
      <c r="AC41" s="190"/>
      <c r="AD41" s="190"/>
      <c r="AE41" s="192" t="str">
        <f t="shared" si="43"/>
        <v/>
      </c>
      <c r="AF41" s="193" t="str">
        <f t="shared" si="2"/>
        <v/>
      </c>
      <c r="AG41" s="191" t="str">
        <f t="shared" si="38"/>
        <v/>
      </c>
      <c r="AH41" s="193" t="str">
        <f t="shared" si="4"/>
        <v/>
      </c>
      <c r="AI41" s="191" t="str">
        <f t="shared" si="14"/>
        <v/>
      </c>
      <c r="AJ41" s="194" t="str">
        <f t="shared" ref="AJ41:AJ42" si="44">IFERROR(IF(OR(AND(AF41="Muy Baja",AH41="Leve"),AND(AF41="Muy Baja",AH41="Menor"),AND(AF41="Baja",AH41="Leve")),"Bajo",IF(OR(AND(AF41="Muy baja",AH41="Moderado"),AND(AF41="Baja",AH41="Menor"),AND(AF41="Baja",AH41="Moderado"),AND(AF41="Media",AH41="Leve"),AND(AF41="Media",AH41="Menor"),AND(AF41="Media",AH41="Moderado"),AND(AF41="Alta",AH41="Leve"),AND(AF41="Alta",AH41="Menor")),"Moderado",IF(OR(AND(AF41="Muy Baja",AH41="Mayor"),AND(AF41="Baja",AH41="Mayor"),AND(AF41="Media",AH41="Mayor"),AND(AF41="Alta",AH41="Moderado"),AND(AF41="Alta",AH41="Mayor"),AND(AF41="Muy Alta",AH41="Leve"),AND(AF41="Muy Alta",AH41="Menor"),AND(AF41="Muy Alta",AH41="Moderado"),AND(AF41="Muy Alta",AH41="Mayor")),"Alto",IF(OR(AND(AF41="Muy Baja",AH41="Catastrófico"),AND(AF41="Baja",AH41="Catastrófico"),AND(AF41="Media",AH41="Catastrófico"),AND(AF41="Alta",AH41="Catastrófico"),AND(AF41="Muy Alta",AH41="Catastrófico")),"Extremo","")))),"")</f>
        <v/>
      </c>
      <c r="AK41" s="195"/>
      <c r="AL41" s="186"/>
      <c r="AM41" s="196"/>
      <c r="AN41" s="196"/>
      <c r="AO41" s="197"/>
      <c r="AP41" s="347"/>
      <c r="AQ41" s="347"/>
      <c r="AR41" s="347"/>
    </row>
    <row r="42" spans="1:44" x14ac:dyDescent="0.2">
      <c r="A42" s="358"/>
      <c r="B42" s="338"/>
      <c r="C42" s="338"/>
      <c r="D42" s="338"/>
      <c r="E42" s="338"/>
      <c r="F42" s="338"/>
      <c r="G42" s="326"/>
      <c r="H42" s="326"/>
      <c r="I42" s="326"/>
      <c r="J42" s="326"/>
      <c r="K42" s="326"/>
      <c r="L42" s="326"/>
      <c r="M42" s="326"/>
      <c r="N42" s="347"/>
      <c r="O42" s="329"/>
      <c r="P42" s="328"/>
      <c r="Q42" s="332"/>
      <c r="R42" s="328">
        <f>IF(NOT(ISERROR(MATCH(Q42,_xlfn.ANCHORARRAY(E53),0))),P55&amp;"Por favor no seleccionar los criterios de impacto",Q42)</f>
        <v>0</v>
      </c>
      <c r="S42" s="329"/>
      <c r="T42" s="328"/>
      <c r="U42" s="327"/>
      <c r="V42" s="214">
        <v>6</v>
      </c>
      <c r="W42" s="187"/>
      <c r="X42" s="189" t="str">
        <f t="shared" si="42"/>
        <v/>
      </c>
      <c r="Y42" s="190"/>
      <c r="Z42" s="190"/>
      <c r="AA42" s="191" t="str">
        <f t="shared" si="37"/>
        <v/>
      </c>
      <c r="AB42" s="190"/>
      <c r="AC42" s="190"/>
      <c r="AD42" s="190"/>
      <c r="AE42" s="192" t="str">
        <f t="shared" si="43"/>
        <v/>
      </c>
      <c r="AF42" s="193" t="str">
        <f t="shared" si="2"/>
        <v/>
      </c>
      <c r="AG42" s="191" t="str">
        <f t="shared" si="38"/>
        <v/>
      </c>
      <c r="AH42" s="193" t="str">
        <f t="shared" si="4"/>
        <v/>
      </c>
      <c r="AI42" s="191" t="str">
        <f t="shared" si="14"/>
        <v/>
      </c>
      <c r="AJ42" s="194" t="str">
        <f t="shared" si="44"/>
        <v/>
      </c>
      <c r="AK42" s="195"/>
      <c r="AL42" s="186"/>
      <c r="AM42" s="196"/>
      <c r="AN42" s="196"/>
      <c r="AO42" s="197"/>
      <c r="AP42" s="347"/>
      <c r="AQ42" s="347"/>
      <c r="AR42" s="347"/>
    </row>
    <row r="43" spans="1:44" x14ac:dyDescent="0.2">
      <c r="A43" s="358">
        <v>6</v>
      </c>
      <c r="B43" s="338"/>
      <c r="C43" s="338"/>
      <c r="D43" s="338"/>
      <c r="E43" s="324"/>
      <c r="F43" s="338"/>
      <c r="G43" s="324"/>
      <c r="H43" s="324"/>
      <c r="I43" s="324"/>
      <c r="J43" s="324"/>
      <c r="K43" s="324"/>
      <c r="L43" s="324"/>
      <c r="M43" s="324"/>
      <c r="N43" s="347"/>
      <c r="O43" s="329" t="str">
        <f>IF(N43&lt;=0,"",IF(N43&lt;=2,"Muy Baja",IF(N43&lt;=24,"Baja",IF(N43&lt;=500,"Media",IF(N43&lt;=5000,"Alta","Muy Alta")))))</f>
        <v/>
      </c>
      <c r="P43" s="328" t="str">
        <f>IF(O43="","",IF(O43="Muy Baja",0.2,IF(O43="Baja",0.4,IF(O43="Media",0.6,IF(O43="Alta",0.8,IF(O43="Muy Alta",1,))))))</f>
        <v/>
      </c>
      <c r="Q43" s="332"/>
      <c r="R43" s="328">
        <f>IF(NOT(ISERROR(MATCH(Q43,'Tabla Impacto'!$B$222:$B$224,0))),'Tabla Impacto'!$F$224&amp;"Por favor no seleccionar los criterios de impacto(Afectación Económica o presupuestal y Pérdida Reputacional)",Q43)</f>
        <v>0</v>
      </c>
      <c r="S43" s="329" t="str">
        <f>IF(OR(R43='Tabla Impacto'!$C$12,R43='Tabla Impacto'!$D$12),"Leve",IF(OR(R43='Tabla Impacto'!$C$13,R43='Tabla Impacto'!$D$13),"Menor",IF(OR(R43='Tabla Impacto'!$C$14,R43='Tabla Impacto'!$D$14),"Moderado",IF(OR(R43='Tabla Impacto'!$C$15,R43='Tabla Impacto'!$D$15),"Mayor",IF(OR(R43='Tabla Impacto'!$C$16,R43='Tabla Impacto'!$D$16),"Catastrófico","")))))</f>
        <v/>
      </c>
      <c r="T43" s="328" t="str">
        <f>IF(S43="","",IF(S43="Leve",0.2,IF(S43="Menor",0.4,IF(S43="Moderado",0.6,IF(S43="Mayor",0.8,IF(S43="Catastrófico",1,))))))</f>
        <v/>
      </c>
      <c r="U43" s="327" t="str">
        <f>IF(OR(AND(O43="Muy Baja",S43="Leve"),AND(O43="Muy Baja",S43="Menor"),AND(O43="Baja",S43="Leve")),"Bajo",IF(OR(AND(O43="Muy baja",S43="Moderado"),AND(O43="Baja",S43="Menor"),AND(O43="Baja",S43="Moderado"),AND(O43="Media",S43="Leve"),AND(O43="Media",S43="Menor"),AND(O43="Media",S43="Moderado"),AND(O43="Alta",S43="Leve"),AND(O43="Alta",S43="Menor")),"Moderado",IF(OR(AND(O43="Muy Baja",S43="Mayor"),AND(O43="Baja",S43="Mayor"),AND(O43="Media",S43="Mayor"),AND(O43="Alta",S43="Moderado"),AND(O43="Alta",S43="Mayor"),AND(O43="Muy Alta",S43="Leve"),AND(O43="Muy Alta",S43="Menor"),AND(O43="Muy Alta",S43="Moderado"),AND(O43="Muy Alta",S43="Mayor")),"Alto",IF(OR(AND(O43="Muy Baja",S43="Catastrófico"),AND(O43="Baja",S43="Catastrófico"),AND(O43="Media",S43="Catastrófico"),AND(O43="Alta",S43="Catastrófico"),AND(O43="Muy Alta",S43="Catastrófico")),"Extremo",""))))</f>
        <v/>
      </c>
      <c r="V43" s="214">
        <v>1</v>
      </c>
      <c r="W43" s="187"/>
      <c r="X43" s="189" t="str">
        <f>IF(OR(Y43="Preventivo",Y43="Detectivo"),"Probabilidad",IF(Y43="Correctivo","Impacto",""))</f>
        <v/>
      </c>
      <c r="Y43" s="190"/>
      <c r="Z43" s="190"/>
      <c r="AA43" s="191" t="str">
        <f>IF(AND(Y43="Preventivo",Z43="Automático"),"50%",IF(AND(Y43="Preventivo",Z43="Manual"),"40%",IF(AND(Y43="Detectivo",Z43="Automático"),"40%",IF(AND(Y43="Detectivo",Z43="Manual"),"30%",IF(AND(Y43="Correctivo",Z43="Automático"),"35%",IF(AND(Y43="Correctivo",Z43="Manual"),"25%",""))))))</f>
        <v/>
      </c>
      <c r="AB43" s="190"/>
      <c r="AC43" s="190"/>
      <c r="AD43" s="190"/>
      <c r="AE43" s="192" t="str">
        <f>IFERROR(IF(X43="Probabilidad",(P43-(+P43*AA43)),IF(X43="Impacto",P43,"")),"")</f>
        <v/>
      </c>
      <c r="AF43" s="193" t="str">
        <f>IFERROR(IF(AE43="","",IF(AE43&lt;=0.2,"Muy Baja",IF(AE43&lt;=0.4,"Baja",IF(AE43&lt;=0.6,"Media",IF(AE43&lt;=0.8,"Alta","Muy Alta"))))),"")</f>
        <v/>
      </c>
      <c r="AG43" s="191" t="str">
        <f>+AE43</f>
        <v/>
      </c>
      <c r="AH43" s="193" t="str">
        <f>IFERROR(IF(AI43="","",IF(AI43&lt;=0.2,"Leve",IF(AI43&lt;=0.4,"Menor",IF(AI43&lt;=0.6,"Moderado",IF(AI43&lt;=0.8,"Mayor","Catastrófico"))))),"")</f>
        <v/>
      </c>
      <c r="AI43" s="191" t="str">
        <f t="shared" ref="AI43" si="45">IFERROR(IF(X43="Impacto",(T43-(+T43*AA43)),IF(X43="Probabilidad",T43,"")),"")</f>
        <v/>
      </c>
      <c r="AJ43" s="194" t="str">
        <f>IFERROR(IF(OR(AND(AF43="Muy Baja",AH43="Leve"),AND(AF43="Muy Baja",AH43="Menor"),AND(AF43="Baja",AH43="Leve")),"Bajo",IF(OR(AND(AF43="Muy baja",AH43="Moderado"),AND(AF43="Baja",AH43="Menor"),AND(AF43="Baja",AH43="Moderado"),AND(AF43="Media",AH43="Leve"),AND(AF43="Media",AH43="Menor"),AND(AF43="Media",AH43="Moderado"),AND(AF43="Alta",AH43="Leve"),AND(AF43="Alta",AH43="Menor")),"Moderado",IF(OR(AND(AF43="Muy Baja",AH43="Mayor"),AND(AF43="Baja",AH43="Mayor"),AND(AF43="Media",AH43="Mayor"),AND(AF43="Alta",AH43="Moderado"),AND(AF43="Alta",AH43="Mayor"),AND(AF43="Muy Alta",AH43="Leve"),AND(AF43="Muy Alta",AH43="Menor"),AND(AF43="Muy Alta",AH43="Moderado"),AND(AF43="Muy Alta",AH43="Mayor")),"Alto",IF(OR(AND(AF43="Muy Baja",AH43="Catastrófico"),AND(AF43="Baja",AH43="Catastrófico"),AND(AF43="Media",AH43="Catastrófico"),AND(AF43="Alta",AH43="Catastrófico"),AND(AF43="Muy Alta",AH43="Catastrófico")),"Extremo","")))),"")</f>
        <v/>
      </c>
      <c r="AK43" s="190"/>
      <c r="AL43" s="186"/>
      <c r="AM43" s="196"/>
      <c r="AN43" s="196"/>
      <c r="AO43" s="197"/>
      <c r="AP43" s="347"/>
      <c r="AQ43" s="347"/>
      <c r="AR43" s="347"/>
    </row>
    <row r="44" spans="1:44" x14ac:dyDescent="0.2">
      <c r="A44" s="358"/>
      <c r="B44" s="338"/>
      <c r="C44" s="338"/>
      <c r="D44" s="338"/>
      <c r="E44" s="325"/>
      <c r="F44" s="338"/>
      <c r="G44" s="325"/>
      <c r="H44" s="325"/>
      <c r="I44" s="325"/>
      <c r="J44" s="325"/>
      <c r="K44" s="325"/>
      <c r="L44" s="325"/>
      <c r="M44" s="325"/>
      <c r="N44" s="347"/>
      <c r="O44" s="329"/>
      <c r="P44" s="328"/>
      <c r="Q44" s="332"/>
      <c r="R44" s="328">
        <f>IF(NOT(ISERROR(MATCH(Q44,_xlfn.ANCHORARRAY(E55),0))),P57&amp;"Por favor no seleccionar los criterios de impacto",Q44)</f>
        <v>0</v>
      </c>
      <c r="S44" s="329"/>
      <c r="T44" s="328"/>
      <c r="U44" s="327"/>
      <c r="V44" s="214">
        <v>2</v>
      </c>
      <c r="W44" s="187"/>
      <c r="X44" s="189" t="str">
        <f>IF(OR(Y44="Preventivo",Y44="Detectivo"),"Probabilidad",IF(Y44="Correctivo","Impacto",""))</f>
        <v/>
      </c>
      <c r="Y44" s="190"/>
      <c r="Z44" s="190"/>
      <c r="AA44" s="191" t="str">
        <f t="shared" ref="AA44:AA48" si="46">IF(AND(Y44="Preventivo",Z44="Automático"),"50%",IF(AND(Y44="Preventivo",Z44="Manual"),"40%",IF(AND(Y44="Detectivo",Z44="Automático"),"40%",IF(AND(Y44="Detectivo",Z44="Manual"),"30%",IF(AND(Y44="Correctivo",Z44="Automático"),"35%",IF(AND(Y44="Correctivo",Z44="Manual"),"25%",""))))))</f>
        <v/>
      </c>
      <c r="AB44" s="190"/>
      <c r="AC44" s="190"/>
      <c r="AD44" s="190"/>
      <c r="AE44" s="192" t="str">
        <f>IFERROR(IF(AND(X43="Probabilidad",X44="Probabilidad"),(AG43-(+AG43*AA44)),IF(X44="Probabilidad",(P43-(+P43*AA44)),IF(X44="Impacto",AG43,""))),"")</f>
        <v/>
      </c>
      <c r="AF44" s="193" t="str">
        <f t="shared" si="2"/>
        <v/>
      </c>
      <c r="AG44" s="191" t="str">
        <f t="shared" ref="AG44:AG48" si="47">+AE44</f>
        <v/>
      </c>
      <c r="AH44" s="193" t="str">
        <f t="shared" si="4"/>
        <v/>
      </c>
      <c r="AI44" s="191" t="str">
        <f t="shared" ref="AI44" si="48">IFERROR(IF(AND(X43="Impacto",X44="Impacto"),(AI43-(+AI43*AA44)),IF(X44="Impacto",($T$13-(+$T$13*AA44)),IF(X44="Probabilidad",AI43,""))),"")</f>
        <v/>
      </c>
      <c r="AJ44" s="194" t="str">
        <f t="shared" ref="AJ44:AJ45" si="49">IFERROR(IF(OR(AND(AF44="Muy Baja",AH44="Leve"),AND(AF44="Muy Baja",AH44="Menor"),AND(AF44="Baja",AH44="Leve")),"Bajo",IF(OR(AND(AF44="Muy baja",AH44="Moderado"),AND(AF44="Baja",AH44="Menor"),AND(AF44="Baja",AH44="Moderado"),AND(AF44="Media",AH44="Leve"),AND(AF44="Media",AH44="Menor"),AND(AF44="Media",AH44="Moderado"),AND(AF44="Alta",AH44="Leve"),AND(AF44="Alta",AH44="Menor")),"Moderado",IF(OR(AND(AF44="Muy Baja",AH44="Mayor"),AND(AF44="Baja",AH44="Mayor"),AND(AF44="Media",AH44="Mayor"),AND(AF44="Alta",AH44="Moderado"),AND(AF44="Alta",AH44="Mayor"),AND(AF44="Muy Alta",AH44="Leve"),AND(AF44="Muy Alta",AH44="Menor"),AND(AF44="Muy Alta",AH44="Moderado"),AND(AF44="Muy Alta",AH44="Mayor")),"Alto",IF(OR(AND(AF44="Muy Baja",AH44="Catastrófico"),AND(AF44="Baja",AH44="Catastrófico"),AND(AF44="Media",AH44="Catastrófico"),AND(AF44="Alta",AH44="Catastrófico"),AND(AF44="Muy Alta",AH44="Catastrófico")),"Extremo","")))),"")</f>
        <v/>
      </c>
      <c r="AK44" s="195"/>
      <c r="AL44" s="186"/>
      <c r="AM44" s="196"/>
      <c r="AN44" s="196"/>
      <c r="AO44" s="197"/>
      <c r="AP44" s="347"/>
      <c r="AQ44" s="347"/>
      <c r="AR44" s="347"/>
    </row>
    <row r="45" spans="1:44" x14ac:dyDescent="0.2">
      <c r="A45" s="358"/>
      <c r="B45" s="338"/>
      <c r="C45" s="338"/>
      <c r="D45" s="338"/>
      <c r="E45" s="325"/>
      <c r="F45" s="338"/>
      <c r="G45" s="325"/>
      <c r="H45" s="325"/>
      <c r="I45" s="325"/>
      <c r="J45" s="325"/>
      <c r="K45" s="325"/>
      <c r="L45" s="325"/>
      <c r="M45" s="325"/>
      <c r="N45" s="347"/>
      <c r="O45" s="329"/>
      <c r="P45" s="328"/>
      <c r="Q45" s="332"/>
      <c r="R45" s="328">
        <f>IF(NOT(ISERROR(MATCH(Q45,_xlfn.ANCHORARRAY(E56),0))),P58&amp;"Por favor no seleccionar los criterios de impacto",Q45)</f>
        <v>0</v>
      </c>
      <c r="S45" s="329"/>
      <c r="T45" s="328"/>
      <c r="U45" s="327"/>
      <c r="V45" s="214">
        <v>3</v>
      </c>
      <c r="W45" s="188"/>
      <c r="X45" s="189" t="str">
        <f>IF(OR(Y45="Preventivo",Y45="Detectivo"),"Probabilidad",IF(Y45="Correctivo","Impacto",""))</f>
        <v/>
      </c>
      <c r="Y45" s="190"/>
      <c r="Z45" s="190"/>
      <c r="AA45" s="191" t="str">
        <f t="shared" si="46"/>
        <v/>
      </c>
      <c r="AB45" s="190"/>
      <c r="AC45" s="190"/>
      <c r="AD45" s="190"/>
      <c r="AE45" s="192" t="str">
        <f>IFERROR(IF(AND(X44="Probabilidad",X45="Probabilidad"),(AG44-(+AG44*AA45)),IF(AND(X44="Impacto",X45="Probabilidad"),(AG43-(+AG43*AA45)),IF(X45="Impacto",AG44,""))),"")</f>
        <v/>
      </c>
      <c r="AF45" s="193" t="str">
        <f t="shared" si="2"/>
        <v/>
      </c>
      <c r="AG45" s="191" t="str">
        <f t="shared" si="47"/>
        <v/>
      </c>
      <c r="AH45" s="193" t="str">
        <f t="shared" si="4"/>
        <v/>
      </c>
      <c r="AI45" s="191" t="str">
        <f t="shared" ref="AI45" si="50">IFERROR(IF(AND(X44="Impacto",X45="Impacto"),(AI44-(+AI44*AA45)),IF(AND(X44="Probabilidad",X45="Impacto"),(AI43-(+AI43*AA45)),IF(X45="Probabilidad",AI44,""))),"")</f>
        <v/>
      </c>
      <c r="AJ45" s="194" t="str">
        <f t="shared" si="49"/>
        <v/>
      </c>
      <c r="AK45" s="195"/>
      <c r="AL45" s="186"/>
      <c r="AM45" s="196"/>
      <c r="AN45" s="196"/>
      <c r="AO45" s="197"/>
      <c r="AP45" s="347"/>
      <c r="AQ45" s="347"/>
      <c r="AR45" s="347"/>
    </row>
    <row r="46" spans="1:44" x14ac:dyDescent="0.2">
      <c r="A46" s="358"/>
      <c r="B46" s="338"/>
      <c r="C46" s="338"/>
      <c r="D46" s="338"/>
      <c r="E46" s="325"/>
      <c r="F46" s="338"/>
      <c r="G46" s="325"/>
      <c r="H46" s="325"/>
      <c r="I46" s="325"/>
      <c r="J46" s="325"/>
      <c r="K46" s="325"/>
      <c r="L46" s="325"/>
      <c r="M46" s="325"/>
      <c r="N46" s="347"/>
      <c r="O46" s="329"/>
      <c r="P46" s="328"/>
      <c r="Q46" s="332"/>
      <c r="R46" s="328">
        <f>IF(NOT(ISERROR(MATCH(Q46,_xlfn.ANCHORARRAY(E57),0))),P59&amp;"Por favor no seleccionar los criterios de impacto",Q46)</f>
        <v>0</v>
      </c>
      <c r="S46" s="329"/>
      <c r="T46" s="328"/>
      <c r="U46" s="327"/>
      <c r="V46" s="214">
        <v>4</v>
      </c>
      <c r="W46" s="187"/>
      <c r="X46" s="189" t="str">
        <f t="shared" ref="X46:X48" si="51">IF(OR(Y46="Preventivo",Y46="Detectivo"),"Probabilidad",IF(Y46="Correctivo","Impacto",""))</f>
        <v/>
      </c>
      <c r="Y46" s="190"/>
      <c r="Z46" s="190"/>
      <c r="AA46" s="191" t="str">
        <f t="shared" si="46"/>
        <v/>
      </c>
      <c r="AB46" s="190"/>
      <c r="AC46" s="190"/>
      <c r="AD46" s="190"/>
      <c r="AE46" s="192" t="str">
        <f t="shared" ref="AE46:AE48" si="52">IFERROR(IF(AND(X45="Probabilidad",X46="Probabilidad"),(AG45-(+AG45*AA46)),IF(AND(X45="Impacto",X46="Probabilidad"),(AG44-(+AG44*AA46)),IF(X46="Impacto",AG45,""))),"")</f>
        <v/>
      </c>
      <c r="AF46" s="193" t="str">
        <f t="shared" si="2"/>
        <v/>
      </c>
      <c r="AG46" s="191" t="str">
        <f t="shared" si="47"/>
        <v/>
      </c>
      <c r="AH46" s="193" t="str">
        <f t="shared" si="4"/>
        <v/>
      </c>
      <c r="AI46" s="191" t="str">
        <f t="shared" si="14"/>
        <v/>
      </c>
      <c r="AJ46" s="194" t="str">
        <f>IFERROR(IF(OR(AND(AF46="Muy Baja",AH46="Leve"),AND(AF46="Muy Baja",AH46="Menor"),AND(AF46="Baja",AH46="Leve")),"Bajo",IF(OR(AND(AF46="Muy baja",AH46="Moderado"),AND(AF46="Baja",AH46="Menor"),AND(AF46="Baja",AH46="Moderado"),AND(AF46="Media",AH46="Leve"),AND(AF46="Media",AH46="Menor"),AND(AF46="Media",AH46="Moderado"),AND(AF46="Alta",AH46="Leve"),AND(AF46="Alta",AH46="Menor")),"Moderado",IF(OR(AND(AF46="Muy Baja",AH46="Mayor"),AND(AF46="Baja",AH46="Mayor"),AND(AF46="Media",AH46="Mayor"),AND(AF46="Alta",AH46="Moderado"),AND(AF46="Alta",AH46="Mayor"),AND(AF46="Muy Alta",AH46="Leve"),AND(AF46="Muy Alta",AH46="Menor"),AND(AF46="Muy Alta",AH46="Moderado"),AND(AF46="Muy Alta",AH46="Mayor")),"Alto",IF(OR(AND(AF46="Muy Baja",AH46="Catastrófico"),AND(AF46="Baja",AH46="Catastrófico"),AND(AF46="Media",AH46="Catastrófico"),AND(AF46="Alta",AH46="Catastrófico"),AND(AF46="Muy Alta",AH46="Catastrófico")),"Extremo","")))),"")</f>
        <v/>
      </c>
      <c r="AK46" s="195"/>
      <c r="AL46" s="186"/>
      <c r="AM46" s="196"/>
      <c r="AN46" s="196"/>
      <c r="AO46" s="197"/>
      <c r="AP46" s="347"/>
      <c r="AQ46" s="347"/>
      <c r="AR46" s="347"/>
    </row>
    <row r="47" spans="1:44" x14ac:dyDescent="0.2">
      <c r="A47" s="358"/>
      <c r="B47" s="338"/>
      <c r="C47" s="338"/>
      <c r="D47" s="338"/>
      <c r="E47" s="325"/>
      <c r="F47" s="338"/>
      <c r="G47" s="325"/>
      <c r="H47" s="325"/>
      <c r="I47" s="325"/>
      <c r="J47" s="325"/>
      <c r="K47" s="325"/>
      <c r="L47" s="325"/>
      <c r="M47" s="325"/>
      <c r="N47" s="347"/>
      <c r="O47" s="329"/>
      <c r="P47" s="328"/>
      <c r="Q47" s="332"/>
      <c r="R47" s="328">
        <f>IF(NOT(ISERROR(MATCH(Q47,_xlfn.ANCHORARRAY(E58),0))),P60&amp;"Por favor no seleccionar los criterios de impacto",Q47)</f>
        <v>0</v>
      </c>
      <c r="S47" s="329"/>
      <c r="T47" s="328"/>
      <c r="U47" s="327"/>
      <c r="V47" s="214">
        <v>5</v>
      </c>
      <c r="W47" s="187"/>
      <c r="X47" s="189" t="str">
        <f t="shared" si="51"/>
        <v/>
      </c>
      <c r="Y47" s="190"/>
      <c r="Z47" s="190"/>
      <c r="AA47" s="191" t="str">
        <f t="shared" si="46"/>
        <v/>
      </c>
      <c r="AB47" s="190"/>
      <c r="AC47" s="190"/>
      <c r="AD47" s="190"/>
      <c r="AE47" s="192" t="str">
        <f t="shared" si="52"/>
        <v/>
      </c>
      <c r="AF47" s="193" t="str">
        <f t="shared" si="2"/>
        <v/>
      </c>
      <c r="AG47" s="191" t="str">
        <f t="shared" si="47"/>
        <v/>
      </c>
      <c r="AH47" s="193" t="str">
        <f t="shared" si="4"/>
        <v/>
      </c>
      <c r="AI47" s="191" t="str">
        <f t="shared" si="14"/>
        <v/>
      </c>
      <c r="AJ47" s="194" t="str">
        <f t="shared" ref="AJ47" si="53">IFERROR(IF(OR(AND(AF47="Muy Baja",AH47="Leve"),AND(AF47="Muy Baja",AH47="Menor"),AND(AF47="Baja",AH47="Leve")),"Bajo",IF(OR(AND(AF47="Muy baja",AH47="Moderado"),AND(AF47="Baja",AH47="Menor"),AND(AF47="Baja",AH47="Moderado"),AND(AF47="Media",AH47="Leve"),AND(AF47="Media",AH47="Menor"),AND(AF47="Media",AH47="Moderado"),AND(AF47="Alta",AH47="Leve"),AND(AF47="Alta",AH47="Menor")),"Moderado",IF(OR(AND(AF47="Muy Baja",AH47="Mayor"),AND(AF47="Baja",AH47="Mayor"),AND(AF47="Media",AH47="Mayor"),AND(AF47="Alta",AH47="Moderado"),AND(AF47="Alta",AH47="Mayor"),AND(AF47="Muy Alta",AH47="Leve"),AND(AF47="Muy Alta",AH47="Menor"),AND(AF47="Muy Alta",AH47="Moderado"),AND(AF47="Muy Alta",AH47="Mayor")),"Alto",IF(OR(AND(AF47="Muy Baja",AH47="Catastrófico"),AND(AF47="Baja",AH47="Catastrófico"),AND(AF47="Media",AH47="Catastrófico"),AND(AF47="Alta",AH47="Catastrófico"),AND(AF47="Muy Alta",AH47="Catastrófico")),"Extremo","")))),"")</f>
        <v/>
      </c>
      <c r="AK47" s="195"/>
      <c r="AL47" s="186"/>
      <c r="AM47" s="196"/>
      <c r="AN47" s="196"/>
      <c r="AO47" s="197"/>
      <c r="AP47" s="347"/>
      <c r="AQ47" s="347"/>
      <c r="AR47" s="347"/>
    </row>
    <row r="48" spans="1:44" x14ac:dyDescent="0.2">
      <c r="A48" s="358"/>
      <c r="B48" s="338"/>
      <c r="C48" s="338"/>
      <c r="D48" s="338"/>
      <c r="E48" s="326"/>
      <c r="F48" s="338"/>
      <c r="G48" s="326"/>
      <c r="H48" s="326"/>
      <c r="I48" s="326"/>
      <c r="J48" s="326"/>
      <c r="K48" s="326"/>
      <c r="L48" s="326"/>
      <c r="M48" s="326"/>
      <c r="N48" s="347"/>
      <c r="O48" s="329"/>
      <c r="P48" s="328"/>
      <c r="Q48" s="332"/>
      <c r="R48" s="328">
        <f>IF(NOT(ISERROR(MATCH(Q48,_xlfn.ANCHORARRAY(E59),0))),P61&amp;"Por favor no seleccionar los criterios de impacto",Q48)</f>
        <v>0</v>
      </c>
      <c r="S48" s="329"/>
      <c r="T48" s="328"/>
      <c r="U48" s="327"/>
      <c r="V48" s="214">
        <v>6</v>
      </c>
      <c r="W48" s="187"/>
      <c r="X48" s="189" t="str">
        <f t="shared" si="51"/>
        <v/>
      </c>
      <c r="Y48" s="190"/>
      <c r="Z48" s="190"/>
      <c r="AA48" s="191" t="str">
        <f t="shared" si="46"/>
        <v/>
      </c>
      <c r="AB48" s="190"/>
      <c r="AC48" s="190"/>
      <c r="AD48" s="190"/>
      <c r="AE48" s="192" t="str">
        <f t="shared" si="52"/>
        <v/>
      </c>
      <c r="AF48" s="193" t="str">
        <f t="shared" si="2"/>
        <v/>
      </c>
      <c r="AG48" s="191" t="str">
        <f t="shared" si="47"/>
        <v/>
      </c>
      <c r="AH48" s="193" t="str">
        <f>IFERROR(IF(AI48="","",IF(AI48&lt;=0.2,"Leve",IF(AI48&lt;=0.4,"Menor",IF(AI48&lt;=0.6,"Moderado",IF(AI48&lt;=0.8,"Mayor","Catastrófico"))))),"")</f>
        <v/>
      </c>
      <c r="AI48" s="191" t="str">
        <f t="shared" si="14"/>
        <v/>
      </c>
      <c r="AJ48" s="194" t="str">
        <f>IFERROR(IF(OR(AND(AF48="Muy Baja",AH48="Leve"),AND(AF48="Muy Baja",AH48="Menor"),AND(AF48="Baja",AH48="Leve")),"Bajo",IF(OR(AND(AF48="Muy baja",AH48="Moderado"),AND(AF48="Baja",AH48="Menor"),AND(AF48="Baja",AH48="Moderado"),AND(AF48="Media",AH48="Leve"),AND(AF48="Media",AH48="Menor"),AND(AF48="Media",AH48="Moderado"),AND(AF48="Alta",AH48="Leve"),AND(AF48="Alta",AH48="Menor")),"Moderado",IF(OR(AND(AF48="Muy Baja",AH48="Mayor"),AND(AF48="Baja",AH48="Mayor"),AND(AF48="Media",AH48="Mayor"),AND(AF48="Alta",AH48="Moderado"),AND(AF48="Alta",AH48="Mayor"),AND(AF48="Muy Alta",AH48="Leve"),AND(AF48="Muy Alta",AH48="Menor"),AND(AF48="Muy Alta",AH48="Moderado"),AND(AF48="Muy Alta",AH48="Mayor")),"Alto",IF(OR(AND(AF48="Muy Baja",AH48="Catastrófico"),AND(AF48="Baja",AH48="Catastrófico"),AND(AF48="Media",AH48="Catastrófico"),AND(AF48="Alta",AH48="Catastrófico"),AND(AF48="Muy Alta",AH48="Catastrófico")),"Extremo","")))),"")</f>
        <v/>
      </c>
      <c r="AK48" s="195"/>
      <c r="AL48" s="186"/>
      <c r="AM48" s="196"/>
      <c r="AN48" s="196"/>
      <c r="AO48" s="197"/>
      <c r="AP48" s="347"/>
      <c r="AQ48" s="347"/>
      <c r="AR48" s="347"/>
    </row>
    <row r="49" spans="1:44" x14ac:dyDescent="0.2">
      <c r="A49" s="358">
        <v>7</v>
      </c>
      <c r="B49" s="338"/>
      <c r="C49" s="338"/>
      <c r="D49" s="359"/>
      <c r="E49" s="338"/>
      <c r="F49" s="338"/>
      <c r="G49" s="324"/>
      <c r="H49" s="324"/>
      <c r="I49" s="324"/>
      <c r="J49" s="324"/>
      <c r="K49" s="324"/>
      <c r="L49" s="324"/>
      <c r="M49" s="324"/>
      <c r="N49" s="347"/>
      <c r="O49" s="329" t="str">
        <f>IF(N49&lt;=0,"",IF(N49&lt;=2,"Muy Baja",IF(N49&lt;=24,"Baja",IF(N49&lt;=500,"Media",IF(N49&lt;=5000,"Alta","Muy Alta")))))</f>
        <v/>
      </c>
      <c r="P49" s="328" t="str">
        <f>IF(O49="","",IF(O49="Muy Baja",0.2,IF(O49="Baja",0.4,IF(O49="Media",0.6,IF(O49="Alta",0.8,IF(O49="Muy Alta",1,))))))</f>
        <v/>
      </c>
      <c r="Q49" s="332"/>
      <c r="R49" s="328">
        <f>IF(NOT(ISERROR(MATCH(Q49,'Tabla Impacto'!$B$222:$B$224,0))),'Tabla Impacto'!$F$224&amp;"Por favor no seleccionar los criterios de impacto(Afectación Económica o presupuestal y Pérdida Reputacional)",Q49)</f>
        <v>0</v>
      </c>
      <c r="S49" s="329" t="str">
        <f>IF(OR(R49='Tabla Impacto'!$C$12,R49='Tabla Impacto'!$D$12),"Leve",IF(OR(R49='Tabla Impacto'!$C$13,R49='Tabla Impacto'!$D$13),"Menor",IF(OR(R49='Tabla Impacto'!$C$14,R49='Tabla Impacto'!$D$14),"Moderado",IF(OR(R49='Tabla Impacto'!$C$15,R49='Tabla Impacto'!$D$15),"Mayor",IF(OR(R49='Tabla Impacto'!$C$16,R49='Tabla Impacto'!$D$16),"Catastrófico","")))))</f>
        <v/>
      </c>
      <c r="T49" s="328" t="str">
        <f>IF(S49="","",IF(S49="Leve",0.2,IF(S49="Menor",0.4,IF(S49="Moderado",0.6,IF(S49="Mayor",0.8,IF(S49="Catastrófico",1,))))))</f>
        <v/>
      </c>
      <c r="U49" s="327" t="str">
        <f>IF(OR(AND(O49="Muy Baja",S49="Leve"),AND(O49="Muy Baja",S49="Menor"),AND(O49="Baja",S49="Leve")),"Bajo",IF(OR(AND(O49="Muy baja",S49="Moderado"),AND(O49="Baja",S49="Menor"),AND(O49="Baja",S49="Moderado"),AND(O49="Media",S49="Leve"),AND(O49="Media",S49="Menor"),AND(O49="Media",S49="Moderado"),AND(O49="Alta",S49="Leve"),AND(O49="Alta",S49="Menor")),"Moderado",IF(OR(AND(O49="Muy Baja",S49="Mayor"),AND(O49="Baja",S49="Mayor"),AND(O49="Media",S49="Mayor"),AND(O49="Alta",S49="Moderado"),AND(O49="Alta",S49="Mayor"),AND(O49="Muy Alta",S49="Leve"),AND(O49="Muy Alta",S49="Menor"),AND(O49="Muy Alta",S49="Moderado"),AND(O49="Muy Alta",S49="Mayor")),"Alto",IF(OR(AND(O49="Muy Baja",S49="Catastrófico"),AND(O49="Baja",S49="Catastrófico"),AND(O49="Media",S49="Catastrófico"),AND(O49="Alta",S49="Catastrófico"),AND(O49="Muy Alta",S49="Catastrófico")),"Extremo",""))))</f>
        <v/>
      </c>
      <c r="V49" s="214">
        <v>1</v>
      </c>
      <c r="W49" s="199"/>
      <c r="X49" s="189" t="str">
        <f>IF(OR(Y49="Preventivo",Y49="Detectivo"),"Probabilidad",IF(Y49="Correctivo","Impacto",""))</f>
        <v/>
      </c>
      <c r="Y49" s="190"/>
      <c r="Z49" s="190"/>
      <c r="AA49" s="191" t="str">
        <f>IF(AND(Y49="Preventivo",Z49="Automático"),"50%",IF(AND(Y49="Preventivo",Z49="Manual"),"40%",IF(AND(Y49="Detectivo",Z49="Automático"),"40%",IF(AND(Y49="Detectivo",Z49="Manual"),"30%",IF(AND(Y49="Correctivo",Z49="Automático"),"35%",IF(AND(Y49="Correctivo",Z49="Manual"),"25%",""))))))</f>
        <v/>
      </c>
      <c r="AB49" s="190"/>
      <c r="AC49" s="190"/>
      <c r="AD49" s="190"/>
      <c r="AE49" s="192" t="str">
        <f>IFERROR(IF(X49="Probabilidad",(P49-(+P49*AA49)),IF(X49="Impacto",P49,"")),"")</f>
        <v/>
      </c>
      <c r="AF49" s="193" t="str">
        <f>IFERROR(IF(AE49="","",IF(AE49&lt;=0.2,"Muy Baja",IF(AE49&lt;=0.4,"Baja",IF(AE49&lt;=0.6,"Media",IF(AE49&lt;=0.8,"Alta","Muy Alta"))))),"")</f>
        <v/>
      </c>
      <c r="AG49" s="191" t="str">
        <f>+AE49</f>
        <v/>
      </c>
      <c r="AH49" s="193" t="str">
        <f>IFERROR(IF(AI49="","",IF(AI49&lt;=0.2,"Leve",IF(AI49&lt;=0.4,"Menor",IF(AI49&lt;=0.6,"Moderado",IF(AI49&lt;=0.8,"Mayor","Catastrófico"))))),"")</f>
        <v/>
      </c>
      <c r="AI49" s="191" t="str">
        <f t="shared" ref="AI49" si="54">IFERROR(IF(X49="Impacto",(T49-(+T49*AA49)),IF(X49="Probabilidad",T49,"")),"")</f>
        <v/>
      </c>
      <c r="AJ49" s="194" t="str">
        <f>IFERROR(IF(OR(AND(AF49="Muy Baja",AH49="Leve"),AND(AF49="Muy Baja",AH49="Menor"),AND(AF49="Baja",AH49="Leve")),"Bajo",IF(OR(AND(AF49="Muy baja",AH49="Moderado"),AND(AF49="Baja",AH49="Menor"),AND(AF49="Baja",AH49="Moderado"),AND(AF49="Media",AH49="Leve"),AND(AF49="Media",AH49="Menor"),AND(AF49="Media",AH49="Moderado"),AND(AF49="Alta",AH49="Leve"),AND(AF49="Alta",AH49="Menor")),"Moderado",IF(OR(AND(AF49="Muy Baja",AH49="Mayor"),AND(AF49="Baja",AH49="Mayor"),AND(AF49="Media",AH49="Mayor"),AND(AF49="Alta",AH49="Moderado"),AND(AF49="Alta",AH49="Mayor"),AND(AF49="Muy Alta",AH49="Leve"),AND(AF49="Muy Alta",AH49="Menor"),AND(AF49="Muy Alta",AH49="Moderado"),AND(AF49="Muy Alta",AH49="Mayor")),"Alto",IF(OR(AND(AF49="Muy Baja",AH49="Catastrófico"),AND(AF49="Baja",AH49="Catastrófico"),AND(AF49="Media",AH49="Catastrófico"),AND(AF49="Alta",AH49="Catastrófico"),AND(AF49="Muy Alta",AH49="Catastrófico")),"Extremo","")))),"")</f>
        <v/>
      </c>
      <c r="AK49" s="195"/>
      <c r="AL49" s="186"/>
      <c r="AM49" s="196"/>
      <c r="AN49" s="196"/>
      <c r="AO49" s="197"/>
      <c r="AP49" s="347"/>
      <c r="AQ49" s="347"/>
      <c r="AR49" s="347"/>
    </row>
    <row r="50" spans="1:44" x14ac:dyDescent="0.2">
      <c r="A50" s="358"/>
      <c r="B50" s="338"/>
      <c r="C50" s="338"/>
      <c r="D50" s="359"/>
      <c r="E50" s="338"/>
      <c r="F50" s="338"/>
      <c r="G50" s="325"/>
      <c r="H50" s="325"/>
      <c r="I50" s="325"/>
      <c r="J50" s="325"/>
      <c r="K50" s="325"/>
      <c r="L50" s="325"/>
      <c r="M50" s="325"/>
      <c r="N50" s="347"/>
      <c r="O50" s="329"/>
      <c r="P50" s="328"/>
      <c r="Q50" s="332"/>
      <c r="R50" s="328">
        <f>IF(NOT(ISERROR(MATCH(Q50,_xlfn.ANCHORARRAY(E61),0))),P63&amp;"Por favor no seleccionar los criterios de impacto",Q50)</f>
        <v>0</v>
      </c>
      <c r="S50" s="329"/>
      <c r="T50" s="328"/>
      <c r="U50" s="327"/>
      <c r="V50" s="214">
        <v>2</v>
      </c>
      <c r="W50" s="187"/>
      <c r="X50" s="189" t="str">
        <f>IF(OR(Y50="Preventivo",Y50="Detectivo"),"Probabilidad",IF(Y50="Correctivo","Impacto",""))</f>
        <v/>
      </c>
      <c r="Y50" s="190"/>
      <c r="Z50" s="190"/>
      <c r="AA50" s="191" t="str">
        <f t="shared" ref="AA50:AA54" si="55">IF(AND(Y50="Preventivo",Z50="Automático"),"50%",IF(AND(Y50="Preventivo",Z50="Manual"),"40%",IF(AND(Y50="Detectivo",Z50="Automático"),"40%",IF(AND(Y50="Detectivo",Z50="Manual"),"30%",IF(AND(Y50="Correctivo",Z50="Automático"),"35%",IF(AND(Y50="Correctivo",Z50="Manual"),"25%",""))))))</f>
        <v/>
      </c>
      <c r="AB50" s="190"/>
      <c r="AC50" s="190"/>
      <c r="AD50" s="190"/>
      <c r="AE50" s="192" t="str">
        <f>IFERROR(IF(AND(X49="Probabilidad",X50="Probabilidad"),(AG49-(+AG49*AA50)),IF(X50="Probabilidad",(P49-(+P49*AA50)),IF(X50="Impacto",AG49,""))),"")</f>
        <v/>
      </c>
      <c r="AF50" s="193" t="str">
        <f t="shared" si="2"/>
        <v/>
      </c>
      <c r="AG50" s="191" t="str">
        <f t="shared" ref="AG50:AG54" si="56">+AE50</f>
        <v/>
      </c>
      <c r="AH50" s="193" t="str">
        <f t="shared" si="4"/>
        <v/>
      </c>
      <c r="AI50" s="191" t="str">
        <f t="shared" ref="AI50" si="57">IFERROR(IF(AND(X49="Impacto",X50="Impacto"),(AI49-(+AI49*AA50)),IF(X50="Impacto",($T$13-(+$T$13*AA50)),IF(X50="Probabilidad",AI49,""))),"")</f>
        <v/>
      </c>
      <c r="AJ50" s="194" t="str">
        <f t="shared" ref="AJ50:AJ51" si="58">IFERROR(IF(OR(AND(AF50="Muy Baja",AH50="Leve"),AND(AF50="Muy Baja",AH50="Menor"),AND(AF50="Baja",AH50="Leve")),"Bajo",IF(OR(AND(AF50="Muy baja",AH50="Moderado"),AND(AF50="Baja",AH50="Menor"),AND(AF50="Baja",AH50="Moderado"),AND(AF50="Media",AH50="Leve"),AND(AF50="Media",AH50="Menor"),AND(AF50="Media",AH50="Moderado"),AND(AF50="Alta",AH50="Leve"),AND(AF50="Alta",AH50="Menor")),"Moderado",IF(OR(AND(AF50="Muy Baja",AH50="Mayor"),AND(AF50="Baja",AH50="Mayor"),AND(AF50="Media",AH50="Mayor"),AND(AF50="Alta",AH50="Moderado"),AND(AF50="Alta",AH50="Mayor"),AND(AF50="Muy Alta",AH50="Leve"),AND(AF50="Muy Alta",AH50="Menor"),AND(AF50="Muy Alta",AH50="Moderado"),AND(AF50="Muy Alta",AH50="Mayor")),"Alto",IF(OR(AND(AF50="Muy Baja",AH50="Catastrófico"),AND(AF50="Baja",AH50="Catastrófico"),AND(AF50="Media",AH50="Catastrófico"),AND(AF50="Alta",AH50="Catastrófico"),AND(AF50="Muy Alta",AH50="Catastrófico")),"Extremo","")))),"")</f>
        <v/>
      </c>
      <c r="AK50" s="195"/>
      <c r="AL50" s="186"/>
      <c r="AM50" s="196"/>
      <c r="AN50" s="196"/>
      <c r="AO50" s="197"/>
      <c r="AP50" s="347"/>
      <c r="AQ50" s="347"/>
      <c r="AR50" s="347"/>
    </row>
    <row r="51" spans="1:44" x14ac:dyDescent="0.2">
      <c r="A51" s="358"/>
      <c r="B51" s="338"/>
      <c r="C51" s="338"/>
      <c r="D51" s="359"/>
      <c r="E51" s="338"/>
      <c r="F51" s="338"/>
      <c r="G51" s="325"/>
      <c r="H51" s="325"/>
      <c r="I51" s="325"/>
      <c r="J51" s="325"/>
      <c r="K51" s="325"/>
      <c r="L51" s="325"/>
      <c r="M51" s="325"/>
      <c r="N51" s="347"/>
      <c r="O51" s="329"/>
      <c r="P51" s="328"/>
      <c r="Q51" s="332"/>
      <c r="R51" s="328">
        <f>IF(NOT(ISERROR(MATCH(Q51,_xlfn.ANCHORARRAY(E62),0))),P64&amp;"Por favor no seleccionar los criterios de impacto",Q51)</f>
        <v>0</v>
      </c>
      <c r="S51" s="329"/>
      <c r="T51" s="328"/>
      <c r="U51" s="327"/>
      <c r="V51" s="214">
        <v>3</v>
      </c>
      <c r="W51" s="188"/>
      <c r="X51" s="189" t="str">
        <f>IF(OR(Y51="Preventivo",Y51="Detectivo"),"Probabilidad",IF(Y51="Correctivo","Impacto",""))</f>
        <v/>
      </c>
      <c r="Y51" s="190"/>
      <c r="Z51" s="190"/>
      <c r="AA51" s="191" t="str">
        <f t="shared" si="55"/>
        <v/>
      </c>
      <c r="AB51" s="190"/>
      <c r="AC51" s="190"/>
      <c r="AD51" s="190"/>
      <c r="AE51" s="192" t="str">
        <f>IFERROR(IF(AND(X50="Probabilidad",X51="Probabilidad"),(AG50-(+AG50*AA51)),IF(AND(X50="Impacto",X51="Probabilidad"),(AG49-(+AG49*AA51)),IF(X51="Impacto",AG50,""))),"")</f>
        <v/>
      </c>
      <c r="AF51" s="193" t="str">
        <f t="shared" si="2"/>
        <v/>
      </c>
      <c r="AG51" s="191" t="str">
        <f t="shared" si="56"/>
        <v/>
      </c>
      <c r="AH51" s="193" t="str">
        <f t="shared" si="4"/>
        <v/>
      </c>
      <c r="AI51" s="191" t="str">
        <f t="shared" ref="AI51" si="59">IFERROR(IF(AND(X50="Impacto",X51="Impacto"),(AI50-(+AI50*AA51)),IF(AND(X50="Probabilidad",X51="Impacto"),(AI49-(+AI49*AA51)),IF(X51="Probabilidad",AI50,""))),"")</f>
        <v/>
      </c>
      <c r="AJ51" s="194" t="str">
        <f t="shared" si="58"/>
        <v/>
      </c>
      <c r="AK51" s="195"/>
      <c r="AL51" s="186"/>
      <c r="AM51" s="196"/>
      <c r="AN51" s="196"/>
      <c r="AO51" s="197"/>
      <c r="AP51" s="347"/>
      <c r="AQ51" s="347"/>
      <c r="AR51" s="347"/>
    </row>
    <row r="52" spans="1:44" x14ac:dyDescent="0.2">
      <c r="A52" s="358"/>
      <c r="B52" s="338"/>
      <c r="C52" s="338"/>
      <c r="D52" s="359"/>
      <c r="E52" s="338"/>
      <c r="F52" s="338"/>
      <c r="G52" s="325"/>
      <c r="H52" s="325"/>
      <c r="I52" s="325"/>
      <c r="J52" s="325"/>
      <c r="K52" s="325"/>
      <c r="L52" s="325"/>
      <c r="M52" s="325"/>
      <c r="N52" s="347"/>
      <c r="O52" s="329"/>
      <c r="P52" s="328"/>
      <c r="Q52" s="332"/>
      <c r="R52" s="328">
        <f>IF(NOT(ISERROR(MATCH(Q52,_xlfn.ANCHORARRAY(E63),0))),P65&amp;"Por favor no seleccionar los criterios de impacto",Q52)</f>
        <v>0</v>
      </c>
      <c r="S52" s="329"/>
      <c r="T52" s="328"/>
      <c r="U52" s="327"/>
      <c r="V52" s="214">
        <v>4</v>
      </c>
      <c r="W52" s="187"/>
      <c r="X52" s="189" t="str">
        <f t="shared" ref="X52:X54" si="60">IF(OR(Y52="Preventivo",Y52="Detectivo"),"Probabilidad",IF(Y52="Correctivo","Impacto",""))</f>
        <v/>
      </c>
      <c r="Y52" s="190"/>
      <c r="Z52" s="190"/>
      <c r="AA52" s="191" t="str">
        <f t="shared" si="55"/>
        <v/>
      </c>
      <c r="AB52" s="190"/>
      <c r="AC52" s="190"/>
      <c r="AD52" s="190"/>
      <c r="AE52" s="192" t="str">
        <f t="shared" ref="AE52:AE54" si="61">IFERROR(IF(AND(X51="Probabilidad",X52="Probabilidad"),(AG51-(+AG51*AA52)),IF(AND(X51="Impacto",X52="Probabilidad"),(AG50-(+AG50*AA52)),IF(X52="Impacto",AG51,""))),"")</f>
        <v/>
      </c>
      <c r="AF52" s="193" t="str">
        <f t="shared" si="2"/>
        <v/>
      </c>
      <c r="AG52" s="191" t="str">
        <f t="shared" si="56"/>
        <v/>
      </c>
      <c r="AH52" s="193" t="str">
        <f t="shared" si="4"/>
        <v/>
      </c>
      <c r="AI52" s="191" t="str">
        <f t="shared" si="14"/>
        <v/>
      </c>
      <c r="AJ52" s="194" t="str">
        <f>IFERROR(IF(OR(AND(AF52="Muy Baja",AH52="Leve"),AND(AF52="Muy Baja",AH52="Menor"),AND(AF52="Baja",AH52="Leve")),"Bajo",IF(OR(AND(AF52="Muy baja",AH52="Moderado"),AND(AF52="Baja",AH52="Menor"),AND(AF52="Baja",AH52="Moderado"),AND(AF52="Media",AH52="Leve"),AND(AF52="Media",AH52="Menor"),AND(AF52="Media",AH52="Moderado"),AND(AF52="Alta",AH52="Leve"),AND(AF52="Alta",AH52="Menor")),"Moderado",IF(OR(AND(AF52="Muy Baja",AH52="Mayor"),AND(AF52="Baja",AH52="Mayor"),AND(AF52="Media",AH52="Mayor"),AND(AF52="Alta",AH52="Moderado"),AND(AF52="Alta",AH52="Mayor"),AND(AF52="Muy Alta",AH52="Leve"),AND(AF52="Muy Alta",AH52="Menor"),AND(AF52="Muy Alta",AH52="Moderado"),AND(AF52="Muy Alta",AH52="Mayor")),"Alto",IF(OR(AND(AF52="Muy Baja",AH52="Catastrófico"),AND(AF52="Baja",AH52="Catastrófico"),AND(AF52="Media",AH52="Catastrófico"),AND(AF52="Alta",AH52="Catastrófico"),AND(AF52="Muy Alta",AH52="Catastrófico")),"Extremo","")))),"")</f>
        <v/>
      </c>
      <c r="AK52" s="195"/>
      <c r="AL52" s="186"/>
      <c r="AM52" s="196"/>
      <c r="AN52" s="196"/>
      <c r="AO52" s="197"/>
      <c r="AP52" s="347"/>
      <c r="AQ52" s="347"/>
      <c r="AR52" s="347"/>
    </row>
    <row r="53" spans="1:44" x14ac:dyDescent="0.2">
      <c r="A53" s="358"/>
      <c r="B53" s="338"/>
      <c r="C53" s="338"/>
      <c r="D53" s="359"/>
      <c r="E53" s="338"/>
      <c r="F53" s="338"/>
      <c r="G53" s="325"/>
      <c r="H53" s="325"/>
      <c r="I53" s="325"/>
      <c r="J53" s="325"/>
      <c r="K53" s="325"/>
      <c r="L53" s="325"/>
      <c r="M53" s="325"/>
      <c r="N53" s="347"/>
      <c r="O53" s="329"/>
      <c r="P53" s="328"/>
      <c r="Q53" s="332"/>
      <c r="R53" s="328">
        <f>IF(NOT(ISERROR(MATCH(Q53,_xlfn.ANCHORARRAY(E64),0))),P66&amp;"Por favor no seleccionar los criterios de impacto",Q53)</f>
        <v>0</v>
      </c>
      <c r="S53" s="329"/>
      <c r="T53" s="328"/>
      <c r="U53" s="327"/>
      <c r="V53" s="214">
        <v>5</v>
      </c>
      <c r="W53" s="187"/>
      <c r="X53" s="189" t="str">
        <f t="shared" si="60"/>
        <v/>
      </c>
      <c r="Y53" s="190"/>
      <c r="Z53" s="190"/>
      <c r="AA53" s="191" t="str">
        <f t="shared" si="55"/>
        <v/>
      </c>
      <c r="AB53" s="190"/>
      <c r="AC53" s="190"/>
      <c r="AD53" s="190"/>
      <c r="AE53" s="192" t="str">
        <f t="shared" si="61"/>
        <v/>
      </c>
      <c r="AF53" s="193" t="str">
        <f t="shared" si="2"/>
        <v/>
      </c>
      <c r="AG53" s="191" t="str">
        <f t="shared" si="56"/>
        <v/>
      </c>
      <c r="AH53" s="193" t="str">
        <f t="shared" si="4"/>
        <v/>
      </c>
      <c r="AI53" s="191" t="str">
        <f t="shared" si="14"/>
        <v/>
      </c>
      <c r="AJ53" s="194" t="str">
        <f t="shared" ref="AJ53:AJ54" si="62">IFERROR(IF(OR(AND(AF53="Muy Baja",AH53="Leve"),AND(AF53="Muy Baja",AH53="Menor"),AND(AF53="Baja",AH53="Leve")),"Bajo",IF(OR(AND(AF53="Muy baja",AH53="Moderado"),AND(AF53="Baja",AH53="Menor"),AND(AF53="Baja",AH53="Moderado"),AND(AF53="Media",AH53="Leve"),AND(AF53="Media",AH53="Menor"),AND(AF53="Media",AH53="Moderado"),AND(AF53="Alta",AH53="Leve"),AND(AF53="Alta",AH53="Menor")),"Moderado",IF(OR(AND(AF53="Muy Baja",AH53="Mayor"),AND(AF53="Baja",AH53="Mayor"),AND(AF53="Media",AH53="Mayor"),AND(AF53="Alta",AH53="Moderado"),AND(AF53="Alta",AH53="Mayor"),AND(AF53="Muy Alta",AH53="Leve"),AND(AF53="Muy Alta",AH53="Menor"),AND(AF53="Muy Alta",AH53="Moderado"),AND(AF53="Muy Alta",AH53="Mayor")),"Alto",IF(OR(AND(AF53="Muy Baja",AH53="Catastrófico"),AND(AF53="Baja",AH53="Catastrófico"),AND(AF53="Media",AH53="Catastrófico"),AND(AF53="Alta",AH53="Catastrófico"),AND(AF53="Muy Alta",AH53="Catastrófico")),"Extremo","")))),"")</f>
        <v/>
      </c>
      <c r="AK53" s="195"/>
      <c r="AL53" s="186"/>
      <c r="AM53" s="196"/>
      <c r="AN53" s="196"/>
      <c r="AO53" s="197"/>
      <c r="AP53" s="347"/>
      <c r="AQ53" s="347"/>
      <c r="AR53" s="347"/>
    </row>
    <row r="54" spans="1:44" x14ac:dyDescent="0.2">
      <c r="A54" s="358"/>
      <c r="B54" s="338"/>
      <c r="C54" s="338"/>
      <c r="D54" s="359"/>
      <c r="E54" s="338"/>
      <c r="F54" s="338"/>
      <c r="G54" s="326"/>
      <c r="H54" s="326"/>
      <c r="I54" s="326"/>
      <c r="J54" s="326"/>
      <c r="K54" s="326"/>
      <c r="L54" s="326"/>
      <c r="M54" s="326"/>
      <c r="N54" s="347"/>
      <c r="O54" s="329"/>
      <c r="P54" s="328"/>
      <c r="Q54" s="332"/>
      <c r="R54" s="328">
        <f>IF(NOT(ISERROR(MATCH(Q54,_xlfn.ANCHORARRAY(E65),0))),P67&amp;"Por favor no seleccionar los criterios de impacto",Q54)</f>
        <v>0</v>
      </c>
      <c r="S54" s="329"/>
      <c r="T54" s="328"/>
      <c r="U54" s="327"/>
      <c r="V54" s="214">
        <v>6</v>
      </c>
      <c r="W54" s="187"/>
      <c r="X54" s="189" t="str">
        <f t="shared" si="60"/>
        <v/>
      </c>
      <c r="Y54" s="190"/>
      <c r="Z54" s="190"/>
      <c r="AA54" s="191" t="str">
        <f t="shared" si="55"/>
        <v/>
      </c>
      <c r="AB54" s="190"/>
      <c r="AC54" s="190"/>
      <c r="AD54" s="190"/>
      <c r="AE54" s="192" t="str">
        <f t="shared" si="61"/>
        <v/>
      </c>
      <c r="AF54" s="193" t="str">
        <f t="shared" si="2"/>
        <v/>
      </c>
      <c r="AG54" s="191" t="str">
        <f t="shared" si="56"/>
        <v/>
      </c>
      <c r="AH54" s="193" t="str">
        <f t="shared" si="4"/>
        <v/>
      </c>
      <c r="AI54" s="191" t="str">
        <f t="shared" si="14"/>
        <v/>
      </c>
      <c r="AJ54" s="194" t="str">
        <f t="shared" si="62"/>
        <v/>
      </c>
      <c r="AK54" s="195"/>
      <c r="AL54" s="186"/>
      <c r="AM54" s="196"/>
      <c r="AN54" s="196"/>
      <c r="AO54" s="197"/>
      <c r="AP54" s="347"/>
      <c r="AQ54" s="347"/>
      <c r="AR54" s="347"/>
    </row>
    <row r="55" spans="1:44" x14ac:dyDescent="0.2">
      <c r="A55" s="358">
        <v>8</v>
      </c>
      <c r="B55" s="338"/>
      <c r="C55" s="338"/>
      <c r="D55" s="338"/>
      <c r="E55" s="338"/>
      <c r="F55" s="338"/>
      <c r="G55" s="324"/>
      <c r="H55" s="324"/>
      <c r="I55" s="324"/>
      <c r="J55" s="324"/>
      <c r="K55" s="324"/>
      <c r="L55" s="324"/>
      <c r="M55" s="324"/>
      <c r="N55" s="347"/>
      <c r="O55" s="329" t="str">
        <f>IF(N55&lt;=0,"",IF(N55&lt;=2,"Muy Baja",IF(N55&lt;=24,"Baja",IF(N55&lt;=500,"Media",IF(N55&lt;=5000,"Alta","Muy Alta")))))</f>
        <v/>
      </c>
      <c r="P55" s="328" t="str">
        <f>IF(O55="","",IF(O55="Muy Baja",0.2,IF(O55="Baja",0.4,IF(O55="Media",0.6,IF(O55="Alta",0.8,IF(O55="Muy Alta",1,))))))</f>
        <v/>
      </c>
      <c r="Q55" s="332"/>
      <c r="R55" s="328">
        <f>IF(NOT(ISERROR(MATCH(Q55,'Tabla Impacto'!$B$222:$B$224,0))),'Tabla Impacto'!$F$224&amp;"Por favor no seleccionar los criterios de impacto(Afectación Económica o presupuestal y Pérdida Reputacional)",Q55)</f>
        <v>0</v>
      </c>
      <c r="S55" s="329" t="str">
        <f>IF(OR(R55='Tabla Impacto'!$C$12,R55='Tabla Impacto'!$D$12),"Leve",IF(OR(R55='Tabla Impacto'!$C$13,R55='Tabla Impacto'!$D$13),"Menor",IF(OR(R55='Tabla Impacto'!$C$14,R55='Tabla Impacto'!$D$14),"Moderado",IF(OR(R55='Tabla Impacto'!$C$15,R55='Tabla Impacto'!$D$15),"Mayor",IF(OR(R55='Tabla Impacto'!$C$16,R55='Tabla Impacto'!$D$16),"Catastrófico","")))))</f>
        <v/>
      </c>
      <c r="T55" s="328" t="str">
        <f>IF(S55="","",IF(S55="Leve",0.2,IF(S55="Menor",0.4,IF(S55="Moderado",0.6,IF(S55="Mayor",0.8,IF(S55="Catastrófico",1,))))))</f>
        <v/>
      </c>
      <c r="U55" s="327" t="str">
        <f>IF(OR(AND(O55="Muy Baja",S55="Leve"),AND(O55="Muy Baja",S55="Menor"),AND(O55="Baja",S55="Leve")),"Bajo",IF(OR(AND(O55="Muy baja",S55="Moderado"),AND(O55="Baja",S55="Menor"),AND(O55="Baja",S55="Moderado"),AND(O55="Media",S55="Leve"),AND(O55="Media",S55="Menor"),AND(O55="Media",S55="Moderado"),AND(O55="Alta",S55="Leve"),AND(O55="Alta",S55="Menor")),"Moderado",IF(OR(AND(O55="Muy Baja",S55="Mayor"),AND(O55="Baja",S55="Mayor"),AND(O55="Media",S55="Mayor"),AND(O55="Alta",S55="Moderado"),AND(O55="Alta",S55="Mayor"),AND(O55="Muy Alta",S55="Leve"),AND(O55="Muy Alta",S55="Menor"),AND(O55="Muy Alta",S55="Moderado"),AND(O55="Muy Alta",S55="Mayor")),"Alto",IF(OR(AND(O55="Muy Baja",S55="Catastrófico"),AND(O55="Baja",S55="Catastrófico"),AND(O55="Media",S55="Catastrófico"),AND(O55="Alta",S55="Catastrófico"),AND(O55="Muy Alta",S55="Catastrófico")),"Extremo",""))))</f>
        <v/>
      </c>
      <c r="V55" s="214">
        <v>1</v>
      </c>
      <c r="W55" s="187"/>
      <c r="X55" s="189" t="str">
        <f>IF(OR(Y55="Preventivo",Y55="Detectivo"),"Probabilidad",IF(Y55="Correctivo","Impacto",""))</f>
        <v/>
      </c>
      <c r="Y55" s="190"/>
      <c r="Z55" s="190"/>
      <c r="AA55" s="191" t="str">
        <f>IF(AND(Y55="Preventivo",Z55="Automático"),"50%",IF(AND(Y55="Preventivo",Z55="Manual"),"40%",IF(AND(Y55="Detectivo",Z55="Automático"),"40%",IF(AND(Y55="Detectivo",Z55="Manual"),"30%",IF(AND(Y55="Correctivo",Z55="Automático"),"35%",IF(AND(Y55="Correctivo",Z55="Manual"),"25%",""))))))</f>
        <v/>
      </c>
      <c r="AB55" s="190"/>
      <c r="AC55" s="190"/>
      <c r="AD55" s="190"/>
      <c r="AE55" s="192" t="str">
        <f>IFERROR(IF(X55="Probabilidad",(P55-(+P55*AA55)),IF(X55="Impacto",P55,"")),"")</f>
        <v/>
      </c>
      <c r="AF55" s="193" t="str">
        <f>IFERROR(IF(AE55="","",IF(AE55&lt;=0.2,"Muy Baja",IF(AE55&lt;=0.4,"Baja",IF(AE55&lt;=0.6,"Media",IF(AE55&lt;=0.8,"Alta","Muy Alta"))))),"")</f>
        <v/>
      </c>
      <c r="AG55" s="191" t="str">
        <f>+AE55</f>
        <v/>
      </c>
      <c r="AH55" s="193" t="str">
        <f>IFERROR(IF(AI55="","",IF(AI55&lt;=0.2,"Leve",IF(AI55&lt;=0.4,"Menor",IF(AI55&lt;=0.6,"Moderado",IF(AI55&lt;=0.8,"Mayor","Catastrófico"))))),"")</f>
        <v/>
      </c>
      <c r="AI55" s="191" t="str">
        <f t="shared" ref="AI55" si="63">IFERROR(IF(X55="Impacto",(T55-(+T55*AA55)),IF(X55="Probabilidad",T55,"")),"")</f>
        <v/>
      </c>
      <c r="AJ55" s="194" t="str">
        <f>IFERROR(IF(OR(AND(AF55="Muy Baja",AH55="Leve"),AND(AF55="Muy Baja",AH55="Menor"),AND(AF55="Baja",AH55="Leve")),"Bajo",IF(OR(AND(AF55="Muy baja",AH55="Moderado"),AND(AF55="Baja",AH55="Menor"),AND(AF55="Baja",AH55="Moderado"),AND(AF55="Media",AH55="Leve"),AND(AF55="Media",AH55="Menor"),AND(AF55="Media",AH55="Moderado"),AND(AF55="Alta",AH55="Leve"),AND(AF55="Alta",AH55="Menor")),"Moderado",IF(OR(AND(AF55="Muy Baja",AH55="Mayor"),AND(AF55="Baja",AH55="Mayor"),AND(AF55="Media",AH55="Mayor"),AND(AF55="Alta",AH55="Moderado"),AND(AF55="Alta",AH55="Mayor"),AND(AF55="Muy Alta",AH55="Leve"),AND(AF55="Muy Alta",AH55="Menor"),AND(AF55="Muy Alta",AH55="Moderado"),AND(AF55="Muy Alta",AH55="Mayor")),"Alto",IF(OR(AND(AF55="Muy Baja",AH55="Catastrófico"),AND(AF55="Baja",AH55="Catastrófico"),AND(AF55="Media",AH55="Catastrófico"),AND(AF55="Alta",AH55="Catastrófico"),AND(AF55="Muy Alta",AH55="Catastrófico")),"Extremo","")))),"")</f>
        <v/>
      </c>
      <c r="AK55" s="195"/>
      <c r="AL55" s="186"/>
      <c r="AM55" s="196"/>
      <c r="AN55" s="196"/>
      <c r="AO55" s="197"/>
      <c r="AP55" s="347"/>
      <c r="AQ55" s="347"/>
      <c r="AR55" s="347"/>
    </row>
    <row r="56" spans="1:44" x14ac:dyDescent="0.2">
      <c r="A56" s="358"/>
      <c r="B56" s="338"/>
      <c r="C56" s="338"/>
      <c r="D56" s="338"/>
      <c r="E56" s="338"/>
      <c r="F56" s="338"/>
      <c r="G56" s="325"/>
      <c r="H56" s="325"/>
      <c r="I56" s="325"/>
      <c r="J56" s="325"/>
      <c r="K56" s="325"/>
      <c r="L56" s="325"/>
      <c r="M56" s="325"/>
      <c r="N56" s="347"/>
      <c r="O56" s="329"/>
      <c r="P56" s="328"/>
      <c r="Q56" s="332"/>
      <c r="R56" s="328">
        <f>IF(NOT(ISERROR(MATCH(Q56,_xlfn.ANCHORARRAY(E67),0))),P69&amp;"Por favor no seleccionar los criterios de impacto",Q56)</f>
        <v>0</v>
      </c>
      <c r="S56" s="329"/>
      <c r="T56" s="328"/>
      <c r="U56" s="327"/>
      <c r="V56" s="214">
        <v>2</v>
      </c>
      <c r="W56" s="187"/>
      <c r="X56" s="189" t="str">
        <f>IF(OR(Y56="Preventivo",Y56="Detectivo"),"Probabilidad",IF(Y56="Correctivo","Impacto",""))</f>
        <v/>
      </c>
      <c r="Y56" s="190"/>
      <c r="Z56" s="190"/>
      <c r="AA56" s="191" t="str">
        <f t="shared" ref="AA56:AA60" si="64">IF(AND(Y56="Preventivo",Z56="Automático"),"50%",IF(AND(Y56="Preventivo",Z56="Manual"),"40%",IF(AND(Y56="Detectivo",Z56="Automático"),"40%",IF(AND(Y56="Detectivo",Z56="Manual"),"30%",IF(AND(Y56="Correctivo",Z56="Automático"),"35%",IF(AND(Y56="Correctivo",Z56="Manual"),"25%",""))))))</f>
        <v/>
      </c>
      <c r="AB56" s="190"/>
      <c r="AC56" s="190"/>
      <c r="AD56" s="190"/>
      <c r="AE56" s="192" t="str">
        <f>IFERROR(IF(AND(X55="Probabilidad",X56="Probabilidad"),(AG55-(+AG55*AA56)),IF(X56="Probabilidad",(P55-(+P55*AA56)),IF(X56="Impacto",AG55,""))),"")</f>
        <v/>
      </c>
      <c r="AF56" s="193" t="str">
        <f t="shared" si="2"/>
        <v/>
      </c>
      <c r="AG56" s="191" t="str">
        <f t="shared" ref="AG56:AG60" si="65">+AE56</f>
        <v/>
      </c>
      <c r="AH56" s="193" t="str">
        <f t="shared" si="4"/>
        <v/>
      </c>
      <c r="AI56" s="191" t="str">
        <f t="shared" ref="AI56" si="66">IFERROR(IF(AND(X55="Impacto",X56="Impacto"),(AI55-(+AI55*AA56)),IF(X56="Impacto",($T$13-(+$T$13*AA56)),IF(X56="Probabilidad",AI55,""))),"")</f>
        <v/>
      </c>
      <c r="AJ56" s="194" t="str">
        <f t="shared" ref="AJ56:AJ57" si="67">IFERROR(IF(OR(AND(AF56="Muy Baja",AH56="Leve"),AND(AF56="Muy Baja",AH56="Menor"),AND(AF56="Baja",AH56="Leve")),"Bajo",IF(OR(AND(AF56="Muy baja",AH56="Moderado"),AND(AF56="Baja",AH56="Menor"),AND(AF56="Baja",AH56="Moderado"),AND(AF56="Media",AH56="Leve"),AND(AF56="Media",AH56="Menor"),AND(AF56="Media",AH56="Moderado"),AND(AF56="Alta",AH56="Leve"),AND(AF56="Alta",AH56="Menor")),"Moderado",IF(OR(AND(AF56="Muy Baja",AH56="Mayor"),AND(AF56="Baja",AH56="Mayor"),AND(AF56="Media",AH56="Mayor"),AND(AF56="Alta",AH56="Moderado"),AND(AF56="Alta",AH56="Mayor"),AND(AF56="Muy Alta",AH56="Leve"),AND(AF56="Muy Alta",AH56="Menor"),AND(AF56="Muy Alta",AH56="Moderado"),AND(AF56="Muy Alta",AH56="Mayor")),"Alto",IF(OR(AND(AF56="Muy Baja",AH56="Catastrófico"),AND(AF56="Baja",AH56="Catastrófico"),AND(AF56="Media",AH56="Catastrófico"),AND(AF56="Alta",AH56="Catastrófico"),AND(AF56="Muy Alta",AH56="Catastrófico")),"Extremo","")))),"")</f>
        <v/>
      </c>
      <c r="AK56" s="195"/>
      <c r="AL56" s="186"/>
      <c r="AM56" s="196"/>
      <c r="AN56" s="196"/>
      <c r="AO56" s="197"/>
      <c r="AP56" s="347"/>
      <c r="AQ56" s="347"/>
      <c r="AR56" s="347"/>
    </row>
    <row r="57" spans="1:44" x14ac:dyDescent="0.2">
      <c r="A57" s="358"/>
      <c r="B57" s="338"/>
      <c r="C57" s="338"/>
      <c r="D57" s="338"/>
      <c r="E57" s="338"/>
      <c r="F57" s="338"/>
      <c r="G57" s="325"/>
      <c r="H57" s="325"/>
      <c r="I57" s="325"/>
      <c r="J57" s="325"/>
      <c r="K57" s="325"/>
      <c r="L57" s="325"/>
      <c r="M57" s="325"/>
      <c r="N57" s="347"/>
      <c r="O57" s="329"/>
      <c r="P57" s="328"/>
      <c r="Q57" s="332"/>
      <c r="R57" s="328">
        <f>IF(NOT(ISERROR(MATCH(Q57,_xlfn.ANCHORARRAY(E68),0))),P70&amp;"Por favor no seleccionar los criterios de impacto",Q57)</f>
        <v>0</v>
      </c>
      <c r="S57" s="329"/>
      <c r="T57" s="328"/>
      <c r="U57" s="327"/>
      <c r="V57" s="214">
        <v>3</v>
      </c>
      <c r="W57" s="188"/>
      <c r="X57" s="189" t="str">
        <f>IF(OR(Y57="Preventivo",Y57="Detectivo"),"Probabilidad",IF(Y57="Correctivo","Impacto",""))</f>
        <v/>
      </c>
      <c r="Y57" s="190"/>
      <c r="Z57" s="190"/>
      <c r="AA57" s="191" t="str">
        <f t="shared" si="64"/>
        <v/>
      </c>
      <c r="AB57" s="190"/>
      <c r="AC57" s="190"/>
      <c r="AD57" s="190"/>
      <c r="AE57" s="192" t="str">
        <f>IFERROR(IF(AND(X56="Probabilidad",X57="Probabilidad"),(AG56-(+AG56*AA57)),IF(AND(X56="Impacto",X57="Probabilidad"),(AG55-(+AG55*AA57)),IF(X57="Impacto",AG56,""))),"")</f>
        <v/>
      </c>
      <c r="AF57" s="193" t="str">
        <f t="shared" si="2"/>
        <v/>
      </c>
      <c r="AG57" s="191" t="str">
        <f t="shared" si="65"/>
        <v/>
      </c>
      <c r="AH57" s="193" t="str">
        <f t="shared" si="4"/>
        <v/>
      </c>
      <c r="AI57" s="191" t="str">
        <f t="shared" ref="AI57" si="68">IFERROR(IF(AND(X56="Impacto",X57="Impacto"),(AI56-(+AI56*AA57)),IF(AND(X56="Probabilidad",X57="Impacto"),(AI55-(+AI55*AA57)),IF(X57="Probabilidad",AI56,""))),"")</f>
        <v/>
      </c>
      <c r="AJ57" s="194" t="str">
        <f t="shared" si="67"/>
        <v/>
      </c>
      <c r="AK57" s="195"/>
      <c r="AL57" s="186"/>
      <c r="AM57" s="196"/>
      <c r="AN57" s="196"/>
      <c r="AO57" s="197"/>
      <c r="AP57" s="347"/>
      <c r="AQ57" s="347"/>
      <c r="AR57" s="347"/>
    </row>
    <row r="58" spans="1:44" x14ac:dyDescent="0.2">
      <c r="A58" s="358"/>
      <c r="B58" s="338"/>
      <c r="C58" s="338"/>
      <c r="D58" s="338"/>
      <c r="E58" s="338"/>
      <c r="F58" s="338"/>
      <c r="G58" s="325"/>
      <c r="H58" s="325"/>
      <c r="I58" s="325"/>
      <c r="J58" s="325"/>
      <c r="K58" s="325"/>
      <c r="L58" s="325"/>
      <c r="M58" s="325"/>
      <c r="N58" s="347"/>
      <c r="O58" s="329"/>
      <c r="P58" s="328"/>
      <c r="Q58" s="332"/>
      <c r="R58" s="328">
        <f>IF(NOT(ISERROR(MATCH(Q58,_xlfn.ANCHORARRAY(E69),0))),P71&amp;"Por favor no seleccionar los criterios de impacto",Q58)</f>
        <v>0</v>
      </c>
      <c r="S58" s="329"/>
      <c r="T58" s="328"/>
      <c r="U58" s="327"/>
      <c r="V58" s="214">
        <v>4</v>
      </c>
      <c r="W58" s="187"/>
      <c r="X58" s="189" t="str">
        <f t="shared" ref="X58:X60" si="69">IF(OR(Y58="Preventivo",Y58="Detectivo"),"Probabilidad",IF(Y58="Correctivo","Impacto",""))</f>
        <v/>
      </c>
      <c r="Y58" s="190"/>
      <c r="Z58" s="190"/>
      <c r="AA58" s="191" t="str">
        <f t="shared" si="64"/>
        <v/>
      </c>
      <c r="AB58" s="190"/>
      <c r="AC58" s="190"/>
      <c r="AD58" s="190"/>
      <c r="AE58" s="192" t="str">
        <f t="shared" ref="AE58:AE60" si="70">IFERROR(IF(AND(X57="Probabilidad",X58="Probabilidad"),(AG57-(+AG57*AA58)),IF(AND(X57="Impacto",X58="Probabilidad"),(AG56-(+AG56*AA58)),IF(X58="Impacto",AG57,""))),"")</f>
        <v/>
      </c>
      <c r="AF58" s="193" t="str">
        <f t="shared" si="2"/>
        <v/>
      </c>
      <c r="AG58" s="191" t="str">
        <f t="shared" si="65"/>
        <v/>
      </c>
      <c r="AH58" s="193" t="str">
        <f t="shared" si="4"/>
        <v/>
      </c>
      <c r="AI58" s="191" t="str">
        <f t="shared" si="14"/>
        <v/>
      </c>
      <c r="AJ58" s="194" t="str">
        <f>IFERROR(IF(OR(AND(AF58="Muy Baja",AH58="Leve"),AND(AF58="Muy Baja",AH58="Menor"),AND(AF58="Baja",AH58="Leve")),"Bajo",IF(OR(AND(AF58="Muy baja",AH58="Moderado"),AND(AF58="Baja",AH58="Menor"),AND(AF58="Baja",AH58="Moderado"),AND(AF58="Media",AH58="Leve"),AND(AF58="Media",AH58="Menor"),AND(AF58="Media",AH58="Moderado"),AND(AF58="Alta",AH58="Leve"),AND(AF58="Alta",AH58="Menor")),"Moderado",IF(OR(AND(AF58="Muy Baja",AH58="Mayor"),AND(AF58="Baja",AH58="Mayor"),AND(AF58="Media",AH58="Mayor"),AND(AF58="Alta",AH58="Moderado"),AND(AF58="Alta",AH58="Mayor"),AND(AF58="Muy Alta",AH58="Leve"),AND(AF58="Muy Alta",AH58="Menor"),AND(AF58="Muy Alta",AH58="Moderado"),AND(AF58="Muy Alta",AH58="Mayor")),"Alto",IF(OR(AND(AF58="Muy Baja",AH58="Catastrófico"),AND(AF58="Baja",AH58="Catastrófico"),AND(AF58="Media",AH58="Catastrófico"),AND(AF58="Alta",AH58="Catastrófico"),AND(AF58="Muy Alta",AH58="Catastrófico")),"Extremo","")))),"")</f>
        <v/>
      </c>
      <c r="AK58" s="195"/>
      <c r="AL58" s="186"/>
      <c r="AM58" s="196"/>
      <c r="AN58" s="196"/>
      <c r="AO58" s="197"/>
      <c r="AP58" s="347"/>
      <c r="AQ58" s="347"/>
      <c r="AR58" s="347"/>
    </row>
    <row r="59" spans="1:44" x14ac:dyDescent="0.2">
      <c r="A59" s="358"/>
      <c r="B59" s="338"/>
      <c r="C59" s="338"/>
      <c r="D59" s="338"/>
      <c r="E59" s="338"/>
      <c r="F59" s="338"/>
      <c r="G59" s="325"/>
      <c r="H59" s="325"/>
      <c r="I59" s="325"/>
      <c r="J59" s="325"/>
      <c r="K59" s="325"/>
      <c r="L59" s="325"/>
      <c r="M59" s="325"/>
      <c r="N59" s="347"/>
      <c r="O59" s="329"/>
      <c r="P59" s="328"/>
      <c r="Q59" s="332"/>
      <c r="R59" s="328">
        <f>IF(NOT(ISERROR(MATCH(Q59,_xlfn.ANCHORARRAY(E70),0))),P72&amp;"Por favor no seleccionar los criterios de impacto",Q59)</f>
        <v>0</v>
      </c>
      <c r="S59" s="329"/>
      <c r="T59" s="328"/>
      <c r="U59" s="327"/>
      <c r="V59" s="214">
        <v>5</v>
      </c>
      <c r="W59" s="187"/>
      <c r="X59" s="189" t="str">
        <f t="shared" si="69"/>
        <v/>
      </c>
      <c r="Y59" s="190"/>
      <c r="Z59" s="190"/>
      <c r="AA59" s="191" t="str">
        <f t="shared" si="64"/>
        <v/>
      </c>
      <c r="AB59" s="190"/>
      <c r="AC59" s="190"/>
      <c r="AD59" s="190"/>
      <c r="AE59" s="192" t="str">
        <f t="shared" si="70"/>
        <v/>
      </c>
      <c r="AF59" s="193" t="str">
        <f t="shared" si="2"/>
        <v/>
      </c>
      <c r="AG59" s="191" t="str">
        <f t="shared" si="65"/>
        <v/>
      </c>
      <c r="AH59" s="193" t="str">
        <f t="shared" si="4"/>
        <v/>
      </c>
      <c r="AI59" s="191" t="str">
        <f t="shared" si="14"/>
        <v/>
      </c>
      <c r="AJ59" s="194" t="str">
        <f t="shared" ref="AJ59:AJ60" si="71">IFERROR(IF(OR(AND(AF59="Muy Baja",AH59="Leve"),AND(AF59="Muy Baja",AH59="Menor"),AND(AF59="Baja",AH59="Leve")),"Bajo",IF(OR(AND(AF59="Muy baja",AH59="Moderado"),AND(AF59="Baja",AH59="Menor"),AND(AF59="Baja",AH59="Moderado"),AND(AF59="Media",AH59="Leve"),AND(AF59="Media",AH59="Menor"),AND(AF59="Media",AH59="Moderado"),AND(AF59="Alta",AH59="Leve"),AND(AF59="Alta",AH59="Menor")),"Moderado",IF(OR(AND(AF59="Muy Baja",AH59="Mayor"),AND(AF59="Baja",AH59="Mayor"),AND(AF59="Media",AH59="Mayor"),AND(AF59="Alta",AH59="Moderado"),AND(AF59="Alta",AH59="Mayor"),AND(AF59="Muy Alta",AH59="Leve"),AND(AF59="Muy Alta",AH59="Menor"),AND(AF59="Muy Alta",AH59="Moderado"),AND(AF59="Muy Alta",AH59="Mayor")),"Alto",IF(OR(AND(AF59="Muy Baja",AH59="Catastrófico"),AND(AF59="Baja",AH59="Catastrófico"),AND(AF59="Media",AH59="Catastrófico"),AND(AF59="Alta",AH59="Catastrófico"),AND(AF59="Muy Alta",AH59="Catastrófico")),"Extremo","")))),"")</f>
        <v/>
      </c>
      <c r="AK59" s="195"/>
      <c r="AL59" s="186"/>
      <c r="AM59" s="196"/>
      <c r="AN59" s="196"/>
      <c r="AO59" s="197"/>
      <c r="AP59" s="347"/>
      <c r="AQ59" s="347"/>
      <c r="AR59" s="347"/>
    </row>
    <row r="60" spans="1:44" x14ac:dyDescent="0.2">
      <c r="A60" s="358"/>
      <c r="B60" s="338"/>
      <c r="C60" s="338"/>
      <c r="D60" s="338"/>
      <c r="E60" s="338"/>
      <c r="F60" s="338"/>
      <c r="G60" s="326"/>
      <c r="H60" s="326"/>
      <c r="I60" s="326"/>
      <c r="J60" s="326"/>
      <c r="K60" s="326"/>
      <c r="L60" s="326"/>
      <c r="M60" s="326"/>
      <c r="N60" s="347"/>
      <c r="O60" s="329"/>
      <c r="P60" s="328"/>
      <c r="Q60" s="332"/>
      <c r="R60" s="328">
        <f>IF(NOT(ISERROR(MATCH(Q60,_xlfn.ANCHORARRAY(E71),0))),Q73&amp;"Por favor no seleccionar los criterios de impacto",Q60)</f>
        <v>0</v>
      </c>
      <c r="S60" s="329"/>
      <c r="T60" s="328"/>
      <c r="U60" s="327"/>
      <c r="V60" s="214">
        <v>6</v>
      </c>
      <c r="W60" s="187"/>
      <c r="X60" s="189" t="str">
        <f t="shared" si="69"/>
        <v/>
      </c>
      <c r="Y60" s="190"/>
      <c r="Z60" s="190"/>
      <c r="AA60" s="191" t="str">
        <f t="shared" si="64"/>
        <v/>
      </c>
      <c r="AB60" s="190"/>
      <c r="AC60" s="190"/>
      <c r="AD60" s="190"/>
      <c r="AE60" s="192" t="str">
        <f t="shared" si="70"/>
        <v/>
      </c>
      <c r="AF60" s="193" t="str">
        <f t="shared" si="2"/>
        <v/>
      </c>
      <c r="AG60" s="191" t="str">
        <f t="shared" si="65"/>
        <v/>
      </c>
      <c r="AH60" s="193" t="str">
        <f t="shared" si="4"/>
        <v/>
      </c>
      <c r="AI60" s="191" t="str">
        <f t="shared" si="14"/>
        <v/>
      </c>
      <c r="AJ60" s="194" t="str">
        <f t="shared" si="71"/>
        <v/>
      </c>
      <c r="AK60" s="195"/>
      <c r="AL60" s="186"/>
      <c r="AM60" s="196"/>
      <c r="AN60" s="196"/>
      <c r="AO60" s="197"/>
      <c r="AP60" s="347"/>
      <c r="AQ60" s="347"/>
      <c r="AR60" s="347"/>
    </row>
    <row r="61" spans="1:44" x14ac:dyDescent="0.2">
      <c r="A61" s="358">
        <v>9</v>
      </c>
      <c r="B61" s="338"/>
      <c r="C61" s="338"/>
      <c r="D61" s="338"/>
      <c r="E61" s="338"/>
      <c r="F61" s="338"/>
      <c r="G61" s="324"/>
      <c r="H61" s="324"/>
      <c r="I61" s="221"/>
      <c r="J61" s="221"/>
      <c r="K61" s="221"/>
      <c r="L61" s="324"/>
      <c r="M61" s="324"/>
      <c r="N61" s="347"/>
      <c r="O61" s="329" t="str">
        <f>IF(N61&lt;=0,"",IF(N61&lt;=2,"Muy Baja",IF(N61&lt;=24,"Baja",IF(N61&lt;=500,"Media",IF(N61&lt;=5000,"Alta","Muy Alta")))))</f>
        <v/>
      </c>
      <c r="P61" s="328" t="str">
        <f>IF(O61="","",IF(O61="Muy Baja",0.2,IF(O61="Baja",0.4,IF(O61="Media",0.6,IF(O61="Alta",0.8,IF(O61="Muy Alta",1,))))))</f>
        <v/>
      </c>
      <c r="Q61" s="332"/>
      <c r="R61" s="328">
        <f>IF(NOT(ISERROR(MATCH(Q61,'Tabla Impacto'!$B$222:$B$224,0))),'Tabla Impacto'!$F$224&amp;"Por favor no seleccionar los criterios de impacto(Afectación Económica o presupuestal y Pérdida Reputacional)",Q61)</f>
        <v>0</v>
      </c>
      <c r="S61" s="329" t="str">
        <f>IF(OR(R61='Tabla Impacto'!$C$12,R61='Tabla Impacto'!$D$12),"Leve",IF(OR(R61='Tabla Impacto'!$C$13,R61='Tabla Impacto'!$D$13),"Menor",IF(OR(R61='Tabla Impacto'!$C$14,R61='Tabla Impacto'!$D$14),"Moderado",IF(OR(R61='Tabla Impacto'!$C$15,R61='Tabla Impacto'!$D$15),"Mayor",IF(OR(R61='Tabla Impacto'!$C$16,R61='Tabla Impacto'!$D$16),"Catastrófico","")))))</f>
        <v/>
      </c>
      <c r="T61" s="328" t="str">
        <f>IF(S61="","",IF(S61="Leve",0.2,IF(S61="Menor",0.4,IF(S61="Moderado",0.6,IF(S61="Mayor",0.8,IF(S61="Catastrófico",1,))))))</f>
        <v/>
      </c>
      <c r="U61" s="327" t="str">
        <f>IF(OR(AND(O61="Muy Baja",S61="Leve"),AND(O61="Muy Baja",S61="Menor"),AND(O61="Baja",S61="Leve")),"Bajo",IF(OR(AND(O61="Muy baja",S61="Moderado"),AND(O61="Baja",S61="Menor"),AND(O61="Baja",S61="Moderado"),AND(O61="Media",S61="Leve"),AND(O61="Media",S61="Menor"),AND(O61="Media",S61="Moderado"),AND(O61="Alta",S61="Leve"),AND(O61="Alta",S61="Menor")),"Moderado",IF(OR(AND(O61="Muy Baja",S61="Mayor"),AND(O61="Baja",S61="Mayor"),AND(O61="Media",S61="Mayor"),AND(O61="Alta",S61="Moderado"),AND(O61="Alta",S61="Mayor"),AND(O61="Muy Alta",S61="Leve"),AND(O61="Muy Alta",S61="Menor"),AND(O61="Muy Alta",S61="Moderado"),AND(O61="Muy Alta",S61="Mayor")),"Alto",IF(OR(AND(O61="Muy Baja",S61="Catastrófico"),AND(O61="Baja",S61="Catastrófico"),AND(O61="Media",S61="Catastrófico"),AND(O61="Alta",S61="Catastrófico"),AND(O61="Muy Alta",S61="Catastrófico")),"Extremo",""))))</f>
        <v/>
      </c>
      <c r="V61" s="214">
        <v>1</v>
      </c>
      <c r="W61" s="187"/>
      <c r="X61" s="189" t="str">
        <f>IF(OR(Y61="Preventivo",Y61="Detectivo"),"Probabilidad",IF(Y61="Correctivo","Impacto",""))</f>
        <v/>
      </c>
      <c r="Y61" s="190"/>
      <c r="Z61" s="190"/>
      <c r="AA61" s="191" t="str">
        <f>IF(AND(Y61="Preventivo",Z61="Automático"),"50%",IF(AND(Y61="Preventivo",Z61="Manual"),"40%",IF(AND(Y61="Detectivo",Z61="Automático"),"40%",IF(AND(Y61="Detectivo",Z61="Manual"),"30%",IF(AND(Y61="Correctivo",Z61="Automático"),"35%",IF(AND(Y61="Correctivo",Z61="Manual"),"25%",""))))))</f>
        <v/>
      </c>
      <c r="AB61" s="190"/>
      <c r="AC61" s="190"/>
      <c r="AD61" s="190"/>
      <c r="AE61" s="192" t="str">
        <f>IFERROR(IF(X61="Probabilidad",(P61-(+P61*AA61)),IF(X61="Impacto",P61,"")),"")</f>
        <v/>
      </c>
      <c r="AF61" s="193" t="str">
        <f>IFERROR(IF(AE61="","",IF(AE61&lt;=0.2,"Muy Baja",IF(AE61&lt;=0.4,"Baja",IF(AE61&lt;=0.6,"Media",IF(AE61&lt;=0.8,"Alta","Muy Alta"))))),"")</f>
        <v/>
      </c>
      <c r="AG61" s="191" t="str">
        <f>+AE61</f>
        <v/>
      </c>
      <c r="AH61" s="193" t="str">
        <f>IFERROR(IF(AI61="","",IF(AI61&lt;=0.2,"Leve",IF(AI61&lt;=0.4,"Menor",IF(AI61&lt;=0.6,"Moderado",IF(AI61&lt;=0.8,"Mayor","Catastrófico"))))),"")</f>
        <v/>
      </c>
      <c r="AI61" s="191" t="str">
        <f t="shared" ref="AI61" si="72">IFERROR(IF(X61="Impacto",(T61-(+T61*AA61)),IF(X61="Probabilidad",T61,"")),"")</f>
        <v/>
      </c>
      <c r="AJ61" s="194" t="str">
        <f>IFERROR(IF(OR(AND(AF61="Muy Baja",AH61="Leve"),AND(AF61="Muy Baja",AH61="Menor"),AND(AF61="Baja",AH61="Leve")),"Bajo",IF(OR(AND(AF61="Muy baja",AH61="Moderado"),AND(AF61="Baja",AH61="Menor"),AND(AF61="Baja",AH61="Moderado"),AND(AF61="Media",AH61="Leve"),AND(AF61="Media",AH61="Menor"),AND(AF61="Media",AH61="Moderado"),AND(AF61="Alta",AH61="Leve"),AND(AF61="Alta",AH61="Menor")),"Moderado",IF(OR(AND(AF61="Muy Baja",AH61="Mayor"),AND(AF61="Baja",AH61="Mayor"),AND(AF61="Media",AH61="Mayor"),AND(AF61="Alta",AH61="Moderado"),AND(AF61="Alta",AH61="Mayor"),AND(AF61="Muy Alta",AH61="Leve"),AND(AF61="Muy Alta",AH61="Menor"),AND(AF61="Muy Alta",AH61="Moderado"),AND(AF61="Muy Alta",AH61="Mayor")),"Alto",IF(OR(AND(AF61="Muy Baja",AH61="Catastrófico"),AND(AF61="Baja",AH61="Catastrófico"),AND(AF61="Media",AH61="Catastrófico"),AND(AF61="Alta",AH61="Catastrófico"),AND(AF61="Muy Alta",AH61="Catastrófico")),"Extremo","")))),"")</f>
        <v/>
      </c>
      <c r="AK61" s="195"/>
      <c r="AL61" s="186"/>
      <c r="AM61" s="196"/>
      <c r="AN61" s="196"/>
      <c r="AO61" s="197"/>
      <c r="AP61" s="347"/>
      <c r="AQ61" s="347"/>
      <c r="AR61" s="347"/>
    </row>
    <row r="62" spans="1:44" x14ac:dyDescent="0.2">
      <c r="A62" s="358"/>
      <c r="B62" s="338"/>
      <c r="C62" s="338"/>
      <c r="D62" s="338"/>
      <c r="E62" s="338"/>
      <c r="F62" s="338"/>
      <c r="G62" s="325"/>
      <c r="H62" s="325"/>
      <c r="I62" s="222"/>
      <c r="J62" s="222"/>
      <c r="K62" s="222"/>
      <c r="L62" s="325"/>
      <c r="M62" s="325"/>
      <c r="N62" s="347"/>
      <c r="O62" s="329"/>
      <c r="P62" s="328"/>
      <c r="Q62" s="332"/>
      <c r="R62" s="328">
        <f>IF(NOT(ISERROR(MATCH(Q62,_xlfn.ANCHORARRAY(F73),0))),Q75&amp;"Por favor no seleccionar los criterios de impacto",Q62)</f>
        <v>0</v>
      </c>
      <c r="S62" s="329"/>
      <c r="T62" s="328"/>
      <c r="U62" s="327"/>
      <c r="V62" s="214">
        <v>2</v>
      </c>
      <c r="W62" s="187"/>
      <c r="X62" s="189" t="str">
        <f>IF(OR(Y62="Preventivo",Y62="Detectivo"),"Probabilidad",IF(Y62="Correctivo","Impacto",""))</f>
        <v/>
      </c>
      <c r="Y62" s="190"/>
      <c r="Z62" s="190"/>
      <c r="AA62" s="191" t="str">
        <f t="shared" ref="AA62:AA66" si="73">IF(AND(Y62="Preventivo",Z62="Automático"),"50%",IF(AND(Y62="Preventivo",Z62="Manual"),"40%",IF(AND(Y62="Detectivo",Z62="Automático"),"40%",IF(AND(Y62="Detectivo",Z62="Manual"),"30%",IF(AND(Y62="Correctivo",Z62="Automático"),"35%",IF(AND(Y62="Correctivo",Z62="Manual"),"25%",""))))))</f>
        <v/>
      </c>
      <c r="AB62" s="190"/>
      <c r="AC62" s="190"/>
      <c r="AD62" s="190"/>
      <c r="AE62" s="192" t="str">
        <f>IFERROR(IF(AND(X61="Probabilidad",X62="Probabilidad"),(AG61-(+AG61*AA62)),IF(X62="Probabilidad",(P61-(+P61*AA62)),IF(X62="Impacto",AG61,""))),"")</f>
        <v/>
      </c>
      <c r="AF62" s="193" t="str">
        <f t="shared" si="2"/>
        <v/>
      </c>
      <c r="AG62" s="191" t="str">
        <f t="shared" ref="AG62:AG66" si="74">+AE62</f>
        <v/>
      </c>
      <c r="AH62" s="193" t="str">
        <f t="shared" si="4"/>
        <v/>
      </c>
      <c r="AI62" s="191" t="str">
        <f t="shared" ref="AI62" si="75">IFERROR(IF(AND(X61="Impacto",X62="Impacto"),(AI61-(+AI61*AA62)),IF(X62="Impacto",($T$13-(+$T$13*AA62)),IF(X62="Probabilidad",AI61,""))),"")</f>
        <v/>
      </c>
      <c r="AJ62" s="194" t="str">
        <f t="shared" ref="AJ62:AJ63" si="76">IFERROR(IF(OR(AND(AF62="Muy Baja",AH62="Leve"),AND(AF62="Muy Baja",AH62="Menor"),AND(AF62="Baja",AH62="Leve")),"Bajo",IF(OR(AND(AF62="Muy baja",AH62="Moderado"),AND(AF62="Baja",AH62="Menor"),AND(AF62="Baja",AH62="Moderado"),AND(AF62="Media",AH62="Leve"),AND(AF62="Media",AH62="Menor"),AND(AF62="Media",AH62="Moderado"),AND(AF62="Alta",AH62="Leve"),AND(AF62="Alta",AH62="Menor")),"Moderado",IF(OR(AND(AF62="Muy Baja",AH62="Mayor"),AND(AF62="Baja",AH62="Mayor"),AND(AF62="Media",AH62="Mayor"),AND(AF62="Alta",AH62="Moderado"),AND(AF62="Alta",AH62="Mayor"),AND(AF62="Muy Alta",AH62="Leve"),AND(AF62="Muy Alta",AH62="Menor"),AND(AF62="Muy Alta",AH62="Moderado"),AND(AF62="Muy Alta",AH62="Mayor")),"Alto",IF(OR(AND(AF62="Muy Baja",AH62="Catastrófico"),AND(AF62="Baja",AH62="Catastrófico"),AND(AF62="Media",AH62="Catastrófico"),AND(AF62="Alta",AH62="Catastrófico"),AND(AF62="Muy Alta",AH62="Catastrófico")),"Extremo","")))),"")</f>
        <v/>
      </c>
      <c r="AK62" s="195"/>
      <c r="AL62" s="186"/>
      <c r="AM62" s="196"/>
      <c r="AN62" s="196"/>
      <c r="AO62" s="197"/>
      <c r="AP62" s="347"/>
      <c r="AQ62" s="347"/>
      <c r="AR62" s="347"/>
    </row>
    <row r="63" spans="1:44" x14ac:dyDescent="0.2">
      <c r="A63" s="358"/>
      <c r="B63" s="338"/>
      <c r="C63" s="338"/>
      <c r="D63" s="338"/>
      <c r="E63" s="338"/>
      <c r="F63" s="338"/>
      <c r="G63" s="325"/>
      <c r="H63" s="325"/>
      <c r="I63" s="222"/>
      <c r="J63" s="222"/>
      <c r="K63" s="222"/>
      <c r="L63" s="325"/>
      <c r="M63" s="325"/>
      <c r="N63" s="347"/>
      <c r="O63" s="329"/>
      <c r="P63" s="328"/>
      <c r="Q63" s="332"/>
      <c r="R63" s="328">
        <f>IF(NOT(ISERROR(MATCH(Q63,_xlfn.ANCHORARRAY(F74),0))),Q76&amp;"Por favor no seleccionar los criterios de impacto",Q63)</f>
        <v>0</v>
      </c>
      <c r="S63" s="329"/>
      <c r="T63" s="328"/>
      <c r="U63" s="327"/>
      <c r="V63" s="214">
        <v>3</v>
      </c>
      <c r="W63" s="187"/>
      <c r="X63" s="189" t="str">
        <f>IF(OR(Y63="Preventivo",Y63="Detectivo"),"Probabilidad",IF(Y63="Correctivo","Impacto",""))</f>
        <v/>
      </c>
      <c r="Y63" s="190"/>
      <c r="Z63" s="190"/>
      <c r="AA63" s="191" t="str">
        <f t="shared" si="73"/>
        <v/>
      </c>
      <c r="AB63" s="190"/>
      <c r="AC63" s="190"/>
      <c r="AD63" s="190"/>
      <c r="AE63" s="192" t="str">
        <f>IFERROR(IF(AND(X62="Probabilidad",X63="Probabilidad"),(AG62-(+AG62*AA63)),IF(AND(X62="Impacto",X63="Probabilidad"),(AG61-(+AG61*AA63)),IF(X63="Impacto",AG62,""))),"")</f>
        <v/>
      </c>
      <c r="AF63" s="193" t="str">
        <f t="shared" si="2"/>
        <v/>
      </c>
      <c r="AG63" s="191" t="str">
        <f t="shared" si="74"/>
        <v/>
      </c>
      <c r="AH63" s="193" t="str">
        <f t="shared" si="4"/>
        <v/>
      </c>
      <c r="AI63" s="191" t="str">
        <f t="shared" ref="AI63" si="77">IFERROR(IF(AND(X62="Impacto",X63="Impacto"),(AI62-(+AI62*AA63)),IF(AND(X62="Probabilidad",X63="Impacto"),(AI61-(+AI61*AA63)),IF(X63="Probabilidad",AI62,""))),"")</f>
        <v/>
      </c>
      <c r="AJ63" s="194" t="str">
        <f t="shared" si="76"/>
        <v/>
      </c>
      <c r="AK63" s="195"/>
      <c r="AL63" s="186"/>
      <c r="AM63" s="196"/>
      <c r="AN63" s="196"/>
      <c r="AO63" s="197"/>
      <c r="AP63" s="347"/>
      <c r="AQ63" s="347"/>
      <c r="AR63" s="347"/>
    </row>
    <row r="64" spans="1:44" x14ac:dyDescent="0.2">
      <c r="A64" s="358"/>
      <c r="B64" s="338"/>
      <c r="C64" s="338"/>
      <c r="D64" s="338"/>
      <c r="E64" s="338"/>
      <c r="F64" s="338"/>
      <c r="G64" s="325"/>
      <c r="H64" s="325"/>
      <c r="I64" s="222"/>
      <c r="J64" s="222"/>
      <c r="K64" s="222"/>
      <c r="L64" s="325"/>
      <c r="M64" s="325"/>
      <c r="N64" s="347"/>
      <c r="O64" s="329"/>
      <c r="P64" s="328"/>
      <c r="Q64" s="332"/>
      <c r="R64" s="328">
        <f>IF(NOT(ISERROR(MATCH(Q64,_xlfn.ANCHORARRAY(F75),0))),Q77&amp;"Por favor no seleccionar los criterios de impacto",Q64)</f>
        <v>0</v>
      </c>
      <c r="S64" s="329"/>
      <c r="T64" s="328"/>
      <c r="U64" s="327"/>
      <c r="V64" s="214">
        <v>4</v>
      </c>
      <c r="W64" s="187"/>
      <c r="X64" s="189" t="str">
        <f t="shared" ref="X64:X66" si="78">IF(OR(Y64="Preventivo",Y64="Detectivo"),"Probabilidad",IF(Y64="Correctivo","Impacto",""))</f>
        <v/>
      </c>
      <c r="Y64" s="190"/>
      <c r="Z64" s="190"/>
      <c r="AA64" s="191" t="str">
        <f t="shared" si="73"/>
        <v/>
      </c>
      <c r="AB64" s="190"/>
      <c r="AC64" s="190"/>
      <c r="AD64" s="190"/>
      <c r="AE64" s="192" t="str">
        <f t="shared" ref="AE64:AE66" si="79">IFERROR(IF(AND(X63="Probabilidad",X64="Probabilidad"),(AG63-(+AG63*AA64)),IF(AND(X63="Impacto",X64="Probabilidad"),(AG62-(+AG62*AA64)),IF(X64="Impacto",AG63,""))),"")</f>
        <v/>
      </c>
      <c r="AF64" s="193" t="str">
        <f t="shared" si="2"/>
        <v/>
      </c>
      <c r="AG64" s="191" t="str">
        <f t="shared" si="74"/>
        <v/>
      </c>
      <c r="AH64" s="193" t="str">
        <f t="shared" si="4"/>
        <v/>
      </c>
      <c r="AI64" s="191" t="str">
        <f t="shared" si="14"/>
        <v/>
      </c>
      <c r="AJ64" s="194" t="str">
        <f>IFERROR(IF(OR(AND(AF64="Muy Baja",AH64="Leve"),AND(AF64="Muy Baja",AH64="Menor"),AND(AF64="Baja",AH64="Leve")),"Bajo",IF(OR(AND(AF64="Muy baja",AH64="Moderado"),AND(AF64="Baja",AH64="Menor"),AND(AF64="Baja",AH64="Moderado"),AND(AF64="Media",AH64="Leve"),AND(AF64="Media",AH64="Menor"),AND(AF64="Media",AH64="Moderado"),AND(AF64="Alta",AH64="Leve"),AND(AF64="Alta",AH64="Menor")),"Moderado",IF(OR(AND(AF64="Muy Baja",AH64="Mayor"),AND(AF64="Baja",AH64="Mayor"),AND(AF64="Media",AH64="Mayor"),AND(AF64="Alta",AH64="Moderado"),AND(AF64="Alta",AH64="Mayor"),AND(AF64="Muy Alta",AH64="Leve"),AND(AF64="Muy Alta",AH64="Menor"),AND(AF64="Muy Alta",AH64="Moderado"),AND(AF64="Muy Alta",AH64="Mayor")),"Alto",IF(OR(AND(AF64="Muy Baja",AH64="Catastrófico"),AND(AF64="Baja",AH64="Catastrófico"),AND(AF64="Media",AH64="Catastrófico"),AND(AF64="Alta",AH64="Catastrófico"),AND(AF64="Muy Alta",AH64="Catastrófico")),"Extremo","")))),"")</f>
        <v/>
      </c>
      <c r="AK64" s="195"/>
      <c r="AL64" s="186"/>
      <c r="AM64" s="196"/>
      <c r="AN64" s="196"/>
      <c r="AO64" s="197"/>
      <c r="AP64" s="347"/>
      <c r="AQ64" s="347"/>
      <c r="AR64" s="347"/>
    </row>
    <row r="65" spans="1:44" x14ac:dyDescent="0.2">
      <c r="A65" s="358"/>
      <c r="B65" s="338"/>
      <c r="C65" s="338"/>
      <c r="D65" s="338"/>
      <c r="E65" s="338"/>
      <c r="F65" s="338"/>
      <c r="G65" s="325"/>
      <c r="H65" s="325"/>
      <c r="I65" s="222"/>
      <c r="J65" s="222"/>
      <c r="K65" s="222"/>
      <c r="L65" s="325"/>
      <c r="M65" s="325"/>
      <c r="N65" s="347"/>
      <c r="O65" s="329"/>
      <c r="P65" s="328"/>
      <c r="Q65" s="332"/>
      <c r="R65" s="328">
        <f>IF(NOT(ISERROR(MATCH(Q65,_xlfn.ANCHORARRAY(F76),0))),Q78&amp;"Por favor no seleccionar los criterios de impacto",Q65)</f>
        <v>0</v>
      </c>
      <c r="S65" s="329"/>
      <c r="T65" s="328"/>
      <c r="U65" s="327"/>
      <c r="V65" s="214">
        <v>5</v>
      </c>
      <c r="W65" s="187"/>
      <c r="X65" s="189" t="str">
        <f t="shared" si="78"/>
        <v/>
      </c>
      <c r="Y65" s="190"/>
      <c r="Z65" s="190"/>
      <c r="AA65" s="191" t="str">
        <f t="shared" si="73"/>
        <v/>
      </c>
      <c r="AB65" s="190"/>
      <c r="AC65" s="190"/>
      <c r="AD65" s="190"/>
      <c r="AE65" s="192" t="str">
        <f t="shared" si="79"/>
        <v/>
      </c>
      <c r="AF65" s="193" t="str">
        <f t="shared" si="2"/>
        <v/>
      </c>
      <c r="AG65" s="191" t="str">
        <f t="shared" si="74"/>
        <v/>
      </c>
      <c r="AH65" s="193" t="str">
        <f t="shared" si="4"/>
        <v/>
      </c>
      <c r="AI65" s="191" t="str">
        <f t="shared" si="14"/>
        <v/>
      </c>
      <c r="AJ65" s="194" t="str">
        <f t="shared" ref="AJ65:AJ66" si="80">IFERROR(IF(OR(AND(AF65="Muy Baja",AH65="Leve"),AND(AF65="Muy Baja",AH65="Menor"),AND(AF65="Baja",AH65="Leve")),"Bajo",IF(OR(AND(AF65="Muy baja",AH65="Moderado"),AND(AF65="Baja",AH65="Menor"),AND(AF65="Baja",AH65="Moderado"),AND(AF65="Media",AH65="Leve"),AND(AF65="Media",AH65="Menor"),AND(AF65="Media",AH65="Moderado"),AND(AF65="Alta",AH65="Leve"),AND(AF65="Alta",AH65="Menor")),"Moderado",IF(OR(AND(AF65="Muy Baja",AH65="Mayor"),AND(AF65="Baja",AH65="Mayor"),AND(AF65="Media",AH65="Mayor"),AND(AF65="Alta",AH65="Moderado"),AND(AF65="Alta",AH65="Mayor"),AND(AF65="Muy Alta",AH65="Leve"),AND(AF65="Muy Alta",AH65="Menor"),AND(AF65="Muy Alta",AH65="Moderado"),AND(AF65="Muy Alta",AH65="Mayor")),"Alto",IF(OR(AND(AF65="Muy Baja",AH65="Catastrófico"),AND(AF65="Baja",AH65="Catastrófico"),AND(AF65="Media",AH65="Catastrófico"),AND(AF65="Alta",AH65="Catastrófico"),AND(AF65="Muy Alta",AH65="Catastrófico")),"Extremo","")))),"")</f>
        <v/>
      </c>
      <c r="AK65" s="195"/>
      <c r="AL65" s="186"/>
      <c r="AM65" s="196"/>
      <c r="AN65" s="196"/>
      <c r="AO65" s="197"/>
      <c r="AP65" s="347"/>
      <c r="AQ65" s="347"/>
      <c r="AR65" s="347"/>
    </row>
    <row r="66" spans="1:44" x14ac:dyDescent="0.2">
      <c r="A66" s="358"/>
      <c r="B66" s="338"/>
      <c r="C66" s="338"/>
      <c r="D66" s="338"/>
      <c r="E66" s="338"/>
      <c r="F66" s="338"/>
      <c r="G66" s="326"/>
      <c r="H66" s="326"/>
      <c r="I66" s="223"/>
      <c r="J66" s="223"/>
      <c r="K66" s="223"/>
      <c r="L66" s="326"/>
      <c r="M66" s="326"/>
      <c r="N66" s="347"/>
      <c r="O66" s="329"/>
      <c r="P66" s="328"/>
      <c r="Q66" s="332"/>
      <c r="R66" s="328">
        <f>IF(NOT(ISERROR(MATCH(Q66,_xlfn.ANCHORARRAY(F77),0))),Q79&amp;"Por favor no seleccionar los criterios de impacto",Q66)</f>
        <v>0</v>
      </c>
      <c r="S66" s="329"/>
      <c r="T66" s="328"/>
      <c r="U66" s="327"/>
      <c r="V66" s="214">
        <v>6</v>
      </c>
      <c r="W66" s="187"/>
      <c r="X66" s="189" t="str">
        <f t="shared" si="78"/>
        <v/>
      </c>
      <c r="Y66" s="190"/>
      <c r="Z66" s="190"/>
      <c r="AA66" s="191" t="str">
        <f t="shared" si="73"/>
        <v/>
      </c>
      <c r="AB66" s="190"/>
      <c r="AC66" s="190"/>
      <c r="AD66" s="190"/>
      <c r="AE66" s="192" t="str">
        <f t="shared" si="79"/>
        <v/>
      </c>
      <c r="AF66" s="193" t="str">
        <f t="shared" si="2"/>
        <v/>
      </c>
      <c r="AG66" s="191" t="str">
        <f t="shared" si="74"/>
        <v/>
      </c>
      <c r="AH66" s="193" t="str">
        <f t="shared" si="4"/>
        <v/>
      </c>
      <c r="AI66" s="191" t="str">
        <f t="shared" si="14"/>
        <v/>
      </c>
      <c r="AJ66" s="194" t="str">
        <f t="shared" si="80"/>
        <v/>
      </c>
      <c r="AK66" s="195"/>
      <c r="AL66" s="186"/>
      <c r="AM66" s="196"/>
      <c r="AN66" s="196"/>
      <c r="AO66" s="197"/>
      <c r="AP66" s="347"/>
      <c r="AQ66" s="347"/>
      <c r="AR66" s="347"/>
    </row>
    <row r="67" spans="1:44" x14ac:dyDescent="0.2">
      <c r="A67" s="358">
        <v>10</v>
      </c>
      <c r="B67" s="338"/>
      <c r="C67" s="338"/>
      <c r="D67" s="338"/>
      <c r="E67" s="338"/>
      <c r="F67" s="338"/>
      <c r="G67" s="324"/>
      <c r="H67" s="324"/>
      <c r="I67" s="221"/>
      <c r="J67" s="221"/>
      <c r="K67" s="221"/>
      <c r="L67" s="324"/>
      <c r="M67" s="324"/>
      <c r="N67" s="347"/>
      <c r="O67" s="329" t="str">
        <f>IF(N67&lt;=0,"",IF(N67&lt;=2,"Muy Baja",IF(N67&lt;=24,"Baja",IF(N67&lt;=500,"Media",IF(N67&lt;=5000,"Alta","Muy Alta")))))</f>
        <v/>
      </c>
      <c r="P67" s="328" t="str">
        <f>IF(O67="","",IF(O67="Muy Baja",0.2,IF(O67="Baja",0.4,IF(O67="Media",0.6,IF(O67="Alta",0.8,IF(O67="Muy Alta",1,))))))</f>
        <v/>
      </c>
      <c r="Q67" s="332"/>
      <c r="R67" s="328">
        <f>IF(NOT(ISERROR(MATCH(Q67,'Tabla Impacto'!$B$222:$B$224,0))),'Tabla Impacto'!$F$224&amp;"Por favor no seleccionar los criterios de impacto(Afectación Económica o presupuestal y Pérdida Reputacional)",Q67)</f>
        <v>0</v>
      </c>
      <c r="S67" s="329" t="str">
        <f>IF(OR(R67='Tabla Impacto'!$C$12,R67='Tabla Impacto'!$D$12),"Leve",IF(OR(R67='Tabla Impacto'!$C$13,R67='Tabla Impacto'!$D$13),"Menor",IF(OR(R67='Tabla Impacto'!$C$14,R67='Tabla Impacto'!$D$14),"Moderado",IF(OR(R67='Tabla Impacto'!$C$15,R67='Tabla Impacto'!$D$15),"Mayor",IF(OR(R67='Tabla Impacto'!$C$16,R67='Tabla Impacto'!$D$16),"Catastrófico","")))))</f>
        <v/>
      </c>
      <c r="T67" s="328" t="str">
        <f>IF(S67="","",IF(S67="Leve",0.2,IF(S67="Menor",0.4,IF(S67="Moderado",0.6,IF(S67="Mayor",0.8,IF(S67="Catastrófico",1,))))))</f>
        <v/>
      </c>
      <c r="U67" s="327" t="str">
        <f>IF(OR(AND(O67="Muy Baja",S67="Leve"),AND(O67="Muy Baja",S67="Menor"),AND(O67="Baja",S67="Leve")),"Bajo",IF(OR(AND(O67="Muy baja",S67="Moderado"),AND(O67="Baja",S67="Menor"),AND(O67="Baja",S67="Moderado"),AND(O67="Media",S67="Leve"),AND(O67="Media",S67="Menor"),AND(O67="Media",S67="Moderado"),AND(O67="Alta",S67="Leve"),AND(O67="Alta",S67="Menor")),"Moderado",IF(OR(AND(O67="Muy Baja",S67="Mayor"),AND(O67="Baja",S67="Mayor"),AND(O67="Media",S67="Mayor"),AND(O67="Alta",S67="Moderado"),AND(O67="Alta",S67="Mayor"),AND(O67="Muy Alta",S67="Leve"),AND(O67="Muy Alta",S67="Menor"),AND(O67="Muy Alta",S67="Moderado"),AND(O67="Muy Alta",S67="Mayor")),"Alto",IF(OR(AND(O67="Muy Baja",S67="Catastrófico"),AND(O67="Baja",S67="Catastrófico"),AND(O67="Media",S67="Catastrófico"),AND(O67="Alta",S67="Catastrófico"),AND(O67="Muy Alta",S67="Catastrófico")),"Extremo",""))))</f>
        <v/>
      </c>
      <c r="V67" s="214">
        <v>1</v>
      </c>
      <c r="W67" s="187"/>
      <c r="X67" s="189" t="str">
        <f>IF(OR(Y67="Preventivo",Y67="Detectivo"),"Probabilidad",IF(Y67="Correctivo","Impacto",""))</f>
        <v/>
      </c>
      <c r="Y67" s="190"/>
      <c r="Z67" s="190"/>
      <c r="AA67" s="191" t="str">
        <f>IF(AND(Y67="Preventivo",Z67="Automático"),"50%",IF(AND(Y67="Preventivo",Z67="Manual"),"40%",IF(AND(Y67="Detectivo",Z67="Automático"),"40%",IF(AND(Y67="Detectivo",Z67="Manual"),"30%",IF(AND(Y67="Correctivo",Z67="Automático"),"35%",IF(AND(Y67="Correctivo",Z67="Manual"),"25%",""))))))</f>
        <v/>
      </c>
      <c r="AB67" s="190"/>
      <c r="AC67" s="190"/>
      <c r="AD67" s="190"/>
      <c r="AE67" s="192" t="str">
        <f>IFERROR(IF(X67="Probabilidad",(P67-(+P67*AA67)),IF(X67="Impacto",P67,"")),"")</f>
        <v/>
      </c>
      <c r="AF67" s="193" t="str">
        <f>IFERROR(IF(AE67="","",IF(AE67&lt;=0.2,"Muy Baja",IF(AE67&lt;=0.4,"Baja",IF(AE67&lt;=0.6,"Media",IF(AE67&lt;=0.8,"Alta","Muy Alta"))))),"")</f>
        <v/>
      </c>
      <c r="AG67" s="191" t="str">
        <f>+AE67</f>
        <v/>
      </c>
      <c r="AH67" s="193" t="str">
        <f>IFERROR(IF(AI67="","",IF(AI67&lt;=0.2,"Leve",IF(AI67&lt;=0.4,"Menor",IF(AI67&lt;=0.6,"Moderado",IF(AI67&lt;=0.8,"Mayor","Catastrófico"))))),"")</f>
        <v/>
      </c>
      <c r="AI67" s="191" t="str">
        <f t="shared" ref="AI67" si="81">IFERROR(IF(X67="Impacto",(T67-(+T67*AA67)),IF(X67="Probabilidad",T67,"")),"")</f>
        <v/>
      </c>
      <c r="AJ67" s="194" t="str">
        <f>IFERROR(IF(OR(AND(AF67="Muy Baja",AH67="Leve"),AND(AF67="Muy Baja",AH67="Menor"),AND(AF67="Baja",AH67="Leve")),"Bajo",IF(OR(AND(AF67="Muy baja",AH67="Moderado"),AND(AF67="Baja",AH67="Menor"),AND(AF67="Baja",AH67="Moderado"),AND(AF67="Media",AH67="Leve"),AND(AF67="Media",AH67="Menor"),AND(AF67="Media",AH67="Moderado"),AND(AF67="Alta",AH67="Leve"),AND(AF67="Alta",AH67="Menor")),"Moderado",IF(OR(AND(AF67="Muy Baja",AH67="Mayor"),AND(AF67="Baja",AH67="Mayor"),AND(AF67="Media",AH67="Mayor"),AND(AF67="Alta",AH67="Moderado"),AND(AF67="Alta",AH67="Mayor"),AND(AF67="Muy Alta",AH67="Leve"),AND(AF67="Muy Alta",AH67="Menor"),AND(AF67="Muy Alta",AH67="Moderado"),AND(AF67="Muy Alta",AH67="Mayor")),"Alto",IF(OR(AND(AF67="Muy Baja",AH67="Catastrófico"),AND(AF67="Baja",AH67="Catastrófico"),AND(AF67="Media",AH67="Catastrófico"),AND(AF67="Alta",AH67="Catastrófico"),AND(AF67="Muy Alta",AH67="Catastrófico")),"Extremo","")))),"")</f>
        <v/>
      </c>
      <c r="AK67" s="195"/>
      <c r="AL67" s="186"/>
      <c r="AM67" s="196"/>
      <c r="AN67" s="196"/>
      <c r="AO67" s="197"/>
      <c r="AP67" s="347"/>
      <c r="AQ67" s="347"/>
      <c r="AR67" s="347"/>
    </row>
    <row r="68" spans="1:44" x14ac:dyDescent="0.2">
      <c r="A68" s="358"/>
      <c r="B68" s="338"/>
      <c r="C68" s="338"/>
      <c r="D68" s="338"/>
      <c r="E68" s="338"/>
      <c r="F68" s="338"/>
      <c r="G68" s="325"/>
      <c r="H68" s="325"/>
      <c r="I68" s="222"/>
      <c r="J68" s="222"/>
      <c r="K68" s="222"/>
      <c r="L68" s="325"/>
      <c r="M68" s="325"/>
      <c r="N68" s="347"/>
      <c r="O68" s="329"/>
      <c r="P68" s="328"/>
      <c r="Q68" s="332"/>
      <c r="R68" s="328">
        <f>IF(NOT(ISERROR(MATCH(Q68,_xlfn.ANCHORARRAY(F79),0))),Q81&amp;"Por favor no seleccionar los criterios de impacto",Q68)</f>
        <v>0</v>
      </c>
      <c r="S68" s="329"/>
      <c r="T68" s="328"/>
      <c r="U68" s="327"/>
      <c r="V68" s="214">
        <v>2</v>
      </c>
      <c r="W68" s="187"/>
      <c r="X68" s="189" t="str">
        <f>IF(OR(Y68="Preventivo",Y68="Detectivo"),"Probabilidad",IF(Y68="Correctivo","Impacto",""))</f>
        <v/>
      </c>
      <c r="Y68" s="190"/>
      <c r="Z68" s="190"/>
      <c r="AA68" s="191" t="str">
        <f t="shared" ref="AA68:AA72" si="82">IF(AND(Y68="Preventivo",Z68="Automático"),"50%",IF(AND(Y68="Preventivo",Z68="Manual"),"40%",IF(AND(Y68="Detectivo",Z68="Automático"),"40%",IF(AND(Y68="Detectivo",Z68="Manual"),"30%",IF(AND(Y68="Correctivo",Z68="Automático"),"35%",IF(AND(Y68="Correctivo",Z68="Manual"),"25%",""))))))</f>
        <v/>
      </c>
      <c r="AB68" s="190"/>
      <c r="AC68" s="190"/>
      <c r="AD68" s="190"/>
      <c r="AE68" s="192" t="str">
        <f>IFERROR(IF(AND(X67="Probabilidad",X68="Probabilidad"),(AG67-(+AG67*AA68)),IF(X68="Probabilidad",(P67-(+P67*AA68)),IF(X68="Impacto",AG67,""))),"")</f>
        <v/>
      </c>
      <c r="AF68" s="193" t="str">
        <f t="shared" si="2"/>
        <v/>
      </c>
      <c r="AG68" s="191" t="str">
        <f t="shared" ref="AG68:AG72" si="83">+AE68</f>
        <v/>
      </c>
      <c r="AH68" s="193" t="str">
        <f t="shared" si="4"/>
        <v/>
      </c>
      <c r="AI68" s="191" t="str">
        <f t="shared" ref="AI68" si="84">IFERROR(IF(AND(X67="Impacto",X68="Impacto"),(AI67-(+AI67*AA68)),IF(X68="Impacto",($T$13-(+$T$13*AA68)),IF(X68="Probabilidad",AI67,""))),"")</f>
        <v/>
      </c>
      <c r="AJ68" s="194" t="str">
        <f t="shared" ref="AJ68:AJ69" si="85">IFERROR(IF(OR(AND(AF68="Muy Baja",AH68="Leve"),AND(AF68="Muy Baja",AH68="Menor"),AND(AF68="Baja",AH68="Leve")),"Bajo",IF(OR(AND(AF68="Muy baja",AH68="Moderado"),AND(AF68="Baja",AH68="Menor"),AND(AF68="Baja",AH68="Moderado"),AND(AF68="Media",AH68="Leve"),AND(AF68="Media",AH68="Menor"),AND(AF68="Media",AH68="Moderado"),AND(AF68="Alta",AH68="Leve"),AND(AF68="Alta",AH68="Menor")),"Moderado",IF(OR(AND(AF68="Muy Baja",AH68="Mayor"),AND(AF68="Baja",AH68="Mayor"),AND(AF68="Media",AH68="Mayor"),AND(AF68="Alta",AH68="Moderado"),AND(AF68="Alta",AH68="Mayor"),AND(AF68="Muy Alta",AH68="Leve"),AND(AF68="Muy Alta",AH68="Menor"),AND(AF68="Muy Alta",AH68="Moderado"),AND(AF68="Muy Alta",AH68="Mayor")),"Alto",IF(OR(AND(AF68="Muy Baja",AH68="Catastrófico"),AND(AF68="Baja",AH68="Catastrófico"),AND(AF68="Media",AH68="Catastrófico"),AND(AF68="Alta",AH68="Catastrófico"),AND(AF68="Muy Alta",AH68="Catastrófico")),"Extremo","")))),"")</f>
        <v/>
      </c>
      <c r="AK68" s="195"/>
      <c r="AL68" s="186"/>
      <c r="AM68" s="196"/>
      <c r="AN68" s="196"/>
      <c r="AO68" s="197"/>
      <c r="AP68" s="347"/>
      <c r="AQ68" s="347"/>
      <c r="AR68" s="347"/>
    </row>
    <row r="69" spans="1:44" x14ac:dyDescent="0.2">
      <c r="A69" s="358"/>
      <c r="B69" s="338"/>
      <c r="C69" s="338"/>
      <c r="D69" s="338"/>
      <c r="E69" s="338"/>
      <c r="F69" s="338"/>
      <c r="G69" s="325"/>
      <c r="H69" s="325"/>
      <c r="I69" s="222"/>
      <c r="J69" s="222"/>
      <c r="K69" s="222"/>
      <c r="L69" s="325"/>
      <c r="M69" s="325"/>
      <c r="N69" s="347"/>
      <c r="O69" s="329"/>
      <c r="P69" s="328"/>
      <c r="Q69" s="332"/>
      <c r="R69" s="328">
        <f>IF(NOT(ISERROR(MATCH(Q69,_xlfn.ANCHORARRAY(F80),0))),Q82&amp;"Por favor no seleccionar los criterios de impacto",Q69)</f>
        <v>0</v>
      </c>
      <c r="S69" s="329"/>
      <c r="T69" s="328"/>
      <c r="U69" s="327"/>
      <c r="V69" s="214">
        <v>3</v>
      </c>
      <c r="W69" s="187"/>
      <c r="X69" s="189" t="str">
        <f>IF(OR(Y69="Preventivo",Y69="Detectivo"),"Probabilidad",IF(Y69="Correctivo","Impacto",""))</f>
        <v/>
      </c>
      <c r="Y69" s="190"/>
      <c r="Z69" s="190"/>
      <c r="AA69" s="191" t="str">
        <f t="shared" si="82"/>
        <v/>
      </c>
      <c r="AB69" s="190"/>
      <c r="AC69" s="190"/>
      <c r="AD69" s="190"/>
      <c r="AE69" s="192" t="str">
        <f>IFERROR(IF(AND(X68="Probabilidad",X69="Probabilidad"),(AG68-(+AG68*AA69)),IF(AND(X68="Impacto",X69="Probabilidad"),(AG67-(+AG67*AA69)),IF(X69="Impacto",AG68,""))),"")</f>
        <v/>
      </c>
      <c r="AF69" s="193" t="str">
        <f t="shared" si="2"/>
        <v/>
      </c>
      <c r="AG69" s="191" t="str">
        <f t="shared" si="83"/>
        <v/>
      </c>
      <c r="AH69" s="193" t="str">
        <f t="shared" si="4"/>
        <v/>
      </c>
      <c r="AI69" s="191" t="str">
        <f t="shared" ref="AI69" si="86">IFERROR(IF(AND(X68="Impacto",X69="Impacto"),(AI68-(+AI68*AA69)),IF(AND(X68="Probabilidad",X69="Impacto"),(AI67-(+AI67*AA69)),IF(X69="Probabilidad",AI68,""))),"")</f>
        <v/>
      </c>
      <c r="AJ69" s="194" t="str">
        <f t="shared" si="85"/>
        <v/>
      </c>
      <c r="AK69" s="195"/>
      <c r="AL69" s="186"/>
      <c r="AM69" s="196"/>
      <c r="AN69" s="196"/>
      <c r="AO69" s="197"/>
      <c r="AP69" s="347"/>
      <c r="AQ69" s="347"/>
      <c r="AR69" s="347"/>
    </row>
    <row r="70" spans="1:44" x14ac:dyDescent="0.2">
      <c r="A70" s="358"/>
      <c r="B70" s="338"/>
      <c r="C70" s="338"/>
      <c r="D70" s="338"/>
      <c r="E70" s="338"/>
      <c r="F70" s="338"/>
      <c r="G70" s="325"/>
      <c r="H70" s="325"/>
      <c r="I70" s="222"/>
      <c r="J70" s="222"/>
      <c r="K70" s="222"/>
      <c r="L70" s="325"/>
      <c r="M70" s="325"/>
      <c r="N70" s="347"/>
      <c r="O70" s="329"/>
      <c r="P70" s="328"/>
      <c r="Q70" s="332"/>
      <c r="R70" s="328">
        <f>IF(NOT(ISERROR(MATCH(Q70,_xlfn.ANCHORARRAY(F81),0))),Q83&amp;"Por favor no seleccionar los criterios de impacto",Q70)</f>
        <v>0</v>
      </c>
      <c r="S70" s="329"/>
      <c r="T70" s="328"/>
      <c r="U70" s="327"/>
      <c r="V70" s="214">
        <v>4</v>
      </c>
      <c r="W70" s="187"/>
      <c r="X70" s="189" t="str">
        <f t="shared" ref="X70:X72" si="87">IF(OR(Y70="Preventivo",Y70="Detectivo"),"Probabilidad",IF(Y70="Correctivo","Impacto",""))</f>
        <v/>
      </c>
      <c r="Y70" s="190"/>
      <c r="Z70" s="190"/>
      <c r="AA70" s="191" t="str">
        <f t="shared" si="82"/>
        <v/>
      </c>
      <c r="AB70" s="190"/>
      <c r="AC70" s="190"/>
      <c r="AD70" s="190"/>
      <c r="AE70" s="192" t="str">
        <f t="shared" ref="AE70:AE72" si="88">IFERROR(IF(AND(X69="Probabilidad",X70="Probabilidad"),(AG69-(+AG69*AA70)),IF(AND(X69="Impacto",X70="Probabilidad"),(AG68-(+AG68*AA70)),IF(X70="Impacto",AG69,""))),"")</f>
        <v/>
      </c>
      <c r="AF70" s="193" t="str">
        <f t="shared" si="2"/>
        <v/>
      </c>
      <c r="AG70" s="191" t="str">
        <f t="shared" si="83"/>
        <v/>
      </c>
      <c r="AH70" s="193" t="str">
        <f t="shared" si="4"/>
        <v/>
      </c>
      <c r="AI70" s="191" t="str">
        <f t="shared" si="14"/>
        <v/>
      </c>
      <c r="AJ70" s="194" t="str">
        <f>IFERROR(IF(OR(AND(AF70="Muy Baja",AH70="Leve"),AND(AF70="Muy Baja",AH70="Menor"),AND(AF70="Baja",AH70="Leve")),"Bajo",IF(OR(AND(AF70="Muy baja",AH70="Moderado"),AND(AF70="Baja",AH70="Menor"),AND(AF70="Baja",AH70="Moderado"),AND(AF70="Media",AH70="Leve"),AND(AF70="Media",AH70="Menor"),AND(AF70="Media",AH70="Moderado"),AND(AF70="Alta",AH70="Leve"),AND(AF70="Alta",AH70="Menor")),"Moderado",IF(OR(AND(AF70="Muy Baja",AH70="Mayor"),AND(AF70="Baja",AH70="Mayor"),AND(AF70="Media",AH70="Mayor"),AND(AF70="Alta",AH70="Moderado"),AND(AF70="Alta",AH70="Mayor"),AND(AF70="Muy Alta",AH70="Leve"),AND(AF70="Muy Alta",AH70="Menor"),AND(AF70="Muy Alta",AH70="Moderado"),AND(AF70="Muy Alta",AH70="Mayor")),"Alto",IF(OR(AND(AF70="Muy Baja",AH70="Catastrófico"),AND(AF70="Baja",AH70="Catastrófico"),AND(AF70="Media",AH70="Catastrófico"),AND(AF70="Alta",AH70="Catastrófico"),AND(AF70="Muy Alta",AH70="Catastrófico")),"Extremo","")))),"")</f>
        <v/>
      </c>
      <c r="AK70" s="195"/>
      <c r="AL70" s="186"/>
      <c r="AM70" s="196"/>
      <c r="AN70" s="196"/>
      <c r="AO70" s="197"/>
      <c r="AP70" s="347"/>
      <c r="AQ70" s="347"/>
      <c r="AR70" s="347"/>
    </row>
    <row r="71" spans="1:44" x14ac:dyDescent="0.2">
      <c r="A71" s="358"/>
      <c r="B71" s="338"/>
      <c r="C71" s="338"/>
      <c r="D71" s="338"/>
      <c r="E71" s="338"/>
      <c r="F71" s="338"/>
      <c r="G71" s="325"/>
      <c r="H71" s="325"/>
      <c r="I71" s="222"/>
      <c r="J71" s="222"/>
      <c r="K71" s="222"/>
      <c r="L71" s="325"/>
      <c r="M71" s="325"/>
      <c r="N71" s="347"/>
      <c r="O71" s="329"/>
      <c r="P71" s="328"/>
      <c r="Q71" s="332"/>
      <c r="R71" s="328">
        <f>IF(NOT(ISERROR(MATCH(Q71,_xlfn.ANCHORARRAY(F82),0))),Q84&amp;"Por favor no seleccionar los criterios de impacto",Q71)</f>
        <v>0</v>
      </c>
      <c r="S71" s="329"/>
      <c r="T71" s="328"/>
      <c r="U71" s="327"/>
      <c r="V71" s="214">
        <v>5</v>
      </c>
      <c r="W71" s="187"/>
      <c r="X71" s="189" t="str">
        <f t="shared" si="87"/>
        <v/>
      </c>
      <c r="Y71" s="190"/>
      <c r="Z71" s="190"/>
      <c r="AA71" s="191" t="str">
        <f t="shared" si="82"/>
        <v/>
      </c>
      <c r="AB71" s="190"/>
      <c r="AC71" s="190"/>
      <c r="AD71" s="190"/>
      <c r="AE71" s="192" t="str">
        <f t="shared" si="88"/>
        <v/>
      </c>
      <c r="AF71" s="193" t="str">
        <f t="shared" si="2"/>
        <v/>
      </c>
      <c r="AG71" s="191" t="str">
        <f t="shared" si="83"/>
        <v/>
      </c>
      <c r="AH71" s="193" t="str">
        <f t="shared" si="4"/>
        <v/>
      </c>
      <c r="AI71" s="191" t="str">
        <f t="shared" si="14"/>
        <v/>
      </c>
      <c r="AJ71" s="194" t="str">
        <f t="shared" ref="AJ71:AJ72" si="89">IFERROR(IF(OR(AND(AF71="Muy Baja",AH71="Leve"),AND(AF71="Muy Baja",AH71="Menor"),AND(AF71="Baja",AH71="Leve")),"Bajo",IF(OR(AND(AF71="Muy baja",AH71="Moderado"),AND(AF71="Baja",AH71="Menor"),AND(AF71="Baja",AH71="Moderado"),AND(AF71="Media",AH71="Leve"),AND(AF71="Media",AH71="Menor"),AND(AF71="Media",AH71="Moderado"),AND(AF71="Alta",AH71="Leve"),AND(AF71="Alta",AH71="Menor")),"Moderado",IF(OR(AND(AF71="Muy Baja",AH71="Mayor"),AND(AF71="Baja",AH71="Mayor"),AND(AF71="Media",AH71="Mayor"),AND(AF71="Alta",AH71="Moderado"),AND(AF71="Alta",AH71="Mayor"),AND(AF71="Muy Alta",AH71="Leve"),AND(AF71="Muy Alta",AH71="Menor"),AND(AF71="Muy Alta",AH71="Moderado"),AND(AF71="Muy Alta",AH71="Mayor")),"Alto",IF(OR(AND(AF71="Muy Baja",AH71="Catastrófico"),AND(AF71="Baja",AH71="Catastrófico"),AND(AF71="Media",AH71="Catastrófico"),AND(AF71="Alta",AH71="Catastrófico"),AND(AF71="Muy Alta",AH71="Catastrófico")),"Extremo","")))),"")</f>
        <v/>
      </c>
      <c r="AK71" s="195"/>
      <c r="AL71" s="186"/>
      <c r="AM71" s="196"/>
      <c r="AN71" s="196"/>
      <c r="AO71" s="197"/>
      <c r="AP71" s="347"/>
      <c r="AQ71" s="347"/>
      <c r="AR71" s="347"/>
    </row>
    <row r="72" spans="1:44" x14ac:dyDescent="0.2">
      <c r="A72" s="358"/>
      <c r="B72" s="338"/>
      <c r="C72" s="338"/>
      <c r="D72" s="338"/>
      <c r="E72" s="338"/>
      <c r="F72" s="338"/>
      <c r="G72" s="326"/>
      <c r="H72" s="326"/>
      <c r="I72" s="223"/>
      <c r="J72" s="223"/>
      <c r="K72" s="223"/>
      <c r="L72" s="326"/>
      <c r="M72" s="326"/>
      <c r="N72" s="347"/>
      <c r="O72" s="329"/>
      <c r="P72" s="328"/>
      <c r="Q72" s="332"/>
      <c r="R72" s="328">
        <f>IF(NOT(ISERROR(MATCH(Q72,_xlfn.ANCHORARRAY(F83),0))),Q85&amp;"Por favor no seleccionar los criterios de impacto",Q72)</f>
        <v>0</v>
      </c>
      <c r="S72" s="329"/>
      <c r="T72" s="328"/>
      <c r="U72" s="327"/>
      <c r="V72" s="214">
        <v>6</v>
      </c>
      <c r="W72" s="187"/>
      <c r="X72" s="189" t="str">
        <f t="shared" si="87"/>
        <v/>
      </c>
      <c r="Y72" s="190"/>
      <c r="Z72" s="190"/>
      <c r="AA72" s="191" t="str">
        <f t="shared" si="82"/>
        <v/>
      </c>
      <c r="AB72" s="190"/>
      <c r="AC72" s="190"/>
      <c r="AD72" s="190"/>
      <c r="AE72" s="192" t="str">
        <f t="shared" si="88"/>
        <v/>
      </c>
      <c r="AF72" s="193" t="str">
        <f t="shared" si="2"/>
        <v/>
      </c>
      <c r="AG72" s="191" t="str">
        <f t="shared" si="83"/>
        <v/>
      </c>
      <c r="AH72" s="193" t="str">
        <f t="shared" si="4"/>
        <v/>
      </c>
      <c r="AI72" s="191" t="str">
        <f t="shared" si="14"/>
        <v/>
      </c>
      <c r="AJ72" s="194" t="str">
        <f t="shared" si="89"/>
        <v/>
      </c>
      <c r="AK72" s="195"/>
      <c r="AL72" s="186"/>
      <c r="AM72" s="196"/>
      <c r="AN72" s="196"/>
      <c r="AO72" s="197"/>
      <c r="AP72" s="347"/>
      <c r="AQ72" s="347"/>
      <c r="AR72" s="347"/>
    </row>
    <row r="73" spans="1:44" x14ac:dyDescent="0.2">
      <c r="A73" s="216"/>
      <c r="B73" s="360" t="s">
        <v>261</v>
      </c>
      <c r="C73" s="361"/>
      <c r="D73" s="361"/>
      <c r="E73" s="361"/>
      <c r="F73" s="361"/>
      <c r="G73" s="361"/>
      <c r="H73" s="361"/>
      <c r="I73" s="361"/>
      <c r="J73" s="361"/>
      <c r="K73" s="361"/>
      <c r="L73" s="361"/>
      <c r="M73" s="361"/>
      <c r="N73" s="361"/>
      <c r="O73" s="361"/>
      <c r="P73" s="361"/>
      <c r="Q73" s="361"/>
      <c r="R73" s="361"/>
      <c r="S73" s="361"/>
      <c r="T73" s="361"/>
      <c r="U73" s="361"/>
      <c r="V73" s="361"/>
      <c r="W73" s="361"/>
      <c r="X73" s="361"/>
      <c r="Y73" s="361"/>
      <c r="Z73" s="361"/>
      <c r="AA73" s="361"/>
      <c r="AB73" s="361"/>
      <c r="AC73" s="361"/>
      <c r="AD73" s="361"/>
      <c r="AE73" s="361"/>
      <c r="AF73" s="361"/>
      <c r="AG73" s="361"/>
      <c r="AH73" s="361"/>
      <c r="AI73" s="361"/>
      <c r="AJ73" s="361"/>
      <c r="AK73" s="361"/>
      <c r="AL73" s="361"/>
      <c r="AM73" s="361"/>
      <c r="AN73" s="361"/>
      <c r="AO73" s="361"/>
      <c r="AP73" s="361"/>
    </row>
    <row r="75" spans="1:44" ht="15.75" x14ac:dyDescent="0.2">
      <c r="A75" s="198"/>
      <c r="B75" s="206" t="s">
        <v>262</v>
      </c>
      <c r="C75" s="198"/>
      <c r="D75" s="198"/>
      <c r="E75" s="198"/>
      <c r="N75" s="198"/>
    </row>
  </sheetData>
  <dataConsolidate/>
  <mergeCells count="307">
    <mergeCell ref="C8:T8"/>
    <mergeCell ref="D1:T2"/>
    <mergeCell ref="D4:T4"/>
    <mergeCell ref="J3:T3"/>
    <mergeCell ref="D3:I3"/>
    <mergeCell ref="Z6:AR6"/>
    <mergeCell ref="Z7:AR7"/>
    <mergeCell ref="Z8:AR8"/>
    <mergeCell ref="X1:AR2"/>
    <mergeCell ref="X3:AL3"/>
    <mergeCell ref="X4:AR4"/>
    <mergeCell ref="AM3:AR3"/>
    <mergeCell ref="W6:Y6"/>
    <mergeCell ref="C7:T7"/>
    <mergeCell ref="A1:C4"/>
    <mergeCell ref="N25:N30"/>
    <mergeCell ref="O25:O30"/>
    <mergeCell ref="P25:P30"/>
    <mergeCell ref="F25:F30"/>
    <mergeCell ref="N19:N24"/>
    <mergeCell ref="O19:O24"/>
    <mergeCell ref="P19:P24"/>
    <mergeCell ref="G19:G24"/>
    <mergeCell ref="G25:G30"/>
    <mergeCell ref="L19:L24"/>
    <mergeCell ref="M19:M24"/>
    <mergeCell ref="A19:A24"/>
    <mergeCell ref="B19:B24"/>
    <mergeCell ref="C19:C24"/>
    <mergeCell ref="D19:D24"/>
    <mergeCell ref="A6:B6"/>
    <mergeCell ref="A7:B7"/>
    <mergeCell ref="A8:B8"/>
    <mergeCell ref="C6:T6"/>
    <mergeCell ref="A13:A18"/>
    <mergeCell ref="B13:B18"/>
    <mergeCell ref="A11:A12"/>
    <mergeCell ref="E11:E12"/>
    <mergeCell ref="F43:F48"/>
    <mergeCell ref="G37:G42"/>
    <mergeCell ref="Q43:Q48"/>
    <mergeCell ref="R43:R48"/>
    <mergeCell ref="S43:S48"/>
    <mergeCell ref="N37:N42"/>
    <mergeCell ref="O37:O42"/>
    <mergeCell ref="G49:G54"/>
    <mergeCell ref="I49:I54"/>
    <mergeCell ref="J49:J54"/>
    <mergeCell ref="K49:K54"/>
    <mergeCell ref="L37:L42"/>
    <mergeCell ref="G43:G48"/>
    <mergeCell ref="K43:K48"/>
    <mergeCell ref="H37:H42"/>
    <mergeCell ref="H43:H48"/>
    <mergeCell ref="I37:I42"/>
    <mergeCell ref="A61:A66"/>
    <mergeCell ref="B61:B66"/>
    <mergeCell ref="E61:E66"/>
    <mergeCell ref="N61:N66"/>
    <mergeCell ref="O61:O66"/>
    <mergeCell ref="P61:P66"/>
    <mergeCell ref="P37:P42"/>
    <mergeCell ref="A10:F10"/>
    <mergeCell ref="I13:I18"/>
    <mergeCell ref="F11:F12"/>
    <mergeCell ref="A25:A30"/>
    <mergeCell ref="B25:B30"/>
    <mergeCell ref="C25:C30"/>
    <mergeCell ref="D25:D30"/>
    <mergeCell ref="N43:N48"/>
    <mergeCell ref="O43:O48"/>
    <mergeCell ref="P43:P48"/>
    <mergeCell ref="F49:F54"/>
    <mergeCell ref="F55:F60"/>
    <mergeCell ref="G55:G60"/>
    <mergeCell ref="I55:I60"/>
    <mergeCell ref="J55:J60"/>
    <mergeCell ref="K55:K60"/>
    <mergeCell ref="J43:J48"/>
    <mergeCell ref="A67:A72"/>
    <mergeCell ref="B67:B72"/>
    <mergeCell ref="C67:C72"/>
    <mergeCell ref="D67:D72"/>
    <mergeCell ref="E67:E72"/>
    <mergeCell ref="N67:N72"/>
    <mergeCell ref="O67:O72"/>
    <mergeCell ref="P67:P72"/>
    <mergeCell ref="Q67:Q72"/>
    <mergeCell ref="H49:H54"/>
    <mergeCell ref="H55:H60"/>
    <mergeCell ref="H61:H66"/>
    <mergeCell ref="J37:J42"/>
    <mergeCell ref="K37:K42"/>
    <mergeCell ref="I43:I48"/>
    <mergeCell ref="B73:AP73"/>
    <mergeCell ref="T61:T66"/>
    <mergeCell ref="U61:U66"/>
    <mergeCell ref="R67:R72"/>
    <mergeCell ref="S67:S72"/>
    <mergeCell ref="T67:T72"/>
    <mergeCell ref="U67:U72"/>
    <mergeCell ref="Q61:Q66"/>
    <mergeCell ref="R61:R66"/>
    <mergeCell ref="S61:S66"/>
    <mergeCell ref="Q37:Q42"/>
    <mergeCell ref="U37:U42"/>
    <mergeCell ref="T43:T48"/>
    <mergeCell ref="U43:U48"/>
    <mergeCell ref="Q49:Q54"/>
    <mergeCell ref="R49:R54"/>
    <mergeCell ref="S49:S54"/>
    <mergeCell ref="F37:F42"/>
    <mergeCell ref="T49:T54"/>
    <mergeCell ref="U49:U54"/>
    <mergeCell ref="N55:N60"/>
    <mergeCell ref="O55:O60"/>
    <mergeCell ref="P55:P60"/>
    <mergeCell ref="Q55:Q60"/>
    <mergeCell ref="N49:N54"/>
    <mergeCell ref="O49:O54"/>
    <mergeCell ref="P49:P54"/>
    <mergeCell ref="R55:R60"/>
    <mergeCell ref="S55:S60"/>
    <mergeCell ref="T55:T60"/>
    <mergeCell ref="U55:U60"/>
    <mergeCell ref="B55:B60"/>
    <mergeCell ref="C55:C60"/>
    <mergeCell ref="D55:D60"/>
    <mergeCell ref="E55:E60"/>
    <mergeCell ref="A49:A54"/>
    <mergeCell ref="B49:B54"/>
    <mergeCell ref="C49:C54"/>
    <mergeCell ref="D49:D54"/>
    <mergeCell ref="E49:E54"/>
    <mergeCell ref="A55:A60"/>
    <mergeCell ref="A43:A48"/>
    <mergeCell ref="B43:B48"/>
    <mergeCell ref="C43:C48"/>
    <mergeCell ref="D43:D48"/>
    <mergeCell ref="E43:E48"/>
    <mergeCell ref="D37:D42"/>
    <mergeCell ref="E37:E42"/>
    <mergeCell ref="A31:A36"/>
    <mergeCell ref="B31:B36"/>
    <mergeCell ref="AM11:AM12"/>
    <mergeCell ref="Q31:Q36"/>
    <mergeCell ref="K31:K36"/>
    <mergeCell ref="L31:L36"/>
    <mergeCell ref="M31:M36"/>
    <mergeCell ref="H31:H36"/>
    <mergeCell ref="A37:A42"/>
    <mergeCell ref="B37:B42"/>
    <mergeCell ref="C37:C42"/>
    <mergeCell ref="T11:T12"/>
    <mergeCell ref="AL25:AL26"/>
    <mergeCell ref="AM25:AM26"/>
    <mergeCell ref="U13:U18"/>
    <mergeCell ref="P13:P18"/>
    <mergeCell ref="Q13:Q18"/>
    <mergeCell ref="R13:R18"/>
    <mergeCell ref="S13:S18"/>
    <mergeCell ref="G13:G18"/>
    <mergeCell ref="AP37:AP42"/>
    <mergeCell ref="T31:T36"/>
    <mergeCell ref="R37:R42"/>
    <mergeCell ref="S37:S42"/>
    <mergeCell ref="T37:T42"/>
    <mergeCell ref="E19:E24"/>
    <mergeCell ref="E25:E30"/>
    <mergeCell ref="S25:S30"/>
    <mergeCell ref="R31:R36"/>
    <mergeCell ref="S31:S36"/>
    <mergeCell ref="N31:N36"/>
    <mergeCell ref="O31:O36"/>
    <mergeCell ref="P31:P36"/>
    <mergeCell ref="AL19:AL20"/>
    <mergeCell ref="AM19:AM20"/>
    <mergeCell ref="AN19:AN20"/>
    <mergeCell ref="AO19:AO20"/>
    <mergeCell ref="AN25:AN26"/>
    <mergeCell ref="AO25:AO26"/>
    <mergeCell ref="B11:B12"/>
    <mergeCell ref="F13:F18"/>
    <mergeCell ref="G11:G12"/>
    <mergeCell ref="H11:H12"/>
    <mergeCell ref="I11:I12"/>
    <mergeCell ref="J11:J12"/>
    <mergeCell ref="K11:K12"/>
    <mergeCell ref="H13:H18"/>
    <mergeCell ref="H19:H24"/>
    <mergeCell ref="D11:D12"/>
    <mergeCell ref="C11:C12"/>
    <mergeCell ref="AR61:AR66"/>
    <mergeCell ref="T25:T30"/>
    <mergeCell ref="U25:U30"/>
    <mergeCell ref="AP67:AP72"/>
    <mergeCell ref="AQ67:AQ72"/>
    <mergeCell ref="AR67:AR72"/>
    <mergeCell ref="AP43:AP48"/>
    <mergeCell ref="AQ43:AQ48"/>
    <mergeCell ref="AP19:AP24"/>
    <mergeCell ref="AQ19:AQ24"/>
    <mergeCell ref="AR19:AR24"/>
    <mergeCell ref="AR43:AR48"/>
    <mergeCell ref="AP49:AP54"/>
    <mergeCell ref="AQ49:AQ54"/>
    <mergeCell ref="AR49:AR54"/>
    <mergeCell ref="AP55:AP60"/>
    <mergeCell ref="AQ55:AQ60"/>
    <mergeCell ref="AR55:AR60"/>
    <mergeCell ref="AP25:AP30"/>
    <mergeCell ref="AQ25:AQ30"/>
    <mergeCell ref="AR25:AR30"/>
    <mergeCell ref="AP31:AP36"/>
    <mergeCell ref="AQ31:AQ36"/>
    <mergeCell ref="AR31:AR36"/>
    <mergeCell ref="AP61:AP66"/>
    <mergeCell ref="AQ61:AQ66"/>
    <mergeCell ref="P11:P12"/>
    <mergeCell ref="S11:S12"/>
    <mergeCell ref="AL11:AL12"/>
    <mergeCell ref="AO11:AO12"/>
    <mergeCell ref="H25:H30"/>
    <mergeCell ref="J13:J18"/>
    <mergeCell ref="K13:K18"/>
    <mergeCell ref="I19:I24"/>
    <mergeCell ref="J19:J24"/>
    <mergeCell ref="K19:K24"/>
    <mergeCell ref="I25:I30"/>
    <mergeCell ref="J25:J30"/>
    <mergeCell ref="K25:K30"/>
    <mergeCell ref="AQ37:AQ42"/>
    <mergeCell ref="T13:T18"/>
    <mergeCell ref="N11:N12"/>
    <mergeCell ref="O11:O12"/>
    <mergeCell ref="U11:U12"/>
    <mergeCell ref="Q11:Q12"/>
    <mergeCell ref="R11:R12"/>
    <mergeCell ref="AP11:AP12"/>
    <mergeCell ref="AQ11:AQ12"/>
    <mergeCell ref="AP10:AR10"/>
    <mergeCell ref="AF10:AJ10"/>
    <mergeCell ref="AK10:AO10"/>
    <mergeCell ref="M37:M42"/>
    <mergeCell ref="L43:L48"/>
    <mergeCell ref="M43:M48"/>
    <mergeCell ref="L49:L54"/>
    <mergeCell ref="M49:M54"/>
    <mergeCell ref="L55:L60"/>
    <mergeCell ref="M55:M60"/>
    <mergeCell ref="AR37:AR42"/>
    <mergeCell ref="AR11:AR12"/>
    <mergeCell ref="AP13:AP18"/>
    <mergeCell ref="AQ13:AQ18"/>
    <mergeCell ref="AR13:AR18"/>
    <mergeCell ref="AK11:AK12"/>
    <mergeCell ref="AN11:AN12"/>
    <mergeCell ref="V11:V12"/>
    <mergeCell ref="AJ11:AJ12"/>
    <mergeCell ref="AI11:AI12"/>
    <mergeCell ref="AE11:AE12"/>
    <mergeCell ref="W11:W12"/>
    <mergeCell ref="AH11:AH12"/>
    <mergeCell ref="AF11:AF12"/>
    <mergeCell ref="G10:K10"/>
    <mergeCell ref="C13:C18"/>
    <mergeCell ref="D13:D18"/>
    <mergeCell ref="E13:E18"/>
    <mergeCell ref="L67:L72"/>
    <mergeCell ref="M67:M72"/>
    <mergeCell ref="L61:L66"/>
    <mergeCell ref="M61:M66"/>
    <mergeCell ref="F19:F24"/>
    <mergeCell ref="C31:C36"/>
    <mergeCell ref="D31:D36"/>
    <mergeCell ref="E31:E36"/>
    <mergeCell ref="F31:F36"/>
    <mergeCell ref="G31:G36"/>
    <mergeCell ref="I31:I36"/>
    <mergeCell ref="J31:J36"/>
    <mergeCell ref="L10:M11"/>
    <mergeCell ref="C61:C66"/>
    <mergeCell ref="D61:D66"/>
    <mergeCell ref="F61:F66"/>
    <mergeCell ref="F67:F72"/>
    <mergeCell ref="G61:G66"/>
    <mergeCell ref="G67:G72"/>
    <mergeCell ref="H67:H72"/>
    <mergeCell ref="N10:V10"/>
    <mergeCell ref="L13:L18"/>
    <mergeCell ref="M13:M18"/>
    <mergeCell ref="U31:U36"/>
    <mergeCell ref="R19:R24"/>
    <mergeCell ref="S19:S24"/>
    <mergeCell ref="T19:T24"/>
    <mergeCell ref="U19:U24"/>
    <mergeCell ref="AG11:AG12"/>
    <mergeCell ref="X11:X12"/>
    <mergeCell ref="Y11:AD11"/>
    <mergeCell ref="L25:L30"/>
    <mergeCell ref="M25:M30"/>
    <mergeCell ref="Q19:Q24"/>
    <mergeCell ref="W10:AE10"/>
    <mergeCell ref="Q25:Q30"/>
    <mergeCell ref="R25:R30"/>
    <mergeCell ref="N13:N18"/>
    <mergeCell ref="O13:O18"/>
  </mergeCells>
  <conditionalFormatting sqref="O13 O19">
    <cfRule type="cellIs" dxfId="700" priority="324" operator="equal">
      <formula>"Muy Alta"</formula>
    </cfRule>
    <cfRule type="cellIs" dxfId="699" priority="325" operator="equal">
      <formula>"Alta"</formula>
    </cfRule>
    <cfRule type="cellIs" dxfId="698" priority="326" operator="equal">
      <formula>"Media"</formula>
    </cfRule>
    <cfRule type="cellIs" dxfId="697" priority="327" operator="equal">
      <formula>"Baja"</formula>
    </cfRule>
    <cfRule type="cellIs" dxfId="696" priority="328" operator="equal">
      <formula>"Muy Baja"</formula>
    </cfRule>
  </conditionalFormatting>
  <conditionalFormatting sqref="S13 S19 S25 S31 S37 S43 S49 S55 S61 S67">
    <cfRule type="cellIs" dxfId="695" priority="319" operator="equal">
      <formula>"Catastrófico"</formula>
    </cfRule>
    <cfRule type="cellIs" dxfId="694" priority="320" operator="equal">
      <formula>"Mayor"</formula>
    </cfRule>
    <cfRule type="cellIs" dxfId="693" priority="321" operator="equal">
      <formula>"Moderado"</formula>
    </cfRule>
    <cfRule type="cellIs" dxfId="692" priority="322" operator="equal">
      <formula>"Menor"</formula>
    </cfRule>
    <cfRule type="cellIs" dxfId="691" priority="323" operator="equal">
      <formula>"Leve"</formula>
    </cfRule>
  </conditionalFormatting>
  <conditionalFormatting sqref="U13">
    <cfRule type="cellIs" dxfId="690" priority="315" operator="equal">
      <formula>"Extremo"</formula>
    </cfRule>
    <cfRule type="cellIs" dxfId="689" priority="316" operator="equal">
      <formula>"Alto"</formula>
    </cfRule>
    <cfRule type="cellIs" dxfId="688" priority="317" operator="equal">
      <formula>"Moderado"</formula>
    </cfRule>
    <cfRule type="cellIs" dxfId="687" priority="318" operator="equal">
      <formula>"Bajo"</formula>
    </cfRule>
  </conditionalFormatting>
  <conditionalFormatting sqref="AF13:AF18">
    <cfRule type="cellIs" dxfId="686" priority="310" operator="equal">
      <formula>"Muy Alta"</formula>
    </cfRule>
    <cfRule type="cellIs" dxfId="685" priority="311" operator="equal">
      <formula>"Alta"</formula>
    </cfRule>
    <cfRule type="cellIs" dxfId="684" priority="312" operator="equal">
      <formula>"Media"</formula>
    </cfRule>
    <cfRule type="cellIs" dxfId="683" priority="313" operator="equal">
      <formula>"Baja"</formula>
    </cfRule>
    <cfRule type="cellIs" dxfId="682" priority="314" operator="equal">
      <formula>"Muy Baja"</formula>
    </cfRule>
  </conditionalFormatting>
  <conditionalFormatting sqref="AH13:AH18">
    <cfRule type="cellIs" dxfId="681" priority="305" operator="equal">
      <formula>"Catastrófico"</formula>
    </cfRule>
    <cfRule type="cellIs" dxfId="680" priority="306" operator="equal">
      <formula>"Mayor"</formula>
    </cfRule>
    <cfRule type="cellIs" dxfId="679" priority="307" operator="equal">
      <formula>"Moderado"</formula>
    </cfRule>
    <cfRule type="cellIs" dxfId="678" priority="308" operator="equal">
      <formula>"Menor"</formula>
    </cfRule>
    <cfRule type="cellIs" dxfId="677" priority="309" operator="equal">
      <formula>"Leve"</formula>
    </cfRule>
  </conditionalFormatting>
  <conditionalFormatting sqref="AJ13:AJ18">
    <cfRule type="cellIs" dxfId="676" priority="301" operator="equal">
      <formula>"Extremo"</formula>
    </cfRule>
    <cfRule type="cellIs" dxfId="675" priority="302" operator="equal">
      <formula>"Alto"</formula>
    </cfRule>
    <cfRule type="cellIs" dxfId="674" priority="303" operator="equal">
      <formula>"Moderado"</formula>
    </cfRule>
    <cfRule type="cellIs" dxfId="673" priority="304" operator="equal">
      <formula>"Bajo"</formula>
    </cfRule>
  </conditionalFormatting>
  <conditionalFormatting sqref="O61">
    <cfRule type="cellIs" dxfId="672" priority="58" operator="equal">
      <formula>"Muy Alta"</formula>
    </cfRule>
    <cfRule type="cellIs" dxfId="671" priority="59" operator="equal">
      <formula>"Alta"</formula>
    </cfRule>
    <cfRule type="cellIs" dxfId="670" priority="60" operator="equal">
      <formula>"Media"</formula>
    </cfRule>
    <cfRule type="cellIs" dxfId="669" priority="61" operator="equal">
      <formula>"Baja"</formula>
    </cfRule>
    <cfRule type="cellIs" dxfId="668" priority="62" operator="equal">
      <formula>"Muy Baja"</formula>
    </cfRule>
  </conditionalFormatting>
  <conditionalFormatting sqref="U19">
    <cfRule type="cellIs" dxfId="667" priority="245" operator="equal">
      <formula>"Extremo"</formula>
    </cfRule>
    <cfRule type="cellIs" dxfId="666" priority="246" operator="equal">
      <formula>"Alto"</formula>
    </cfRule>
    <cfRule type="cellIs" dxfId="665" priority="247" operator="equal">
      <formula>"Moderado"</formula>
    </cfRule>
    <cfRule type="cellIs" dxfId="664" priority="248" operator="equal">
      <formula>"Bajo"</formula>
    </cfRule>
  </conditionalFormatting>
  <conditionalFormatting sqref="AF19:AF24">
    <cfRule type="cellIs" dxfId="663" priority="240" operator="equal">
      <formula>"Muy Alta"</formula>
    </cfRule>
    <cfRule type="cellIs" dxfId="662" priority="241" operator="equal">
      <formula>"Alta"</formula>
    </cfRule>
    <cfRule type="cellIs" dxfId="661" priority="242" operator="equal">
      <formula>"Media"</formula>
    </cfRule>
    <cfRule type="cellIs" dxfId="660" priority="243" operator="equal">
      <formula>"Baja"</formula>
    </cfRule>
    <cfRule type="cellIs" dxfId="659" priority="244" operator="equal">
      <formula>"Muy Baja"</formula>
    </cfRule>
  </conditionalFormatting>
  <conditionalFormatting sqref="AH19:AH24">
    <cfRule type="cellIs" dxfId="658" priority="235" operator="equal">
      <formula>"Catastrófico"</formula>
    </cfRule>
    <cfRule type="cellIs" dxfId="657" priority="236" operator="equal">
      <formula>"Mayor"</formula>
    </cfRule>
    <cfRule type="cellIs" dxfId="656" priority="237" operator="equal">
      <formula>"Moderado"</formula>
    </cfRule>
    <cfRule type="cellIs" dxfId="655" priority="238" operator="equal">
      <formula>"Menor"</formula>
    </cfRule>
    <cfRule type="cellIs" dxfId="654" priority="239" operator="equal">
      <formula>"Leve"</formula>
    </cfRule>
  </conditionalFormatting>
  <conditionalFormatting sqref="AJ19:AJ24">
    <cfRule type="cellIs" dxfId="653" priority="231" operator="equal">
      <formula>"Extremo"</formula>
    </cfRule>
    <cfRule type="cellIs" dxfId="652" priority="232" operator="equal">
      <formula>"Alto"</formula>
    </cfRule>
    <cfRule type="cellIs" dxfId="651" priority="233" operator="equal">
      <formula>"Moderado"</formula>
    </cfRule>
    <cfRule type="cellIs" dxfId="650" priority="234" operator="equal">
      <formula>"Bajo"</formula>
    </cfRule>
  </conditionalFormatting>
  <conditionalFormatting sqref="O25">
    <cfRule type="cellIs" dxfId="649" priority="226" operator="equal">
      <formula>"Muy Alta"</formula>
    </cfRule>
    <cfRule type="cellIs" dxfId="648" priority="227" operator="equal">
      <formula>"Alta"</formula>
    </cfRule>
    <cfRule type="cellIs" dxfId="647" priority="228" operator="equal">
      <formula>"Media"</formula>
    </cfRule>
    <cfRule type="cellIs" dxfId="646" priority="229" operator="equal">
      <formula>"Baja"</formula>
    </cfRule>
    <cfRule type="cellIs" dxfId="645" priority="230" operator="equal">
      <formula>"Muy Baja"</formula>
    </cfRule>
  </conditionalFormatting>
  <conditionalFormatting sqref="U25">
    <cfRule type="cellIs" dxfId="644" priority="217" operator="equal">
      <formula>"Extremo"</formula>
    </cfRule>
    <cfRule type="cellIs" dxfId="643" priority="218" operator="equal">
      <formula>"Alto"</formula>
    </cfRule>
    <cfRule type="cellIs" dxfId="642" priority="219" operator="equal">
      <formula>"Moderado"</formula>
    </cfRule>
    <cfRule type="cellIs" dxfId="641" priority="220" operator="equal">
      <formula>"Bajo"</formula>
    </cfRule>
  </conditionalFormatting>
  <conditionalFormatting sqref="AF25:AF30">
    <cfRule type="cellIs" dxfId="640" priority="212" operator="equal">
      <formula>"Muy Alta"</formula>
    </cfRule>
    <cfRule type="cellIs" dxfId="639" priority="213" operator="equal">
      <formula>"Alta"</formula>
    </cfRule>
    <cfRule type="cellIs" dxfId="638" priority="214" operator="equal">
      <formula>"Media"</formula>
    </cfRule>
    <cfRule type="cellIs" dxfId="637" priority="215" operator="equal">
      <formula>"Baja"</formula>
    </cfRule>
    <cfRule type="cellIs" dxfId="636" priority="216" operator="equal">
      <formula>"Muy Baja"</formula>
    </cfRule>
  </conditionalFormatting>
  <conditionalFormatting sqref="AH25:AH30">
    <cfRule type="cellIs" dxfId="635" priority="207" operator="equal">
      <formula>"Catastrófico"</formula>
    </cfRule>
    <cfRule type="cellIs" dxfId="634" priority="208" operator="equal">
      <formula>"Mayor"</formula>
    </cfRule>
    <cfRule type="cellIs" dxfId="633" priority="209" operator="equal">
      <formula>"Moderado"</formula>
    </cfRule>
    <cfRule type="cellIs" dxfId="632" priority="210" operator="equal">
      <formula>"Menor"</formula>
    </cfRule>
    <cfRule type="cellIs" dxfId="631" priority="211" operator="equal">
      <formula>"Leve"</formula>
    </cfRule>
  </conditionalFormatting>
  <conditionalFormatting sqref="AJ25:AJ30">
    <cfRule type="cellIs" dxfId="630" priority="203" operator="equal">
      <formula>"Extremo"</formula>
    </cfRule>
    <cfRule type="cellIs" dxfId="629" priority="204" operator="equal">
      <formula>"Alto"</formula>
    </cfRule>
    <cfRule type="cellIs" dxfId="628" priority="205" operator="equal">
      <formula>"Moderado"</formula>
    </cfRule>
    <cfRule type="cellIs" dxfId="627" priority="206" operator="equal">
      <formula>"Bajo"</formula>
    </cfRule>
  </conditionalFormatting>
  <conditionalFormatting sqref="O31">
    <cfRule type="cellIs" dxfId="626" priority="198" operator="equal">
      <formula>"Muy Alta"</formula>
    </cfRule>
    <cfRule type="cellIs" dxfId="625" priority="199" operator="equal">
      <formula>"Alta"</formula>
    </cfRule>
    <cfRule type="cellIs" dxfId="624" priority="200" operator="equal">
      <formula>"Media"</formula>
    </cfRule>
    <cfRule type="cellIs" dxfId="623" priority="201" operator="equal">
      <formula>"Baja"</formula>
    </cfRule>
    <cfRule type="cellIs" dxfId="622" priority="202" operator="equal">
      <formula>"Muy Baja"</formula>
    </cfRule>
  </conditionalFormatting>
  <conditionalFormatting sqref="U31">
    <cfRule type="cellIs" dxfId="621" priority="189" operator="equal">
      <formula>"Extremo"</formula>
    </cfRule>
    <cfRule type="cellIs" dxfId="620" priority="190" operator="equal">
      <formula>"Alto"</formula>
    </cfRule>
    <cfRule type="cellIs" dxfId="619" priority="191" operator="equal">
      <formula>"Moderado"</formula>
    </cfRule>
    <cfRule type="cellIs" dxfId="618" priority="192" operator="equal">
      <formula>"Bajo"</formula>
    </cfRule>
  </conditionalFormatting>
  <conditionalFormatting sqref="AF31:AF36">
    <cfRule type="cellIs" dxfId="617" priority="184" operator="equal">
      <formula>"Muy Alta"</formula>
    </cfRule>
    <cfRule type="cellIs" dxfId="616" priority="185" operator="equal">
      <formula>"Alta"</formula>
    </cfRule>
    <cfRule type="cellIs" dxfId="615" priority="186" operator="equal">
      <formula>"Media"</formula>
    </cfRule>
    <cfRule type="cellIs" dxfId="614" priority="187" operator="equal">
      <formula>"Baja"</formula>
    </cfRule>
    <cfRule type="cellIs" dxfId="613" priority="188" operator="equal">
      <formula>"Muy Baja"</formula>
    </cfRule>
  </conditionalFormatting>
  <conditionalFormatting sqref="AH31:AH36">
    <cfRule type="cellIs" dxfId="612" priority="179" operator="equal">
      <formula>"Catastrófico"</formula>
    </cfRule>
    <cfRule type="cellIs" dxfId="611" priority="180" operator="equal">
      <formula>"Mayor"</formula>
    </cfRule>
    <cfRule type="cellIs" dxfId="610" priority="181" operator="equal">
      <formula>"Moderado"</formula>
    </cfRule>
    <cfRule type="cellIs" dxfId="609" priority="182" operator="equal">
      <formula>"Menor"</formula>
    </cfRule>
    <cfRule type="cellIs" dxfId="608" priority="183" operator="equal">
      <formula>"Leve"</formula>
    </cfRule>
  </conditionalFormatting>
  <conditionalFormatting sqref="AJ31:AJ36">
    <cfRule type="cellIs" dxfId="607" priority="175" operator="equal">
      <formula>"Extremo"</formula>
    </cfRule>
    <cfRule type="cellIs" dxfId="606" priority="176" operator="equal">
      <formula>"Alto"</formula>
    </cfRule>
    <cfRule type="cellIs" dxfId="605" priority="177" operator="equal">
      <formula>"Moderado"</formula>
    </cfRule>
    <cfRule type="cellIs" dxfId="604" priority="178" operator="equal">
      <formula>"Bajo"</formula>
    </cfRule>
  </conditionalFormatting>
  <conditionalFormatting sqref="O37">
    <cfRule type="cellIs" dxfId="603" priority="170" operator="equal">
      <formula>"Muy Alta"</formula>
    </cfRule>
    <cfRule type="cellIs" dxfId="602" priority="171" operator="equal">
      <formula>"Alta"</formula>
    </cfRule>
    <cfRule type="cellIs" dxfId="601" priority="172" operator="equal">
      <formula>"Media"</formula>
    </cfRule>
    <cfRule type="cellIs" dxfId="600" priority="173" operator="equal">
      <formula>"Baja"</formula>
    </cfRule>
    <cfRule type="cellIs" dxfId="599" priority="174" operator="equal">
      <formula>"Muy Baja"</formula>
    </cfRule>
  </conditionalFormatting>
  <conditionalFormatting sqref="U37">
    <cfRule type="cellIs" dxfId="598" priority="161" operator="equal">
      <formula>"Extremo"</formula>
    </cfRule>
    <cfRule type="cellIs" dxfId="597" priority="162" operator="equal">
      <formula>"Alto"</formula>
    </cfRule>
    <cfRule type="cellIs" dxfId="596" priority="163" operator="equal">
      <formula>"Moderado"</formula>
    </cfRule>
    <cfRule type="cellIs" dxfId="595" priority="164" operator="equal">
      <formula>"Bajo"</formula>
    </cfRule>
  </conditionalFormatting>
  <conditionalFormatting sqref="AF37:AF42">
    <cfRule type="cellIs" dxfId="594" priority="156" operator="equal">
      <formula>"Muy Alta"</formula>
    </cfRule>
    <cfRule type="cellIs" dxfId="593" priority="157" operator="equal">
      <formula>"Alta"</formula>
    </cfRule>
    <cfRule type="cellIs" dxfId="592" priority="158" operator="equal">
      <formula>"Media"</formula>
    </cfRule>
    <cfRule type="cellIs" dxfId="591" priority="159" operator="equal">
      <formula>"Baja"</formula>
    </cfRule>
    <cfRule type="cellIs" dxfId="590" priority="160" operator="equal">
      <formula>"Muy Baja"</formula>
    </cfRule>
  </conditionalFormatting>
  <conditionalFormatting sqref="AH37:AH42">
    <cfRule type="cellIs" dxfId="589" priority="151" operator="equal">
      <formula>"Catastrófico"</formula>
    </cfRule>
    <cfRule type="cellIs" dxfId="588" priority="152" operator="equal">
      <formula>"Mayor"</formula>
    </cfRule>
    <cfRule type="cellIs" dxfId="587" priority="153" operator="equal">
      <formula>"Moderado"</formula>
    </cfRule>
    <cfRule type="cellIs" dxfId="586" priority="154" operator="equal">
      <formula>"Menor"</formula>
    </cfRule>
    <cfRule type="cellIs" dxfId="585" priority="155" operator="equal">
      <formula>"Leve"</formula>
    </cfRule>
  </conditionalFormatting>
  <conditionalFormatting sqref="AJ37:AJ42">
    <cfRule type="cellIs" dxfId="584" priority="147" operator="equal">
      <formula>"Extremo"</formula>
    </cfRule>
    <cfRule type="cellIs" dxfId="583" priority="148" operator="equal">
      <formula>"Alto"</formula>
    </cfRule>
    <cfRule type="cellIs" dxfId="582" priority="149" operator="equal">
      <formula>"Moderado"</formula>
    </cfRule>
    <cfRule type="cellIs" dxfId="581" priority="150" operator="equal">
      <formula>"Bajo"</formula>
    </cfRule>
  </conditionalFormatting>
  <conditionalFormatting sqref="O43">
    <cfRule type="cellIs" dxfId="580" priority="142" operator="equal">
      <formula>"Muy Alta"</formula>
    </cfRule>
    <cfRule type="cellIs" dxfId="579" priority="143" operator="equal">
      <formula>"Alta"</formula>
    </cfRule>
    <cfRule type="cellIs" dxfId="578" priority="144" operator="equal">
      <formula>"Media"</formula>
    </cfRule>
    <cfRule type="cellIs" dxfId="577" priority="145" operator="equal">
      <formula>"Baja"</formula>
    </cfRule>
    <cfRule type="cellIs" dxfId="576" priority="146" operator="equal">
      <formula>"Muy Baja"</formula>
    </cfRule>
  </conditionalFormatting>
  <conditionalFormatting sqref="U43">
    <cfRule type="cellIs" dxfId="575" priority="133" operator="equal">
      <formula>"Extremo"</formula>
    </cfRule>
    <cfRule type="cellIs" dxfId="574" priority="134" operator="equal">
      <formula>"Alto"</formula>
    </cfRule>
    <cfRule type="cellIs" dxfId="573" priority="135" operator="equal">
      <formula>"Moderado"</formula>
    </cfRule>
    <cfRule type="cellIs" dxfId="572" priority="136" operator="equal">
      <formula>"Bajo"</formula>
    </cfRule>
  </conditionalFormatting>
  <conditionalFormatting sqref="AF43:AF48">
    <cfRule type="cellIs" dxfId="571" priority="128" operator="equal">
      <formula>"Muy Alta"</formula>
    </cfRule>
    <cfRule type="cellIs" dxfId="570" priority="129" operator="equal">
      <formula>"Alta"</formula>
    </cfRule>
    <cfRule type="cellIs" dxfId="569" priority="130" operator="equal">
      <formula>"Media"</formula>
    </cfRule>
    <cfRule type="cellIs" dxfId="568" priority="131" operator="equal">
      <formula>"Baja"</formula>
    </cfRule>
    <cfRule type="cellIs" dxfId="567" priority="132" operator="equal">
      <formula>"Muy Baja"</formula>
    </cfRule>
  </conditionalFormatting>
  <conditionalFormatting sqref="AH43:AH48">
    <cfRule type="cellIs" dxfId="566" priority="123" operator="equal">
      <formula>"Catastrófico"</formula>
    </cfRule>
    <cfRule type="cellIs" dxfId="565" priority="124" operator="equal">
      <formula>"Mayor"</formula>
    </cfRule>
    <cfRule type="cellIs" dxfId="564" priority="125" operator="equal">
      <formula>"Moderado"</formula>
    </cfRule>
    <cfRule type="cellIs" dxfId="563" priority="126" operator="equal">
      <formula>"Menor"</formula>
    </cfRule>
    <cfRule type="cellIs" dxfId="562" priority="127" operator="equal">
      <formula>"Leve"</formula>
    </cfRule>
  </conditionalFormatting>
  <conditionalFormatting sqref="AJ43:AJ48">
    <cfRule type="cellIs" dxfId="561" priority="119" operator="equal">
      <formula>"Extremo"</formula>
    </cfRule>
    <cfRule type="cellIs" dxfId="560" priority="120" operator="equal">
      <formula>"Alto"</formula>
    </cfRule>
    <cfRule type="cellIs" dxfId="559" priority="121" operator="equal">
      <formula>"Moderado"</formula>
    </cfRule>
    <cfRule type="cellIs" dxfId="558" priority="122" operator="equal">
      <formula>"Bajo"</formula>
    </cfRule>
  </conditionalFormatting>
  <conditionalFormatting sqref="O49">
    <cfRule type="cellIs" dxfId="557" priority="114" operator="equal">
      <formula>"Muy Alta"</formula>
    </cfRule>
    <cfRule type="cellIs" dxfId="556" priority="115" operator="equal">
      <formula>"Alta"</formula>
    </cfRule>
    <cfRule type="cellIs" dxfId="555" priority="116" operator="equal">
      <formula>"Media"</formula>
    </cfRule>
    <cfRule type="cellIs" dxfId="554" priority="117" operator="equal">
      <formula>"Baja"</formula>
    </cfRule>
    <cfRule type="cellIs" dxfId="553" priority="118" operator="equal">
      <formula>"Muy Baja"</formula>
    </cfRule>
  </conditionalFormatting>
  <conditionalFormatting sqref="U49">
    <cfRule type="cellIs" dxfId="552" priority="105" operator="equal">
      <formula>"Extremo"</formula>
    </cfRule>
    <cfRule type="cellIs" dxfId="551" priority="106" operator="equal">
      <formula>"Alto"</formula>
    </cfRule>
    <cfRule type="cellIs" dxfId="550" priority="107" operator="equal">
      <formula>"Moderado"</formula>
    </cfRule>
    <cfRule type="cellIs" dxfId="549" priority="108" operator="equal">
      <formula>"Bajo"</formula>
    </cfRule>
  </conditionalFormatting>
  <conditionalFormatting sqref="AF49:AF54">
    <cfRule type="cellIs" dxfId="548" priority="100" operator="equal">
      <formula>"Muy Alta"</formula>
    </cfRule>
    <cfRule type="cellIs" dxfId="547" priority="101" operator="equal">
      <formula>"Alta"</formula>
    </cfRule>
    <cfRule type="cellIs" dxfId="546" priority="102" operator="equal">
      <formula>"Media"</formula>
    </cfRule>
    <cfRule type="cellIs" dxfId="545" priority="103" operator="equal">
      <formula>"Baja"</formula>
    </cfRule>
    <cfRule type="cellIs" dxfId="544" priority="104" operator="equal">
      <formula>"Muy Baja"</formula>
    </cfRule>
  </conditionalFormatting>
  <conditionalFormatting sqref="AH49:AH54">
    <cfRule type="cellIs" dxfId="543" priority="95" operator="equal">
      <formula>"Catastrófico"</formula>
    </cfRule>
    <cfRule type="cellIs" dxfId="542" priority="96" operator="equal">
      <formula>"Mayor"</formula>
    </cfRule>
    <cfRule type="cellIs" dxfId="541" priority="97" operator="equal">
      <formula>"Moderado"</formula>
    </cfRule>
    <cfRule type="cellIs" dxfId="540" priority="98" operator="equal">
      <formula>"Menor"</formula>
    </cfRule>
    <cfRule type="cellIs" dxfId="539" priority="99" operator="equal">
      <formula>"Leve"</formula>
    </cfRule>
  </conditionalFormatting>
  <conditionalFormatting sqref="AJ49:AJ54">
    <cfRule type="cellIs" dxfId="538" priority="91" operator="equal">
      <formula>"Extremo"</formula>
    </cfRule>
    <cfRule type="cellIs" dxfId="537" priority="92" operator="equal">
      <formula>"Alto"</formula>
    </cfRule>
    <cfRule type="cellIs" dxfId="536" priority="93" operator="equal">
      <formula>"Moderado"</formula>
    </cfRule>
    <cfRule type="cellIs" dxfId="535" priority="94" operator="equal">
      <formula>"Bajo"</formula>
    </cfRule>
  </conditionalFormatting>
  <conditionalFormatting sqref="U55">
    <cfRule type="cellIs" dxfId="534" priority="77" operator="equal">
      <formula>"Extremo"</formula>
    </cfRule>
    <cfRule type="cellIs" dxfId="533" priority="78" operator="equal">
      <formula>"Alto"</formula>
    </cfRule>
    <cfRule type="cellIs" dxfId="532" priority="79" operator="equal">
      <formula>"Moderado"</formula>
    </cfRule>
    <cfRule type="cellIs" dxfId="531" priority="80" operator="equal">
      <formula>"Bajo"</formula>
    </cfRule>
  </conditionalFormatting>
  <conditionalFormatting sqref="AF55:AF60">
    <cfRule type="cellIs" dxfId="530" priority="72" operator="equal">
      <formula>"Muy Alta"</formula>
    </cfRule>
    <cfRule type="cellIs" dxfId="529" priority="73" operator="equal">
      <formula>"Alta"</formula>
    </cfRule>
    <cfRule type="cellIs" dxfId="528" priority="74" operator="equal">
      <formula>"Media"</formula>
    </cfRule>
    <cfRule type="cellIs" dxfId="527" priority="75" operator="equal">
      <formula>"Baja"</formula>
    </cfRule>
    <cfRule type="cellIs" dxfId="526" priority="76" operator="equal">
      <formula>"Muy Baja"</formula>
    </cfRule>
  </conditionalFormatting>
  <conditionalFormatting sqref="AH55:AH60">
    <cfRule type="cellIs" dxfId="525" priority="67" operator="equal">
      <formula>"Catastrófico"</formula>
    </cfRule>
    <cfRule type="cellIs" dxfId="524" priority="68" operator="equal">
      <formula>"Mayor"</formula>
    </cfRule>
    <cfRule type="cellIs" dxfId="523" priority="69" operator="equal">
      <formula>"Moderado"</formula>
    </cfRule>
    <cfRule type="cellIs" dxfId="522" priority="70" operator="equal">
      <formula>"Menor"</formula>
    </cfRule>
    <cfRule type="cellIs" dxfId="521" priority="71" operator="equal">
      <formula>"Leve"</formula>
    </cfRule>
  </conditionalFormatting>
  <conditionalFormatting sqref="AJ55:AJ60">
    <cfRule type="cellIs" dxfId="520" priority="63" operator="equal">
      <formula>"Extremo"</formula>
    </cfRule>
    <cfRule type="cellIs" dxfId="519" priority="64" operator="equal">
      <formula>"Alto"</formula>
    </cfRule>
    <cfRule type="cellIs" dxfId="518" priority="65" operator="equal">
      <formula>"Moderado"</formula>
    </cfRule>
    <cfRule type="cellIs" dxfId="517" priority="66" operator="equal">
      <formula>"Bajo"</formula>
    </cfRule>
  </conditionalFormatting>
  <conditionalFormatting sqref="U61">
    <cfRule type="cellIs" dxfId="516" priority="49" operator="equal">
      <formula>"Extremo"</formula>
    </cfRule>
    <cfRule type="cellIs" dxfId="515" priority="50" operator="equal">
      <formula>"Alto"</formula>
    </cfRule>
    <cfRule type="cellIs" dxfId="514" priority="51" operator="equal">
      <formula>"Moderado"</formula>
    </cfRule>
    <cfRule type="cellIs" dxfId="513" priority="52" operator="equal">
      <formula>"Bajo"</formula>
    </cfRule>
  </conditionalFormatting>
  <conditionalFormatting sqref="AF61:AF66">
    <cfRule type="cellIs" dxfId="512" priority="44" operator="equal">
      <formula>"Muy Alta"</formula>
    </cfRule>
    <cfRule type="cellIs" dxfId="511" priority="45" operator="equal">
      <formula>"Alta"</formula>
    </cfRule>
    <cfRule type="cellIs" dxfId="510" priority="46" operator="equal">
      <formula>"Media"</formula>
    </cfRule>
    <cfRule type="cellIs" dxfId="509" priority="47" operator="equal">
      <formula>"Baja"</formula>
    </cfRule>
    <cfRule type="cellIs" dxfId="508" priority="48" operator="equal">
      <formula>"Muy Baja"</formula>
    </cfRule>
  </conditionalFormatting>
  <conditionalFormatting sqref="AH61:AH66">
    <cfRule type="cellIs" dxfId="507" priority="39" operator="equal">
      <formula>"Catastrófico"</formula>
    </cfRule>
    <cfRule type="cellIs" dxfId="506" priority="40" operator="equal">
      <formula>"Mayor"</formula>
    </cfRule>
    <cfRule type="cellIs" dxfId="505" priority="41" operator="equal">
      <formula>"Moderado"</formula>
    </cfRule>
    <cfRule type="cellIs" dxfId="504" priority="42" operator="equal">
      <formula>"Menor"</formula>
    </cfRule>
    <cfRule type="cellIs" dxfId="503" priority="43" operator="equal">
      <formula>"Leve"</formula>
    </cfRule>
  </conditionalFormatting>
  <conditionalFormatting sqref="AJ61:AJ66">
    <cfRule type="cellIs" dxfId="502" priority="35" operator="equal">
      <formula>"Extremo"</formula>
    </cfRule>
    <cfRule type="cellIs" dxfId="501" priority="36" operator="equal">
      <formula>"Alto"</formula>
    </cfRule>
    <cfRule type="cellIs" dxfId="500" priority="37" operator="equal">
      <formula>"Moderado"</formula>
    </cfRule>
    <cfRule type="cellIs" dxfId="499" priority="38" operator="equal">
      <formula>"Bajo"</formula>
    </cfRule>
  </conditionalFormatting>
  <conditionalFormatting sqref="O67">
    <cfRule type="cellIs" dxfId="498" priority="30" operator="equal">
      <formula>"Muy Alta"</formula>
    </cfRule>
    <cfRule type="cellIs" dxfId="497" priority="31" operator="equal">
      <formula>"Alta"</formula>
    </cfRule>
    <cfRule type="cellIs" dxfId="496" priority="32" operator="equal">
      <formula>"Media"</formula>
    </cfRule>
    <cfRule type="cellIs" dxfId="495" priority="33" operator="equal">
      <formula>"Baja"</formula>
    </cfRule>
    <cfRule type="cellIs" dxfId="494" priority="34" operator="equal">
      <formula>"Muy Baja"</formula>
    </cfRule>
  </conditionalFormatting>
  <conditionalFormatting sqref="U67">
    <cfRule type="cellIs" dxfId="493" priority="21" operator="equal">
      <formula>"Extremo"</formula>
    </cfRule>
    <cfRule type="cellIs" dxfId="492" priority="22" operator="equal">
      <formula>"Alto"</formula>
    </cfRule>
    <cfRule type="cellIs" dxfId="491" priority="23" operator="equal">
      <formula>"Moderado"</formula>
    </cfRule>
    <cfRule type="cellIs" dxfId="490" priority="24" operator="equal">
      <formula>"Bajo"</formula>
    </cfRule>
  </conditionalFormatting>
  <conditionalFormatting sqref="AF67:AF72">
    <cfRule type="cellIs" dxfId="489" priority="16" operator="equal">
      <formula>"Muy Alta"</formula>
    </cfRule>
    <cfRule type="cellIs" dxfId="488" priority="17" operator="equal">
      <formula>"Alta"</formula>
    </cfRule>
    <cfRule type="cellIs" dxfId="487" priority="18" operator="equal">
      <formula>"Media"</formula>
    </cfRule>
    <cfRule type="cellIs" dxfId="486" priority="19" operator="equal">
      <formula>"Baja"</formula>
    </cfRule>
    <cfRule type="cellIs" dxfId="485" priority="20" operator="equal">
      <formula>"Muy Baja"</formula>
    </cfRule>
  </conditionalFormatting>
  <conditionalFormatting sqref="AH67:AH72">
    <cfRule type="cellIs" dxfId="484" priority="11" operator="equal">
      <formula>"Catastrófico"</formula>
    </cfRule>
    <cfRule type="cellIs" dxfId="483" priority="12" operator="equal">
      <formula>"Mayor"</formula>
    </cfRule>
    <cfRule type="cellIs" dxfId="482" priority="13" operator="equal">
      <formula>"Moderado"</formula>
    </cfRule>
    <cfRule type="cellIs" dxfId="481" priority="14" operator="equal">
      <formula>"Menor"</formula>
    </cfRule>
    <cfRule type="cellIs" dxfId="480" priority="15" operator="equal">
      <formula>"Leve"</formula>
    </cfRule>
  </conditionalFormatting>
  <conditionalFormatting sqref="AJ67:AJ72">
    <cfRule type="cellIs" dxfId="479" priority="7" operator="equal">
      <formula>"Extremo"</formula>
    </cfRule>
    <cfRule type="cellIs" dxfId="478" priority="8" operator="equal">
      <formula>"Alto"</formula>
    </cfRule>
    <cfRule type="cellIs" dxfId="477" priority="9" operator="equal">
      <formula>"Moderado"</formula>
    </cfRule>
    <cfRule type="cellIs" dxfId="476" priority="10" operator="equal">
      <formula>"Bajo"</formula>
    </cfRule>
  </conditionalFormatting>
  <conditionalFormatting sqref="R13:R72">
    <cfRule type="containsText" dxfId="475" priority="6" operator="containsText" text="❌">
      <formula>NOT(ISERROR(SEARCH("❌",R13)))</formula>
    </cfRule>
  </conditionalFormatting>
  <conditionalFormatting sqref="O55">
    <cfRule type="cellIs" dxfId="474" priority="1" operator="equal">
      <formula>"Muy Alta"</formula>
    </cfRule>
    <cfRule type="cellIs" dxfId="473" priority="2" operator="equal">
      <formula>"Alta"</formula>
    </cfRule>
    <cfRule type="cellIs" dxfId="472" priority="3" operator="equal">
      <formula>"Media"</formula>
    </cfRule>
    <cfRule type="cellIs" dxfId="471" priority="4" operator="equal">
      <formula>"Baja"</formula>
    </cfRule>
    <cfRule type="cellIs" dxfId="470" priority="5" operator="equal">
      <formula>"Muy Baja"</formula>
    </cfRule>
  </conditionalFormatting>
  <dataValidations count="1">
    <dataValidation allowBlank="1" showInputMessage="1" showErrorMessage="1" error="Recuerde que las acciones se generan bajo la medida de mitigar el riesgo" sqref="AM25 AP25:AR30" xr:uid="{00000000-0002-0000-0300-000000000000}"/>
  </dataValidations>
  <pageMargins left="0.70866141732283472" right="0.70866141732283472" top="0.74803149606299213" bottom="0.74803149606299213" header="0.31496062992125984" footer="0.31496062992125984"/>
  <pageSetup scale="31" orientation="landscape" r:id="rId1"/>
  <headerFooter>
    <oddFooter>&amp;LCalle 26 No. 69-76,Edificio Elemento ,   Torre Aire , Piso 3, CP-111071
PBX:(+57) 601-3779555 - Información: Línea 195
Sede Operativa: Calle 22D No. 120-40 
www.umv.gov.co&amp;CDESI-FM-018
Página &amp;P de &amp;N</oddFooter>
  </headerFooter>
  <colBreaks count="1" manualBreakCount="1">
    <brk id="20" max="75" man="1"/>
  </colBreaks>
  <ignoredErrors>
    <ignoredError sqref="AI15" formula="1"/>
  </ignoredErrors>
  <drawing r:id="rId2"/>
  <extLst>
    <ext xmlns:x14="http://schemas.microsoft.com/office/spreadsheetml/2009/9/main" uri="{CCE6A557-97BC-4b89-ADB6-D9C93CAAB3DF}">
      <x14:dataValidations xmlns:xm="http://schemas.microsoft.com/office/excel/2006/main" count="17">
        <x14:dataValidation type="list" allowBlank="1" showInputMessage="1" showErrorMessage="1" xr:uid="{00000000-0002-0000-0300-000001000000}">
          <x14:formula1>
            <xm:f>'Tabla Valoración controles'!$D$4:$D$6</xm:f>
          </x14:formula1>
          <xm:sqref>Y13:Y72</xm:sqref>
        </x14:dataValidation>
        <x14:dataValidation type="list" allowBlank="1" showInputMessage="1" showErrorMessage="1" xr:uid="{00000000-0002-0000-0300-000002000000}">
          <x14:formula1>
            <xm:f>'Tabla Valoración controles'!$D$7:$D$8</xm:f>
          </x14:formula1>
          <xm:sqref>Z13:Z72</xm:sqref>
        </x14:dataValidation>
        <x14:dataValidation type="list" allowBlank="1" showInputMessage="1" showErrorMessage="1" xr:uid="{00000000-0002-0000-0300-000003000000}">
          <x14:formula1>
            <xm:f>'Tabla Valoración controles'!$D$9:$D$10</xm:f>
          </x14:formula1>
          <xm:sqref>AB13:AB72</xm:sqref>
        </x14:dataValidation>
        <x14:dataValidation type="list" allowBlank="1" showInputMessage="1" showErrorMessage="1" xr:uid="{00000000-0002-0000-0300-000004000000}">
          <x14:formula1>
            <xm:f>'Tabla Valoración controles'!$D$11:$D$12</xm:f>
          </x14:formula1>
          <xm:sqref>AC13:AC72</xm:sqref>
        </x14:dataValidation>
        <x14:dataValidation type="list" allowBlank="1" showInputMessage="1" showErrorMessage="1" xr:uid="{00000000-0002-0000-0300-000005000000}">
          <x14:formula1>
            <xm:f>'Tabla Valoración controles'!$D$13:$D$14</xm:f>
          </x14:formula1>
          <xm:sqref>AD13:AD72</xm:sqref>
        </x14:dataValidation>
        <x14:dataValidation type="list" allowBlank="1" showInputMessage="1" showErrorMessage="1" xr:uid="{00000000-0002-0000-0300-000006000000}">
          <x14:formula1>
            <xm:f>Listas!$E$2:$E$4</xm:f>
          </x14:formula1>
          <xm:sqref>B13:B72</xm:sqref>
        </x14:dataValidation>
        <x14:dataValidation type="list" allowBlank="1" showInputMessage="1" showErrorMessage="1" xr:uid="{00000000-0002-0000-0300-000007000000}">
          <x14:formula1>
            <xm:f>Listas!$B$2:$B$5</xm:f>
          </x14:formula1>
          <xm:sqref>AK13:AK72</xm:sqref>
        </x14:dataValidation>
        <x14:dataValidation type="list" allowBlank="1" showInputMessage="1" showErrorMessage="1" xr:uid="{00000000-0002-0000-0300-000008000000}">
          <x14:formula1>
            <xm:f>'Tabla Impacto'!$F$211:$F$222</xm:f>
          </x14:formula1>
          <xm:sqref>Q13:Q72</xm:sqref>
        </x14:dataValidation>
        <x14:dataValidation type="custom" allowBlank="1" showInputMessage="1" showErrorMessage="1" error="Recuerde que las acciones se generan bajo la medida de mitigar el riesgo" xr:uid="{00000000-0002-0000-0300-000009000000}">
          <x14:formula1>
            <xm:f>IF(OR(AK13=Listas!$B$2,AK13=Listas!$B$3,AK13=Listas!$B$4),ISBLANK(AK13),ISTEXT(AK13))</xm:f>
          </x14:formula1>
          <xm:sqref>AL13:AL19 AL21:AL25 AL27:AL72</xm:sqref>
        </x14:dataValidation>
        <x14:dataValidation type="custom" allowBlank="1" showInputMessage="1" showErrorMessage="1" error="Recuerde que las acciones se generan bajo la medida de mitigar el riesgo" xr:uid="{00000000-0002-0000-0300-00000A000000}">
          <x14:formula1>
            <xm:f>IF(OR(AK13=Listas!$B$2,AK13=Listas!$B$3,AK13=Listas!$B$4),ISBLANK(AK13),ISTEXT(AK13))</xm:f>
          </x14:formula1>
          <xm:sqref>AM13:AN19 AM27:AM72 AM21:AM24 AN21:AN25 AN27:AN72</xm:sqref>
        </x14:dataValidation>
        <x14:dataValidation type="custom" allowBlank="1" showInputMessage="1" showErrorMessage="1" error="Recuerde que las acciones se generan bajo la medida de mitigar el riesgo" xr:uid="{00000000-0002-0000-0300-00000B000000}">
          <x14:formula1>
            <xm:f>IF(OR(AK13=Listas!$B$2,AK13=Listas!$B$3,AK13=Listas!$B$4),ISBLANK(AK13),ISTEXT(AK13))</xm:f>
          </x14:formula1>
          <xm:sqref>AO13:AO19 AO27:AO72 AO21:AO24</xm:sqref>
        </x14:dataValidation>
        <x14:dataValidation type="custom" allowBlank="1" showInputMessage="1" showErrorMessage="1" error="Recuerde que las acciones se generan bajo la medida de mitigar el riesgo" xr:uid="{00000000-0002-0000-0300-00000C000000}">
          <x14:formula1>
            <xm:f>IF(OR(#REF!=Listas!$B$2,#REF!=Listas!$B$3,#REF!=Listas!$B$4),ISBLANK(#REF!),ISTEXT(#REF!))</xm:f>
          </x14:formula1>
          <xm:sqref>AP31:AR31 AP67:AR67 AP61:AR61 AP55:AR55 AP49:AR49 AP43:AR43 AP37:AR37</xm:sqref>
        </x14:dataValidation>
        <x14:dataValidation type="list" allowBlank="1" showInputMessage="1" showErrorMessage="1" xr:uid="{00000000-0002-0000-0300-00000D000000}">
          <x14:formula1>
            <xm:f>Listas!$B$12:$B$16</xm:f>
          </x14:formula1>
          <xm:sqref>F13:F72</xm:sqref>
        </x14:dataValidation>
        <x14:dataValidation type="list" allowBlank="1" showInputMessage="1" showErrorMessage="1" xr:uid="{00000000-0002-0000-0300-00000E000000}">
          <x14:formula1>
            <xm:f>Listas!$F$8:$F$9</xm:f>
          </x14:formula1>
          <xm:sqref>G13:G72</xm:sqref>
        </x14:dataValidation>
        <x14:dataValidation type="list" allowBlank="1" showInputMessage="1" showErrorMessage="1" xr:uid="{00000000-0002-0000-0300-00000F000000}">
          <x14:formula1>
            <xm:f>Intructivo!$C$300:$C$316</xm:f>
          </x14:formula1>
          <xm:sqref>C6 U6:V6</xm:sqref>
        </x14:dataValidation>
        <x14:dataValidation type="list" allowBlank="1" showInputMessage="1" showErrorMessage="1" xr:uid="{00000000-0002-0000-0300-000010000000}">
          <x14:formula1>
            <xm:f>Listas!$H$8:$H$12</xm:f>
          </x14:formula1>
          <xm:sqref>L13:L72</xm:sqref>
        </x14:dataValidation>
        <x14:dataValidation type="list" allowBlank="1" showInputMessage="1" showErrorMessage="1" xr:uid="{00000000-0002-0000-0300-000011000000}">
          <x14:formula1>
            <xm:f>Listas!$H$14:$H$18</xm:f>
          </x14:formula1>
          <xm:sqref>M13:M72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U140"/>
  <sheetViews>
    <sheetView topLeftCell="A2" zoomScale="40" zoomScaleNormal="40" workbookViewId="0">
      <selection activeCell="Z14" sqref="Z14:AA15"/>
    </sheetView>
  </sheetViews>
  <sheetFormatPr baseColWidth="10" defaultColWidth="11.42578125" defaultRowHeight="15" x14ac:dyDescent="0.25"/>
  <cols>
    <col min="2" max="39" width="5.7109375" customWidth="1"/>
    <col min="41" max="46" width="5.7109375" customWidth="1"/>
  </cols>
  <sheetData>
    <row r="1" spans="1:99" x14ac:dyDescent="0.25">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c r="CN1" s="66"/>
      <c r="CO1" s="66"/>
      <c r="CP1" s="66"/>
      <c r="CQ1" s="66"/>
      <c r="CR1" s="66"/>
      <c r="CS1" s="66"/>
      <c r="CT1" s="66"/>
      <c r="CU1" s="66"/>
    </row>
    <row r="2" spans="1:99" ht="18" customHeight="1" x14ac:dyDescent="0.25">
      <c r="A2" s="66"/>
      <c r="B2" s="402" t="s">
        <v>263</v>
      </c>
      <c r="C2" s="402"/>
      <c r="D2" s="402"/>
      <c r="E2" s="402"/>
      <c r="F2" s="402"/>
      <c r="G2" s="402"/>
      <c r="H2" s="402"/>
      <c r="I2" s="402"/>
      <c r="J2" s="439" t="s">
        <v>15</v>
      </c>
      <c r="K2" s="439"/>
      <c r="L2" s="439"/>
      <c r="M2" s="439"/>
      <c r="N2" s="439"/>
      <c r="O2" s="439"/>
      <c r="P2" s="439"/>
      <c r="Q2" s="439"/>
      <c r="R2" s="439"/>
      <c r="S2" s="439"/>
      <c r="T2" s="439"/>
      <c r="U2" s="439"/>
      <c r="V2" s="439"/>
      <c r="W2" s="439"/>
      <c r="X2" s="439"/>
      <c r="Y2" s="439"/>
      <c r="Z2" s="439"/>
      <c r="AA2" s="439"/>
      <c r="AB2" s="439"/>
      <c r="AC2" s="439"/>
      <c r="AD2" s="439"/>
      <c r="AE2" s="439"/>
      <c r="AF2" s="439"/>
      <c r="AG2" s="439"/>
      <c r="AH2" s="439"/>
      <c r="AI2" s="439"/>
      <c r="AJ2" s="439"/>
      <c r="AK2" s="439"/>
      <c r="AL2" s="439"/>
      <c r="AM2" s="439"/>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row>
    <row r="3" spans="1:99" ht="18.75" customHeight="1" x14ac:dyDescent="0.25">
      <c r="A3" s="66"/>
      <c r="B3" s="402"/>
      <c r="C3" s="402"/>
      <c r="D3" s="402"/>
      <c r="E3" s="402"/>
      <c r="F3" s="402"/>
      <c r="G3" s="402"/>
      <c r="H3" s="402"/>
      <c r="I3" s="402"/>
      <c r="J3" s="439"/>
      <c r="K3" s="439"/>
      <c r="L3" s="439"/>
      <c r="M3" s="439"/>
      <c r="N3" s="439"/>
      <c r="O3" s="439"/>
      <c r="P3" s="439"/>
      <c r="Q3" s="439"/>
      <c r="R3" s="439"/>
      <c r="S3" s="439"/>
      <c r="T3" s="439"/>
      <c r="U3" s="439"/>
      <c r="V3" s="439"/>
      <c r="W3" s="439"/>
      <c r="X3" s="439"/>
      <c r="Y3" s="439"/>
      <c r="Z3" s="439"/>
      <c r="AA3" s="439"/>
      <c r="AB3" s="439"/>
      <c r="AC3" s="439"/>
      <c r="AD3" s="439"/>
      <c r="AE3" s="439"/>
      <c r="AF3" s="439"/>
      <c r="AG3" s="439"/>
      <c r="AH3" s="439"/>
      <c r="AI3" s="439"/>
      <c r="AJ3" s="439"/>
      <c r="AK3" s="439"/>
      <c r="AL3" s="439"/>
      <c r="AM3" s="439"/>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row>
    <row r="4" spans="1:99" ht="15" customHeight="1" x14ac:dyDescent="0.25">
      <c r="A4" s="66"/>
      <c r="B4" s="402"/>
      <c r="C4" s="402"/>
      <c r="D4" s="402"/>
      <c r="E4" s="402"/>
      <c r="F4" s="402"/>
      <c r="G4" s="402"/>
      <c r="H4" s="402"/>
      <c r="I4" s="402"/>
      <c r="J4" s="439"/>
      <c r="K4" s="439"/>
      <c r="L4" s="439"/>
      <c r="M4" s="439"/>
      <c r="N4" s="439"/>
      <c r="O4" s="439"/>
      <c r="P4" s="439"/>
      <c r="Q4" s="439"/>
      <c r="R4" s="439"/>
      <c r="S4" s="439"/>
      <c r="T4" s="439"/>
      <c r="U4" s="439"/>
      <c r="V4" s="439"/>
      <c r="W4" s="439"/>
      <c r="X4" s="439"/>
      <c r="Y4" s="439"/>
      <c r="Z4" s="439"/>
      <c r="AA4" s="439"/>
      <c r="AB4" s="439"/>
      <c r="AC4" s="439"/>
      <c r="AD4" s="439"/>
      <c r="AE4" s="439"/>
      <c r="AF4" s="439"/>
      <c r="AG4" s="439"/>
      <c r="AH4" s="439"/>
      <c r="AI4" s="439"/>
      <c r="AJ4" s="439"/>
      <c r="AK4" s="439"/>
      <c r="AL4" s="439"/>
      <c r="AM4" s="439"/>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row>
    <row r="5" spans="1:99" ht="15.75" thickBot="1" x14ac:dyDescent="0.3">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row>
    <row r="6" spans="1:99" ht="15" customHeight="1" x14ac:dyDescent="0.25">
      <c r="A6" s="66"/>
      <c r="B6" s="450" t="s">
        <v>264</v>
      </c>
      <c r="C6" s="450"/>
      <c r="D6" s="451"/>
      <c r="E6" s="440" t="s">
        <v>265</v>
      </c>
      <c r="F6" s="441"/>
      <c r="G6" s="441"/>
      <c r="H6" s="441"/>
      <c r="I6" s="442"/>
      <c r="J6" s="436" t="str">
        <f>IF(AND('Riesgos de Gestión'!$O$13="Muy Alta",'Riesgos de Gestión'!$S$13="Leve"),CONCATENATE("R",'Riesgos de Gestión'!$A$13),"")</f>
        <v/>
      </c>
      <c r="K6" s="437"/>
      <c r="L6" s="437" t="str">
        <f>IF(AND('Riesgos de Gestión'!$O$19="Muy Alta",'Riesgos de Gestión'!$S$19="Leve"),CONCATENATE("R",'Riesgos de Gestión'!$A$19),"")</f>
        <v/>
      </c>
      <c r="M6" s="437"/>
      <c r="N6" s="437" t="str">
        <f>IF(AND('Riesgos de Gestión'!$O$25="Muy Alta",'Riesgos de Gestión'!$S$25="Leve"),CONCATENATE("R",'Riesgos de Gestión'!$A$25),"")</f>
        <v/>
      </c>
      <c r="O6" s="438"/>
      <c r="P6" s="436" t="str">
        <f>IF(AND('Riesgos de Gestión'!$O$13="Muy Alta",'Riesgos de Gestión'!$S$13="Menor"),CONCATENATE("R",'Riesgos de Gestión'!$A$13),"")</f>
        <v/>
      </c>
      <c r="Q6" s="437"/>
      <c r="R6" s="437" t="str">
        <f>IF(AND('Riesgos de Gestión'!$O$19="Muy Alta",'Riesgos de Gestión'!$S$19="Menor"),CONCATENATE("R",'Riesgos de Gestión'!$A$19),"")</f>
        <v/>
      </c>
      <c r="S6" s="437"/>
      <c r="T6" s="437" t="str">
        <f>IF(AND('Riesgos de Gestión'!$O$25="Muy Alta",'Riesgos de Gestión'!$S$25="Menor"),CONCATENATE("R",'Riesgos de Gestión'!$A$25),"")</f>
        <v/>
      </c>
      <c r="U6" s="438"/>
      <c r="V6" s="436" t="str">
        <f>IF(AND('Riesgos de Gestión'!$O$13="Muy Alta",'Riesgos de Gestión'!$S$13="Moderado"),CONCATENATE("R",'Riesgos de Gestión'!$A$13),"")</f>
        <v/>
      </c>
      <c r="W6" s="437"/>
      <c r="X6" s="437" t="str">
        <f>IF(AND('Riesgos de Gestión'!$O$19="Muy Alta",'Riesgos de Gestión'!$S$19="Moderado"),CONCATENATE("R",'Riesgos de Gestión'!$A$19),"")</f>
        <v/>
      </c>
      <c r="Y6" s="437"/>
      <c r="Z6" s="437" t="str">
        <f>IF(AND('Riesgos de Gestión'!$O$25="Muy Alta",'Riesgos de Gestión'!$S$25="Moderado"),CONCATENATE("R",'Riesgos de Gestión'!$A$25),"")</f>
        <v/>
      </c>
      <c r="AA6" s="438"/>
      <c r="AB6" s="436" t="str">
        <f>IF(AND('Riesgos de Gestión'!$O$13="Muy Alta",'Riesgos de Gestión'!$S$13="Mayor"),CONCATENATE("R",'Riesgos de Gestión'!$A$13),"")</f>
        <v/>
      </c>
      <c r="AC6" s="437"/>
      <c r="AD6" s="437" t="str">
        <f>IF(AND('Riesgos de Gestión'!$O$19="Muy Alta",'Riesgos de Gestión'!$S$19="Mayor"),CONCATENATE("R",'Riesgos de Gestión'!$A$19),"")</f>
        <v/>
      </c>
      <c r="AE6" s="437"/>
      <c r="AF6" s="437" t="str">
        <f>IF(AND('Riesgos de Gestión'!$O$25="Muy Alta",'Riesgos de Gestión'!$S$25="Mayor"),CONCATENATE("R",'Riesgos de Gestión'!$A$25),"")</f>
        <v/>
      </c>
      <c r="AG6" s="438"/>
      <c r="AH6" s="427" t="str">
        <f>IF(AND('Riesgos de Gestión'!$O$13="Muy Alta",'Riesgos de Gestión'!$S$13="Catastrófico"),CONCATENATE("R",'Riesgos de Gestión'!$A$13),"")</f>
        <v/>
      </c>
      <c r="AI6" s="428"/>
      <c r="AJ6" s="428" t="str">
        <f>IF(AND('Riesgos de Gestión'!$O$19="Muy Alta",'Riesgos de Gestión'!$S$19="Catastrófico"),CONCATENATE("R",'Riesgos de Gestión'!$A$19),"")</f>
        <v/>
      </c>
      <c r="AK6" s="428"/>
      <c r="AL6" s="428" t="str">
        <f>IF(AND('Riesgos de Gestión'!$O$25="Muy Alta",'Riesgos de Gestión'!$S$25="Catastrófico"),CONCATENATE("R",'Riesgos de Gestión'!$A$25),"")</f>
        <v/>
      </c>
      <c r="AM6" s="429"/>
      <c r="AO6" s="452" t="s">
        <v>266</v>
      </c>
      <c r="AP6" s="453"/>
      <c r="AQ6" s="453"/>
      <c r="AR6" s="453"/>
      <c r="AS6" s="453"/>
      <c r="AT6" s="454"/>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row>
    <row r="7" spans="1:99" ht="15" customHeight="1" x14ac:dyDescent="0.25">
      <c r="A7" s="66"/>
      <c r="B7" s="450"/>
      <c r="C7" s="450"/>
      <c r="D7" s="451"/>
      <c r="E7" s="443"/>
      <c r="F7" s="444"/>
      <c r="G7" s="444"/>
      <c r="H7" s="444"/>
      <c r="I7" s="445"/>
      <c r="J7" s="430"/>
      <c r="K7" s="431"/>
      <c r="L7" s="431"/>
      <c r="M7" s="431"/>
      <c r="N7" s="431"/>
      <c r="O7" s="432"/>
      <c r="P7" s="430"/>
      <c r="Q7" s="431"/>
      <c r="R7" s="431"/>
      <c r="S7" s="431"/>
      <c r="T7" s="431"/>
      <c r="U7" s="432"/>
      <c r="V7" s="430"/>
      <c r="W7" s="431"/>
      <c r="X7" s="431"/>
      <c r="Y7" s="431"/>
      <c r="Z7" s="431"/>
      <c r="AA7" s="432"/>
      <c r="AB7" s="430"/>
      <c r="AC7" s="431"/>
      <c r="AD7" s="431"/>
      <c r="AE7" s="431"/>
      <c r="AF7" s="431"/>
      <c r="AG7" s="432"/>
      <c r="AH7" s="421"/>
      <c r="AI7" s="422"/>
      <c r="AJ7" s="422"/>
      <c r="AK7" s="422"/>
      <c r="AL7" s="422"/>
      <c r="AM7" s="423"/>
      <c r="AN7" s="66"/>
      <c r="AO7" s="455"/>
      <c r="AP7" s="456"/>
      <c r="AQ7" s="456"/>
      <c r="AR7" s="456"/>
      <c r="AS7" s="456"/>
      <c r="AT7" s="457"/>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row>
    <row r="8" spans="1:99" ht="15" customHeight="1" x14ac:dyDescent="0.25">
      <c r="A8" s="66"/>
      <c r="B8" s="450"/>
      <c r="C8" s="450"/>
      <c r="D8" s="451"/>
      <c r="E8" s="443"/>
      <c r="F8" s="444"/>
      <c r="G8" s="444"/>
      <c r="H8" s="444"/>
      <c r="I8" s="445"/>
      <c r="J8" s="430" t="str">
        <f>IF(AND('Riesgos de Gestión'!$O$31="Muy Alta",'Riesgos de Gestión'!$S$31="Leve"),CONCATENATE("R",'Riesgos de Gestión'!$A$31),"")</f>
        <v/>
      </c>
      <c r="K8" s="431"/>
      <c r="L8" s="431" t="str">
        <f>IF(AND('Riesgos de Gestión'!$O$37="Muy Alta",'Riesgos de Gestión'!$S$37="Leve"),CONCATENATE("R",'Riesgos de Gestión'!$A$37),"")</f>
        <v/>
      </c>
      <c r="M8" s="431"/>
      <c r="N8" s="431" t="str">
        <f>IF(AND('Riesgos de Gestión'!$O$43="Muy Alta",'Riesgos de Gestión'!$S$43="Leve"),CONCATENATE("R",'Riesgos de Gestión'!$A$43),"")</f>
        <v/>
      </c>
      <c r="O8" s="432"/>
      <c r="P8" s="430" t="str">
        <f>IF(AND('Riesgos de Gestión'!$O$31="Muy Alta",'Riesgos de Gestión'!$S$31="Menor"),CONCATENATE("R",'Riesgos de Gestión'!$A$31),"")</f>
        <v/>
      </c>
      <c r="Q8" s="431"/>
      <c r="R8" s="431" t="str">
        <f>IF(AND('Riesgos de Gestión'!$O$37="Muy Alta",'Riesgos de Gestión'!$S$37="Menor"),CONCATENATE("R",'Riesgos de Gestión'!$A$37),"")</f>
        <v/>
      </c>
      <c r="S8" s="431"/>
      <c r="T8" s="431" t="str">
        <f>IF(AND('Riesgos de Gestión'!$O$43="Muy Alta",'Riesgos de Gestión'!$S$43="Menor"),CONCATENATE("R",'Riesgos de Gestión'!$A$43),"")</f>
        <v/>
      </c>
      <c r="U8" s="432"/>
      <c r="V8" s="430" t="str">
        <f>IF(AND('Riesgos de Gestión'!$O$31="Muy Alta",'Riesgos de Gestión'!$S$31="Moderado"),CONCATENATE("R",'Riesgos de Gestión'!$A$31),"")</f>
        <v/>
      </c>
      <c r="W8" s="431"/>
      <c r="X8" s="431" t="str">
        <f>IF(AND('Riesgos de Gestión'!$O$37="Muy Alta",'Riesgos de Gestión'!$S$37="Moderado"),CONCATENATE("R",'Riesgos de Gestión'!$A$37),"")</f>
        <v/>
      </c>
      <c r="Y8" s="431"/>
      <c r="Z8" s="431" t="str">
        <f>IF(AND('Riesgos de Gestión'!$O$43="Muy Alta",'Riesgos de Gestión'!$S$43="Moderado"),CONCATENATE("R",'Riesgos de Gestión'!$A$43),"")</f>
        <v/>
      </c>
      <c r="AA8" s="432"/>
      <c r="AB8" s="430" t="str">
        <f>IF(AND('Riesgos de Gestión'!$O$31="Muy Alta",'Riesgos de Gestión'!$S$31="Mayor"),CONCATENATE("R",'Riesgos de Gestión'!$A$31),"")</f>
        <v/>
      </c>
      <c r="AC8" s="431"/>
      <c r="AD8" s="431" t="str">
        <f>IF(AND('Riesgos de Gestión'!$O$37="Muy Alta",'Riesgos de Gestión'!$S$37="Mayor"),CONCATENATE("R",'Riesgos de Gestión'!$A$37),"")</f>
        <v/>
      </c>
      <c r="AE8" s="431"/>
      <c r="AF8" s="431" t="str">
        <f>IF(AND('Riesgos de Gestión'!$O$43="Muy Alta",'Riesgos de Gestión'!$S$43="Mayor"),CONCATENATE("R",'Riesgos de Gestión'!$A$43),"")</f>
        <v/>
      </c>
      <c r="AG8" s="432"/>
      <c r="AH8" s="421" t="str">
        <f>IF(AND('Riesgos de Gestión'!$O$31="Muy Alta",'Riesgos de Gestión'!$S$31="Catastrófico"),CONCATENATE("R",'Riesgos de Gestión'!$A$31),"")</f>
        <v/>
      </c>
      <c r="AI8" s="422"/>
      <c r="AJ8" s="422" t="str">
        <f>IF(AND('Riesgos de Gestión'!$O$37="Muy Alta",'Riesgos de Gestión'!$S$37="Catastrófico"),CONCATENATE("R",'Riesgos de Gestión'!$A$37),"")</f>
        <v/>
      </c>
      <c r="AK8" s="422"/>
      <c r="AL8" s="422" t="str">
        <f>IF(AND('Riesgos de Gestión'!$O$43="Muy Alta",'Riesgos de Gestión'!$S$43="Catastrófico"),CONCATENATE("R",'Riesgos de Gestión'!$A$43),"")</f>
        <v/>
      </c>
      <c r="AM8" s="423"/>
      <c r="AN8" s="66"/>
      <c r="AO8" s="455"/>
      <c r="AP8" s="456"/>
      <c r="AQ8" s="456"/>
      <c r="AR8" s="456"/>
      <c r="AS8" s="456"/>
      <c r="AT8" s="457"/>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row>
    <row r="9" spans="1:99" ht="15" customHeight="1" x14ac:dyDescent="0.25">
      <c r="A9" s="66"/>
      <c r="B9" s="450"/>
      <c r="C9" s="450"/>
      <c r="D9" s="451"/>
      <c r="E9" s="443"/>
      <c r="F9" s="444"/>
      <c r="G9" s="444"/>
      <c r="H9" s="444"/>
      <c r="I9" s="445"/>
      <c r="J9" s="430"/>
      <c r="K9" s="431"/>
      <c r="L9" s="431"/>
      <c r="M9" s="431"/>
      <c r="N9" s="431"/>
      <c r="O9" s="432"/>
      <c r="P9" s="430"/>
      <c r="Q9" s="431"/>
      <c r="R9" s="431"/>
      <c r="S9" s="431"/>
      <c r="T9" s="431"/>
      <c r="U9" s="432"/>
      <c r="V9" s="430"/>
      <c r="W9" s="431"/>
      <c r="X9" s="431"/>
      <c r="Y9" s="431"/>
      <c r="Z9" s="431"/>
      <c r="AA9" s="432"/>
      <c r="AB9" s="430"/>
      <c r="AC9" s="431"/>
      <c r="AD9" s="431"/>
      <c r="AE9" s="431"/>
      <c r="AF9" s="431"/>
      <c r="AG9" s="432"/>
      <c r="AH9" s="421"/>
      <c r="AI9" s="422"/>
      <c r="AJ9" s="422"/>
      <c r="AK9" s="422"/>
      <c r="AL9" s="422"/>
      <c r="AM9" s="423"/>
      <c r="AN9" s="66"/>
      <c r="AO9" s="455"/>
      <c r="AP9" s="456"/>
      <c r="AQ9" s="456"/>
      <c r="AR9" s="456"/>
      <c r="AS9" s="456"/>
      <c r="AT9" s="457"/>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row>
    <row r="10" spans="1:99" ht="15" customHeight="1" x14ac:dyDescent="0.25">
      <c r="A10" s="66"/>
      <c r="B10" s="450"/>
      <c r="C10" s="450"/>
      <c r="D10" s="451"/>
      <c r="E10" s="443"/>
      <c r="F10" s="444"/>
      <c r="G10" s="444"/>
      <c r="H10" s="444"/>
      <c r="I10" s="445"/>
      <c r="J10" s="430" t="str">
        <f>IF(AND('Riesgos de Gestión'!$O$49="Muy Alta",'Riesgos de Gestión'!$S$49="Leve"),CONCATENATE("R",'Riesgos de Gestión'!$A$49),"")</f>
        <v/>
      </c>
      <c r="K10" s="431"/>
      <c r="L10" s="431" t="str">
        <f>IF(AND('Riesgos de Gestión'!$O$55="Muy Alta",'Riesgos de Gestión'!$S$55="Leve"),CONCATENATE("R",'Riesgos de Gestión'!$A$55),"")</f>
        <v/>
      </c>
      <c r="M10" s="431"/>
      <c r="N10" s="431" t="str">
        <f>IF(AND('Riesgos de Gestión'!$O$61="Muy Alta",'Riesgos de Gestión'!$S$61="Leve"),CONCATENATE("R",'Riesgos de Gestión'!$A$61),"")</f>
        <v/>
      </c>
      <c r="O10" s="432"/>
      <c r="P10" s="430" t="str">
        <f>IF(AND('Riesgos de Gestión'!$O$49="Muy Alta",'Riesgos de Gestión'!$S$49="Menor"),CONCATENATE("R",'Riesgos de Gestión'!$A$49),"")</f>
        <v/>
      </c>
      <c r="Q10" s="431"/>
      <c r="R10" s="431" t="str">
        <f>IF(AND('Riesgos de Gestión'!$O$55="Muy Alta",'Riesgos de Gestión'!$S$55="Menor"),CONCATENATE("R",'Riesgos de Gestión'!$A$55),"")</f>
        <v/>
      </c>
      <c r="S10" s="431"/>
      <c r="T10" s="431" t="str">
        <f>IF(AND('Riesgos de Gestión'!$O$61="Muy Alta",'Riesgos de Gestión'!$S$61="Menor"),CONCATENATE("R",'Riesgos de Gestión'!$A$61),"")</f>
        <v/>
      </c>
      <c r="U10" s="432"/>
      <c r="V10" s="430" t="str">
        <f>IF(AND('Riesgos de Gestión'!$O$49="Muy Alta",'Riesgos de Gestión'!$S$49="Moderado"),CONCATENATE("R",'Riesgos de Gestión'!$A$49),"")</f>
        <v/>
      </c>
      <c r="W10" s="431"/>
      <c r="X10" s="431" t="str">
        <f>IF(AND('Riesgos de Gestión'!$O$55="Muy Alta",'Riesgos de Gestión'!$S$55="Moderado"),CONCATENATE("R",'Riesgos de Gestión'!$A$55),"")</f>
        <v/>
      </c>
      <c r="Y10" s="431"/>
      <c r="Z10" s="431" t="str">
        <f>IF(AND('Riesgos de Gestión'!$O$61="Muy Alta",'Riesgos de Gestión'!$S$61="Moderado"),CONCATENATE("R",'Riesgos de Gestión'!$A$61),"")</f>
        <v/>
      </c>
      <c r="AA10" s="432"/>
      <c r="AB10" s="430" t="str">
        <f>IF(AND('Riesgos de Gestión'!$O$49="Muy Alta",'Riesgos de Gestión'!$S$49="Mayor"),CONCATENATE("R",'Riesgos de Gestión'!$A$49),"")</f>
        <v/>
      </c>
      <c r="AC10" s="431"/>
      <c r="AD10" s="431" t="str">
        <f>IF(AND('Riesgos de Gestión'!$O$55="Muy Alta",'Riesgos de Gestión'!$S$55="Mayor"),CONCATENATE("R",'Riesgos de Gestión'!$A$55),"")</f>
        <v/>
      </c>
      <c r="AE10" s="431"/>
      <c r="AF10" s="431" t="str">
        <f>IF(AND('Riesgos de Gestión'!$O$61="Muy Alta",'Riesgos de Gestión'!$S$61="Mayor"),CONCATENATE("R",'Riesgos de Gestión'!$A$61),"")</f>
        <v/>
      </c>
      <c r="AG10" s="432"/>
      <c r="AH10" s="421" t="str">
        <f>IF(AND('Riesgos de Gestión'!$O$49="Muy Alta",'Riesgos de Gestión'!$S$49="Catastrófico"),CONCATENATE("R",'Riesgos de Gestión'!$A$49),"")</f>
        <v/>
      </c>
      <c r="AI10" s="422"/>
      <c r="AJ10" s="422" t="str">
        <f>IF(AND('Riesgos de Gestión'!$O$55="Muy Alta",'Riesgos de Gestión'!$S$55="Catastrófico"),CONCATENATE("R",'Riesgos de Gestión'!$A$55),"")</f>
        <v/>
      </c>
      <c r="AK10" s="422"/>
      <c r="AL10" s="422" t="str">
        <f>IF(AND('Riesgos de Gestión'!$O$61="Muy Alta",'Riesgos de Gestión'!$S$61="Catastrófico"),CONCATENATE("R",'Riesgos de Gestión'!$A$61),"")</f>
        <v/>
      </c>
      <c r="AM10" s="423"/>
      <c r="AN10" s="66"/>
      <c r="AO10" s="455"/>
      <c r="AP10" s="456"/>
      <c r="AQ10" s="456"/>
      <c r="AR10" s="456"/>
      <c r="AS10" s="456"/>
      <c r="AT10" s="457"/>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row>
    <row r="11" spans="1:99" ht="15" customHeight="1" x14ac:dyDescent="0.25">
      <c r="A11" s="66"/>
      <c r="B11" s="450"/>
      <c r="C11" s="450"/>
      <c r="D11" s="451"/>
      <c r="E11" s="443"/>
      <c r="F11" s="444"/>
      <c r="G11" s="444"/>
      <c r="H11" s="444"/>
      <c r="I11" s="445"/>
      <c r="J11" s="430"/>
      <c r="K11" s="431"/>
      <c r="L11" s="431"/>
      <c r="M11" s="431"/>
      <c r="N11" s="431"/>
      <c r="O11" s="432"/>
      <c r="P11" s="430"/>
      <c r="Q11" s="431"/>
      <c r="R11" s="431"/>
      <c r="S11" s="431"/>
      <c r="T11" s="431"/>
      <c r="U11" s="432"/>
      <c r="V11" s="430"/>
      <c r="W11" s="431"/>
      <c r="X11" s="431"/>
      <c r="Y11" s="431"/>
      <c r="Z11" s="431"/>
      <c r="AA11" s="432"/>
      <c r="AB11" s="430"/>
      <c r="AC11" s="431"/>
      <c r="AD11" s="431"/>
      <c r="AE11" s="431"/>
      <c r="AF11" s="431"/>
      <c r="AG11" s="432"/>
      <c r="AH11" s="421"/>
      <c r="AI11" s="422"/>
      <c r="AJ11" s="422"/>
      <c r="AK11" s="422"/>
      <c r="AL11" s="422"/>
      <c r="AM11" s="423"/>
      <c r="AN11" s="66"/>
      <c r="AO11" s="455"/>
      <c r="AP11" s="456"/>
      <c r="AQ11" s="456"/>
      <c r="AR11" s="456"/>
      <c r="AS11" s="456"/>
      <c r="AT11" s="457"/>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row>
    <row r="12" spans="1:99" ht="15" customHeight="1" x14ac:dyDescent="0.25">
      <c r="A12" s="66"/>
      <c r="B12" s="450"/>
      <c r="C12" s="450"/>
      <c r="D12" s="451"/>
      <c r="E12" s="443"/>
      <c r="F12" s="444"/>
      <c r="G12" s="444"/>
      <c r="H12" s="444"/>
      <c r="I12" s="445"/>
      <c r="J12" s="430" t="str">
        <f>IF(AND('Riesgos de Gestión'!$O$67="Muy Alta",'Riesgos de Gestión'!$S$67="Leve"),CONCATENATE("R",'Riesgos de Gestión'!$A$67),"")</f>
        <v/>
      </c>
      <c r="K12" s="431"/>
      <c r="L12" s="431" t="str">
        <f>IF(AND('Riesgos de Gestión'!$P$73="Muy Alta",'Riesgos de Gestión'!$T$73="Leve"),CONCATENATE("R",'Riesgos de Gestión'!$A$73),"")</f>
        <v/>
      </c>
      <c r="M12" s="431"/>
      <c r="N12" s="431" t="str">
        <f>IF(AND('Riesgos de Gestión'!$P$79="Muy Alta",'Riesgos de Gestión'!$T$79="Leve"),CONCATENATE("R",'Riesgos de Gestión'!$A$79),"")</f>
        <v/>
      </c>
      <c r="O12" s="432"/>
      <c r="P12" s="430" t="str">
        <f>IF(AND('Riesgos de Gestión'!$O$67="Muy Alta",'Riesgos de Gestión'!$S$67="Menor"),CONCATENATE("R",'Riesgos de Gestión'!$A$67),"")</f>
        <v/>
      </c>
      <c r="Q12" s="431"/>
      <c r="R12" s="431" t="str">
        <f>IF(AND('Riesgos de Gestión'!$P$73="Muy Alta",'Riesgos de Gestión'!$T$73="Menor"),CONCATENATE("R",'Riesgos de Gestión'!$A$73),"")</f>
        <v/>
      </c>
      <c r="S12" s="431"/>
      <c r="T12" s="431" t="str">
        <f>IF(AND('Riesgos de Gestión'!$P$79="Muy Alta",'Riesgos de Gestión'!$T$79="Menor"),CONCATENATE("R",'Riesgos de Gestión'!$A$79),"")</f>
        <v/>
      </c>
      <c r="U12" s="432"/>
      <c r="V12" s="430" t="str">
        <f>IF(AND('Riesgos de Gestión'!$O$67="Muy Alta",'Riesgos de Gestión'!$S$67="Moderado"),CONCATENATE("R",'Riesgos de Gestión'!$A$67),"")</f>
        <v/>
      </c>
      <c r="W12" s="431"/>
      <c r="X12" s="431" t="str">
        <f>IF(AND('Riesgos de Gestión'!$P$73="Muy Alta",'Riesgos de Gestión'!$T$73="Moderado"),CONCATENATE("R",'Riesgos de Gestión'!$A$73),"")</f>
        <v/>
      </c>
      <c r="Y12" s="431"/>
      <c r="Z12" s="431" t="str">
        <f>IF(AND('Riesgos de Gestión'!$P$79="Muy Alta",'Riesgos de Gestión'!$T$79="Moderado"),CONCATENATE("R",'Riesgos de Gestión'!$A$79),"")</f>
        <v/>
      </c>
      <c r="AA12" s="432"/>
      <c r="AB12" s="430" t="str">
        <f>IF(AND('Riesgos de Gestión'!$O$67="Muy Alta",'Riesgos de Gestión'!$S$67="Mayor"),CONCATENATE("R",'Riesgos de Gestión'!$A$67),"")</f>
        <v/>
      </c>
      <c r="AC12" s="431"/>
      <c r="AD12" s="431" t="str">
        <f>IF(AND('Riesgos de Gestión'!$P$73="Muy Alta",'Riesgos de Gestión'!$T$73="Mayor"),CONCATENATE("R",'Riesgos de Gestión'!$A$73),"")</f>
        <v/>
      </c>
      <c r="AE12" s="431"/>
      <c r="AF12" s="431" t="str">
        <f>IF(AND('Riesgos de Gestión'!$P$79="Muy Alta",'Riesgos de Gestión'!$T$79="Mayor"),CONCATENATE("R",'Riesgos de Gestión'!$A$79),"")</f>
        <v/>
      </c>
      <c r="AG12" s="432"/>
      <c r="AH12" s="421" t="str">
        <f>IF(AND('Riesgos de Gestión'!$O$67="Muy Alta",'Riesgos de Gestión'!$S$67="Catastrófico"),CONCATENATE("R",'Riesgos de Gestión'!$A$67),"")</f>
        <v/>
      </c>
      <c r="AI12" s="422"/>
      <c r="AJ12" s="422" t="str">
        <f>IF(AND('Riesgos de Gestión'!$P$73="Muy Alta",'Riesgos de Gestión'!$T$73="Catastrófico"),CONCATENATE("R",'Riesgos de Gestión'!$A$73),"")</f>
        <v/>
      </c>
      <c r="AK12" s="422"/>
      <c r="AL12" s="422" t="str">
        <f>IF(AND('Riesgos de Gestión'!$P$79="Muy Alta",'Riesgos de Gestión'!$T$79="Catastrófico"),CONCATENATE("R",'Riesgos de Gestión'!$A$79),"")</f>
        <v/>
      </c>
      <c r="AM12" s="423"/>
      <c r="AN12" s="66"/>
      <c r="AO12" s="455"/>
      <c r="AP12" s="456"/>
      <c r="AQ12" s="456"/>
      <c r="AR12" s="456"/>
      <c r="AS12" s="456"/>
      <c r="AT12" s="457"/>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row>
    <row r="13" spans="1:99" ht="15.75" customHeight="1" thickBot="1" x14ac:dyDescent="0.3">
      <c r="A13" s="66"/>
      <c r="B13" s="450"/>
      <c r="C13" s="450"/>
      <c r="D13" s="451"/>
      <c r="E13" s="446"/>
      <c r="F13" s="447"/>
      <c r="G13" s="447"/>
      <c r="H13" s="447"/>
      <c r="I13" s="448"/>
      <c r="J13" s="430"/>
      <c r="K13" s="431"/>
      <c r="L13" s="431"/>
      <c r="M13" s="431"/>
      <c r="N13" s="431"/>
      <c r="O13" s="432"/>
      <c r="P13" s="430"/>
      <c r="Q13" s="431"/>
      <c r="R13" s="431"/>
      <c r="S13" s="431"/>
      <c r="T13" s="431"/>
      <c r="U13" s="432"/>
      <c r="V13" s="430"/>
      <c r="W13" s="431"/>
      <c r="X13" s="431"/>
      <c r="Y13" s="431"/>
      <c r="Z13" s="431"/>
      <c r="AA13" s="432"/>
      <c r="AB13" s="430"/>
      <c r="AC13" s="431"/>
      <c r="AD13" s="431"/>
      <c r="AE13" s="431"/>
      <c r="AF13" s="431"/>
      <c r="AG13" s="432"/>
      <c r="AH13" s="424"/>
      <c r="AI13" s="425"/>
      <c r="AJ13" s="425"/>
      <c r="AK13" s="425"/>
      <c r="AL13" s="425"/>
      <c r="AM13" s="426"/>
      <c r="AN13" s="66"/>
      <c r="AO13" s="458"/>
      <c r="AP13" s="459"/>
      <c r="AQ13" s="459"/>
      <c r="AR13" s="459"/>
      <c r="AS13" s="459"/>
      <c r="AT13" s="460"/>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row>
    <row r="14" spans="1:99" ht="15" customHeight="1" x14ac:dyDescent="0.25">
      <c r="A14" s="66"/>
      <c r="B14" s="450"/>
      <c r="C14" s="450"/>
      <c r="D14" s="451"/>
      <c r="E14" s="440" t="s">
        <v>267</v>
      </c>
      <c r="F14" s="441"/>
      <c r="G14" s="441"/>
      <c r="H14" s="441"/>
      <c r="I14" s="441"/>
      <c r="J14" s="418" t="str">
        <f>IF(AND('Riesgos de Gestión'!$O$13="Alta",'Riesgos de Gestión'!$S$13="Leve"),CONCATENATE("R",'Riesgos de Gestión'!$A$13),"")</f>
        <v>R1</v>
      </c>
      <c r="K14" s="419"/>
      <c r="L14" s="419" t="str">
        <f>IF(AND('Riesgos de Gestión'!$O$19="Alta",'Riesgos de Gestión'!$S$19="Leve"),CONCATENATE("R",'Riesgos de Gestión'!$A$19),"")</f>
        <v/>
      </c>
      <c r="M14" s="419"/>
      <c r="N14" s="419" t="str">
        <f>IF(AND('Riesgos de Gestión'!$O$25="Alta",'Riesgos de Gestión'!$S$25="Leve"),CONCATENATE("R",'Riesgos de Gestión'!$A$25),"")</f>
        <v/>
      </c>
      <c r="O14" s="420"/>
      <c r="P14" s="418" t="str">
        <f>IF(AND('Riesgos de Gestión'!$O$13="Alta",'Riesgos de Gestión'!$S$13="Menor"),CONCATENATE("R",'Riesgos de Gestión'!$A$13),"")</f>
        <v/>
      </c>
      <c r="Q14" s="419"/>
      <c r="R14" s="419" t="str">
        <f>IF(AND('Riesgos de Gestión'!$O$19="Alta",'Riesgos de Gestión'!$S$19="Menor"),CONCATENATE("R",'Riesgos de Gestión'!$A$19),"")</f>
        <v/>
      </c>
      <c r="S14" s="419"/>
      <c r="T14" s="419" t="str">
        <f>IF(AND('Riesgos de Gestión'!$O$25="Alta",'Riesgos de Gestión'!$S$25="Menor"),CONCATENATE("R",'Riesgos de Gestión'!$A$25),"")</f>
        <v/>
      </c>
      <c r="U14" s="420"/>
      <c r="V14" s="436" t="str">
        <f>IF(AND('Riesgos de Gestión'!$O$13="Alta",'Riesgos de Gestión'!$S$13="Moderado"),CONCATENATE("R",'Riesgos de Gestión'!$A$13),"")</f>
        <v/>
      </c>
      <c r="W14" s="437"/>
      <c r="X14" s="437" t="str">
        <f>IF(AND('Riesgos de Gestión'!$O$19="Alta",'Riesgos de Gestión'!$S$19="Moderado"),CONCATENATE("R",'Riesgos de Gestión'!$A$19),"")</f>
        <v/>
      </c>
      <c r="Y14" s="437"/>
      <c r="Z14" s="437" t="str">
        <f>IF(AND('Riesgos de Gestión'!$O$25="Alta",'Riesgos de Gestión'!$S$25="Moderado"),CONCATENATE("R",'Riesgos de Gestión'!$A$25),"")</f>
        <v/>
      </c>
      <c r="AA14" s="438"/>
      <c r="AB14" s="436" t="str">
        <f>IF(AND('Riesgos de Gestión'!$O$13="Alta",'Riesgos de Gestión'!$S$13="Mayor"),CONCATENATE("R",'Riesgos de Gestión'!$A$13),"")</f>
        <v/>
      </c>
      <c r="AC14" s="437"/>
      <c r="AD14" s="437" t="str">
        <f>IF(AND('Riesgos de Gestión'!$O$19="Alta",'Riesgos de Gestión'!$S$19="Mayor"),CONCATENATE("R",'Riesgos de Gestión'!$A$19),"")</f>
        <v/>
      </c>
      <c r="AE14" s="437"/>
      <c r="AF14" s="437" t="str">
        <f>IF(AND('Riesgos de Gestión'!$O$25="Alta",'Riesgos de Gestión'!$S$25="Mayor"),CONCATENATE("R",'Riesgos de Gestión'!$A$25),"")</f>
        <v>R3</v>
      </c>
      <c r="AG14" s="438"/>
      <c r="AH14" s="427" t="str">
        <f>IF(AND('Riesgos de Gestión'!$O$13="Alta",'Riesgos de Gestión'!$S$13="Catastrófico"),CONCATENATE("R",'Riesgos de Gestión'!$A$13),"")</f>
        <v/>
      </c>
      <c r="AI14" s="428"/>
      <c r="AJ14" s="428" t="str">
        <f>IF(AND('Riesgos de Gestión'!$O$19="Alta",'Riesgos de Gestión'!$S$19="Catastrófico"),CONCATENATE("R",'Riesgos de Gestión'!$A$19),"")</f>
        <v/>
      </c>
      <c r="AK14" s="428"/>
      <c r="AL14" s="428" t="str">
        <f>IF(AND('Riesgos de Gestión'!$O$25="Alta",'Riesgos de Gestión'!$S$25="Catastrófico"),CONCATENATE("R",'Riesgos de Gestión'!$A$25),"")</f>
        <v/>
      </c>
      <c r="AM14" s="429"/>
      <c r="AN14" s="66"/>
      <c r="AO14" s="461" t="s">
        <v>268</v>
      </c>
      <c r="AP14" s="462"/>
      <c r="AQ14" s="462"/>
      <c r="AR14" s="462"/>
      <c r="AS14" s="462"/>
      <c r="AT14" s="463"/>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row>
    <row r="15" spans="1:99" ht="15" customHeight="1" x14ac:dyDescent="0.25">
      <c r="A15" s="66"/>
      <c r="B15" s="450"/>
      <c r="C15" s="450"/>
      <c r="D15" s="451"/>
      <c r="E15" s="443"/>
      <c r="F15" s="444"/>
      <c r="G15" s="444"/>
      <c r="H15" s="444"/>
      <c r="I15" s="444"/>
      <c r="J15" s="412"/>
      <c r="K15" s="413"/>
      <c r="L15" s="413"/>
      <c r="M15" s="413"/>
      <c r="N15" s="413"/>
      <c r="O15" s="414"/>
      <c r="P15" s="412"/>
      <c r="Q15" s="413"/>
      <c r="R15" s="413"/>
      <c r="S15" s="413"/>
      <c r="T15" s="413"/>
      <c r="U15" s="414"/>
      <c r="V15" s="430"/>
      <c r="W15" s="431"/>
      <c r="X15" s="431"/>
      <c r="Y15" s="431"/>
      <c r="Z15" s="431"/>
      <c r="AA15" s="432"/>
      <c r="AB15" s="430"/>
      <c r="AC15" s="431"/>
      <c r="AD15" s="431"/>
      <c r="AE15" s="431"/>
      <c r="AF15" s="431"/>
      <c r="AG15" s="432"/>
      <c r="AH15" s="421"/>
      <c r="AI15" s="422"/>
      <c r="AJ15" s="422"/>
      <c r="AK15" s="422"/>
      <c r="AL15" s="422"/>
      <c r="AM15" s="423"/>
      <c r="AN15" s="66"/>
      <c r="AO15" s="464"/>
      <c r="AP15" s="465"/>
      <c r="AQ15" s="465"/>
      <c r="AR15" s="465"/>
      <c r="AS15" s="465"/>
      <c r="AT15" s="466"/>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CA15" s="66"/>
      <c r="CB15" s="66"/>
    </row>
    <row r="16" spans="1:99" ht="15" customHeight="1" x14ac:dyDescent="0.25">
      <c r="A16" s="66"/>
      <c r="B16" s="450"/>
      <c r="C16" s="450"/>
      <c r="D16" s="451"/>
      <c r="E16" s="443"/>
      <c r="F16" s="444"/>
      <c r="G16" s="444"/>
      <c r="H16" s="444"/>
      <c r="I16" s="444"/>
      <c r="J16" s="412" t="str">
        <f>IF(AND('Riesgos de Gestión'!$O$31="Alta",'Riesgos de Gestión'!$S$31="Leve"),CONCATENATE("R",'Riesgos de Gestión'!$A$31),"")</f>
        <v/>
      </c>
      <c r="K16" s="413"/>
      <c r="L16" s="413" t="str">
        <f>IF(AND('Riesgos de Gestión'!$O$37="Alta",'Riesgos de Gestión'!$S$37="Leve"),CONCATENATE("R",'Riesgos de Gestión'!$A$37),"")</f>
        <v/>
      </c>
      <c r="M16" s="413"/>
      <c r="N16" s="413" t="str">
        <f>IF(AND('Riesgos de Gestión'!$O$43="Alta",'Riesgos de Gestión'!$S$43="Leve"),CONCATENATE("R",'Riesgos de Gestión'!$A$43),"")</f>
        <v/>
      </c>
      <c r="O16" s="414"/>
      <c r="P16" s="412" t="str">
        <f>IF(AND('Riesgos de Gestión'!$O$31="Alta",'Riesgos de Gestión'!$S$31="Menor"),CONCATENATE("R",'Riesgos de Gestión'!$A$31),"")</f>
        <v/>
      </c>
      <c r="Q16" s="413"/>
      <c r="R16" s="413" t="str">
        <f>IF(AND('Riesgos de Gestión'!$O$37="Alta",'Riesgos de Gestión'!$S$37="Menor"),CONCATENATE("R",'Riesgos de Gestión'!$A$37),"")</f>
        <v/>
      </c>
      <c r="S16" s="413"/>
      <c r="T16" s="413" t="str">
        <f>IF(AND('Riesgos de Gestión'!$O$43="Alta",'Riesgos de Gestión'!$S$43="Menor"),CONCATENATE("R",'Riesgos de Gestión'!$A$43),"")</f>
        <v/>
      </c>
      <c r="U16" s="414"/>
      <c r="V16" s="430" t="str">
        <f>IF(AND('Riesgos de Gestión'!$O$31="Alta",'Riesgos de Gestión'!$S$31="Moderado"),CONCATENATE("R",'Riesgos de Gestión'!$A$31),"")</f>
        <v/>
      </c>
      <c r="W16" s="431"/>
      <c r="X16" s="431" t="str">
        <f>IF(AND('Riesgos de Gestión'!$O$37="Alta",'Riesgos de Gestión'!$S$37="Moderado"),CONCATENATE("R",'Riesgos de Gestión'!$A$37),"")</f>
        <v/>
      </c>
      <c r="Y16" s="431"/>
      <c r="Z16" s="431" t="str">
        <f>IF(AND('Riesgos de Gestión'!$O$43="Alta",'Riesgos de Gestión'!$S$43="Moderado"),CONCATENATE("R",'Riesgos de Gestión'!$A$43),"")</f>
        <v/>
      </c>
      <c r="AA16" s="432"/>
      <c r="AB16" s="430" t="str">
        <f>IF(AND('Riesgos de Gestión'!$O$31="Alta",'Riesgos de Gestión'!$S$31="Mayor"),CONCATENATE("R",'Riesgos de Gestión'!$A$31),"")</f>
        <v/>
      </c>
      <c r="AC16" s="431"/>
      <c r="AD16" s="431" t="str">
        <f>IF(AND('Riesgos de Gestión'!$O$37="Alta",'Riesgos de Gestión'!$S$37="Mayor"),CONCATENATE("R",'Riesgos de Gestión'!$A$37),"")</f>
        <v/>
      </c>
      <c r="AE16" s="431"/>
      <c r="AF16" s="431" t="str">
        <f>IF(AND('Riesgos de Gestión'!$O$43="Alta",'Riesgos de Gestión'!$S$43="Mayor"),CONCATENATE("R",'Riesgos de Gestión'!$A$43),"")</f>
        <v/>
      </c>
      <c r="AG16" s="432"/>
      <c r="AH16" s="421" t="str">
        <f>IF(AND('Riesgos de Gestión'!$O$31="Alta",'Riesgos de Gestión'!$S$31="Catastrófico"),CONCATENATE("R",'Riesgos de Gestión'!$A$31),"")</f>
        <v/>
      </c>
      <c r="AI16" s="422"/>
      <c r="AJ16" s="422" t="str">
        <f>IF(AND('Riesgos de Gestión'!$O$37="Alta",'Riesgos de Gestión'!$S$37="Catastrófico"),CONCATENATE("R",'Riesgos de Gestión'!$A$37),"")</f>
        <v/>
      </c>
      <c r="AK16" s="422"/>
      <c r="AL16" s="422" t="str">
        <f>IF(AND('Riesgos de Gestión'!$O$43="Alta",'Riesgos de Gestión'!$S$43="Catastrófico"),CONCATENATE("R",'Riesgos de Gestión'!$A$43),"")</f>
        <v/>
      </c>
      <c r="AM16" s="423"/>
      <c r="AN16" s="66"/>
      <c r="AO16" s="464"/>
      <c r="AP16" s="465"/>
      <c r="AQ16" s="465"/>
      <c r="AR16" s="465"/>
      <c r="AS16" s="465"/>
      <c r="AT16" s="4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row>
    <row r="17" spans="1:80" ht="15" customHeight="1" x14ac:dyDescent="0.25">
      <c r="A17" s="66"/>
      <c r="B17" s="450"/>
      <c r="C17" s="450"/>
      <c r="D17" s="451"/>
      <c r="E17" s="443"/>
      <c r="F17" s="444"/>
      <c r="G17" s="444"/>
      <c r="H17" s="444"/>
      <c r="I17" s="444"/>
      <c r="J17" s="412"/>
      <c r="K17" s="413"/>
      <c r="L17" s="413"/>
      <c r="M17" s="413"/>
      <c r="N17" s="413"/>
      <c r="O17" s="414"/>
      <c r="P17" s="412"/>
      <c r="Q17" s="413"/>
      <c r="R17" s="413"/>
      <c r="S17" s="413"/>
      <c r="T17" s="413"/>
      <c r="U17" s="414"/>
      <c r="V17" s="430"/>
      <c r="W17" s="431"/>
      <c r="X17" s="431"/>
      <c r="Y17" s="431"/>
      <c r="Z17" s="431"/>
      <c r="AA17" s="432"/>
      <c r="AB17" s="430"/>
      <c r="AC17" s="431"/>
      <c r="AD17" s="431"/>
      <c r="AE17" s="431"/>
      <c r="AF17" s="431"/>
      <c r="AG17" s="432"/>
      <c r="AH17" s="421"/>
      <c r="AI17" s="422"/>
      <c r="AJ17" s="422"/>
      <c r="AK17" s="422"/>
      <c r="AL17" s="422"/>
      <c r="AM17" s="423"/>
      <c r="AN17" s="66"/>
      <c r="AO17" s="464"/>
      <c r="AP17" s="465"/>
      <c r="AQ17" s="465"/>
      <c r="AR17" s="465"/>
      <c r="AS17" s="465"/>
      <c r="AT17" s="466"/>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row>
    <row r="18" spans="1:80" ht="15" customHeight="1" x14ac:dyDescent="0.25">
      <c r="A18" s="66"/>
      <c r="B18" s="450"/>
      <c r="C18" s="450"/>
      <c r="D18" s="451"/>
      <c r="E18" s="443"/>
      <c r="F18" s="444"/>
      <c r="G18" s="444"/>
      <c r="H18" s="444"/>
      <c r="I18" s="444"/>
      <c r="J18" s="412" t="str">
        <f>IF(AND('Riesgos de Gestión'!$O$49="Alta",'Riesgos de Gestión'!$S$49="Leve"),CONCATENATE("R",'Riesgos de Gestión'!$A$49),"")</f>
        <v/>
      </c>
      <c r="K18" s="413"/>
      <c r="L18" s="413" t="str">
        <f>IF(AND('Riesgos de Gestión'!$O$55="Alta",'Riesgos de Gestión'!$S$55="Leve"),CONCATENATE("R",'Riesgos de Gestión'!$A$55),"")</f>
        <v/>
      </c>
      <c r="M18" s="413"/>
      <c r="N18" s="413" t="str">
        <f>IF(AND('Riesgos de Gestión'!$O$61="Alta",'Riesgos de Gestión'!$S$61="Leve"),CONCATENATE("R",'Riesgos de Gestión'!$A$61),"")</f>
        <v/>
      </c>
      <c r="O18" s="414"/>
      <c r="P18" s="412" t="str">
        <f>IF(AND('Riesgos de Gestión'!$O$49="Alta",'Riesgos de Gestión'!$S$49="Menor"),CONCATENATE("R",'Riesgos de Gestión'!$A$49),"")</f>
        <v/>
      </c>
      <c r="Q18" s="413"/>
      <c r="R18" s="413" t="str">
        <f>IF(AND('Riesgos de Gestión'!$O$55="Alta",'Riesgos de Gestión'!$S$55="Menor"),CONCATENATE("R",'Riesgos de Gestión'!$A$55),"")</f>
        <v/>
      </c>
      <c r="S18" s="413"/>
      <c r="T18" s="413" t="str">
        <f>IF(AND('Riesgos de Gestión'!$O$61="Alta",'Riesgos de Gestión'!$S$61="Menor"),CONCATENATE("R",'Riesgos de Gestión'!$A$61),"")</f>
        <v/>
      </c>
      <c r="U18" s="414"/>
      <c r="V18" s="430" t="str">
        <f>IF(AND('Riesgos de Gestión'!$O$49="Alta",'Riesgos de Gestión'!$S$49="Moderado"),CONCATENATE("R",'Riesgos de Gestión'!$A$49),"")</f>
        <v/>
      </c>
      <c r="W18" s="431"/>
      <c r="X18" s="431" t="str">
        <f>IF(AND('Riesgos de Gestión'!$O$55="Alta",'Riesgos de Gestión'!$S$55="Moderado"),CONCATENATE("R",'Riesgos de Gestión'!$A$55),"")</f>
        <v/>
      </c>
      <c r="Y18" s="431"/>
      <c r="Z18" s="431" t="str">
        <f>IF(AND('Riesgos de Gestión'!$O$61="Alta",'Riesgos de Gestión'!$S$61="Moderado"),CONCATENATE("R",'Riesgos de Gestión'!$A$61),"")</f>
        <v/>
      </c>
      <c r="AA18" s="432"/>
      <c r="AB18" s="430" t="str">
        <f>IF(AND('Riesgos de Gestión'!$O$49="Alta",'Riesgos de Gestión'!$S$49="Mayor"),CONCATENATE("R",'Riesgos de Gestión'!$A$49),"")</f>
        <v/>
      </c>
      <c r="AC18" s="431"/>
      <c r="AD18" s="431" t="str">
        <f>IF(AND('Riesgos de Gestión'!$O$55="Alta",'Riesgos de Gestión'!$S$55="Mayor"),CONCATENATE("R",'Riesgos de Gestión'!$A$55),"")</f>
        <v/>
      </c>
      <c r="AE18" s="431"/>
      <c r="AF18" s="431" t="str">
        <f>IF(AND('Riesgos de Gestión'!$O$61="Alta",'Riesgos de Gestión'!$S$61="Mayor"),CONCATENATE("R",'Riesgos de Gestión'!$A$61),"")</f>
        <v/>
      </c>
      <c r="AG18" s="432"/>
      <c r="AH18" s="421" t="str">
        <f>IF(AND('Riesgos de Gestión'!$O$49="Alta",'Riesgos de Gestión'!$S$49="Catastrófico"),CONCATENATE("R",'Riesgos de Gestión'!$A$49),"")</f>
        <v/>
      </c>
      <c r="AI18" s="422"/>
      <c r="AJ18" s="422" t="str">
        <f>IF(AND('Riesgos de Gestión'!$O$55="Alta",'Riesgos de Gestión'!$S$55="Catastrófico"),CONCATENATE("R",'Riesgos de Gestión'!$A$55),"")</f>
        <v/>
      </c>
      <c r="AK18" s="422"/>
      <c r="AL18" s="422" t="str">
        <f>IF(AND('Riesgos de Gestión'!$O$61="Alta",'Riesgos de Gestión'!$S$61="Catastrófico"),CONCATENATE("R",'Riesgos de Gestión'!$A$61),"")</f>
        <v/>
      </c>
      <c r="AM18" s="423"/>
      <c r="AN18" s="66"/>
      <c r="AO18" s="464"/>
      <c r="AP18" s="465"/>
      <c r="AQ18" s="465"/>
      <c r="AR18" s="465"/>
      <c r="AS18" s="465"/>
      <c r="AT18" s="4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row>
    <row r="19" spans="1:80" ht="15" customHeight="1" x14ac:dyDescent="0.25">
      <c r="A19" s="66"/>
      <c r="B19" s="450"/>
      <c r="C19" s="450"/>
      <c r="D19" s="451"/>
      <c r="E19" s="443"/>
      <c r="F19" s="444"/>
      <c r="G19" s="444"/>
      <c r="H19" s="444"/>
      <c r="I19" s="444"/>
      <c r="J19" s="412"/>
      <c r="K19" s="413"/>
      <c r="L19" s="413"/>
      <c r="M19" s="413"/>
      <c r="N19" s="413"/>
      <c r="O19" s="414"/>
      <c r="P19" s="412"/>
      <c r="Q19" s="413"/>
      <c r="R19" s="413"/>
      <c r="S19" s="413"/>
      <c r="T19" s="413"/>
      <c r="U19" s="414"/>
      <c r="V19" s="430"/>
      <c r="W19" s="431"/>
      <c r="X19" s="431"/>
      <c r="Y19" s="431"/>
      <c r="Z19" s="431"/>
      <c r="AA19" s="432"/>
      <c r="AB19" s="430"/>
      <c r="AC19" s="431"/>
      <c r="AD19" s="431"/>
      <c r="AE19" s="431"/>
      <c r="AF19" s="431"/>
      <c r="AG19" s="432"/>
      <c r="AH19" s="421"/>
      <c r="AI19" s="422"/>
      <c r="AJ19" s="422"/>
      <c r="AK19" s="422"/>
      <c r="AL19" s="422"/>
      <c r="AM19" s="423"/>
      <c r="AN19" s="66"/>
      <c r="AO19" s="464"/>
      <c r="AP19" s="465"/>
      <c r="AQ19" s="465"/>
      <c r="AR19" s="465"/>
      <c r="AS19" s="465"/>
      <c r="AT19" s="466"/>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c r="BY19" s="66"/>
      <c r="BZ19" s="66"/>
      <c r="CA19" s="66"/>
      <c r="CB19" s="66"/>
    </row>
    <row r="20" spans="1:80" ht="15" customHeight="1" x14ac:dyDescent="0.25">
      <c r="A20" s="66"/>
      <c r="B20" s="450"/>
      <c r="C20" s="450"/>
      <c r="D20" s="451"/>
      <c r="E20" s="443"/>
      <c r="F20" s="444"/>
      <c r="G20" s="444"/>
      <c r="H20" s="444"/>
      <c r="I20" s="444"/>
      <c r="J20" s="412" t="str">
        <f>IF(AND('Riesgos de Gestión'!$O$67="Alta",'Riesgos de Gestión'!$S$67="Leve"),CONCATENATE("R",'Riesgos de Gestión'!$A$67),"")</f>
        <v/>
      </c>
      <c r="K20" s="413"/>
      <c r="L20" s="413" t="str">
        <f>IF(AND('Riesgos de Gestión'!$P$73="Alta",'Riesgos de Gestión'!$T$73="Leve"),CONCATENATE("R",'Riesgos de Gestión'!$A$73),"")</f>
        <v/>
      </c>
      <c r="M20" s="413"/>
      <c r="N20" s="413" t="str">
        <f>IF(AND('Riesgos de Gestión'!$P$79="Alta",'Riesgos de Gestión'!$T$79="Leve"),CONCATENATE("R",'Riesgos de Gestión'!$A$79),"")</f>
        <v/>
      </c>
      <c r="O20" s="414"/>
      <c r="P20" s="412" t="str">
        <f>IF(AND('Riesgos de Gestión'!$O$67="Alta",'Riesgos de Gestión'!$S$67="Menor"),CONCATENATE("R",'Riesgos de Gestión'!$A$67),"")</f>
        <v/>
      </c>
      <c r="Q20" s="413"/>
      <c r="R20" s="413" t="str">
        <f>IF(AND('Riesgos de Gestión'!$P$73="Alta",'Riesgos de Gestión'!$T$73="Menor"),CONCATENATE("R",'Riesgos de Gestión'!$A$73),"")</f>
        <v/>
      </c>
      <c r="S20" s="413"/>
      <c r="T20" s="413" t="str">
        <f>IF(AND('Riesgos de Gestión'!$P$79="Alta",'Riesgos de Gestión'!$T$79="Menor"),CONCATENATE("R",'Riesgos de Gestión'!$A$79),"")</f>
        <v/>
      </c>
      <c r="U20" s="414"/>
      <c r="V20" s="430" t="str">
        <f>IF(AND('Riesgos de Gestión'!$O$67="Alta",'Riesgos de Gestión'!$S$67="Moderado"),CONCATENATE("R",'Riesgos de Gestión'!$A$67),"")</f>
        <v/>
      </c>
      <c r="W20" s="431"/>
      <c r="X20" s="431" t="str">
        <f>IF(AND('Riesgos de Gestión'!$P$73="Alta",'Riesgos de Gestión'!$T$73="Moderado"),CONCATENATE("R",'Riesgos de Gestión'!$A$73),"")</f>
        <v/>
      </c>
      <c r="Y20" s="431"/>
      <c r="Z20" s="431" t="str">
        <f>IF(AND('Riesgos de Gestión'!$P$79="Alta",'Riesgos de Gestión'!$T$79="Moderado"),CONCATENATE("R",'Riesgos de Gestión'!$A$79),"")</f>
        <v/>
      </c>
      <c r="AA20" s="432"/>
      <c r="AB20" s="430" t="str">
        <f>IF(AND('Riesgos de Gestión'!$O$67="Alta",'Riesgos de Gestión'!$S$67="Mayor"),CONCATENATE("R",'Riesgos de Gestión'!$A$67),"")</f>
        <v/>
      </c>
      <c r="AC20" s="431"/>
      <c r="AD20" s="431" t="str">
        <f>IF(AND('Riesgos de Gestión'!$P$73="Alta",'Riesgos de Gestión'!$T$73="Mayor"),CONCATENATE("R",'Riesgos de Gestión'!$A$73),"")</f>
        <v/>
      </c>
      <c r="AE20" s="431"/>
      <c r="AF20" s="431" t="str">
        <f>IF(AND('Riesgos de Gestión'!$P$79="Alta",'Riesgos de Gestión'!$T$79="Mayor"),CONCATENATE("R",'Riesgos de Gestión'!$A$79),"")</f>
        <v/>
      </c>
      <c r="AG20" s="432"/>
      <c r="AH20" s="421" t="str">
        <f>IF(AND('Riesgos de Gestión'!$O$67="Alta",'Riesgos de Gestión'!$S$67="Catastrófico"),CONCATENATE("R",'Riesgos de Gestión'!$A$67),"")</f>
        <v/>
      </c>
      <c r="AI20" s="422"/>
      <c r="AJ20" s="422" t="str">
        <f>IF(AND('Riesgos de Gestión'!$P$73="Alta",'Riesgos de Gestión'!$T$73="Catastrófico"),CONCATENATE("R",'Riesgos de Gestión'!$A$73),"")</f>
        <v/>
      </c>
      <c r="AK20" s="422"/>
      <c r="AL20" s="422" t="str">
        <f>IF(AND('Riesgos de Gestión'!$P$79="Alta",'Riesgos de Gestión'!$T$79="Catastrófico"),CONCATENATE("R",'Riesgos de Gestión'!$A$79),"")</f>
        <v/>
      </c>
      <c r="AM20" s="423"/>
      <c r="AN20" s="66"/>
      <c r="AO20" s="464"/>
      <c r="AP20" s="465"/>
      <c r="AQ20" s="465"/>
      <c r="AR20" s="465"/>
      <c r="AS20" s="465"/>
      <c r="AT20" s="466"/>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66"/>
      <c r="CB20" s="66"/>
    </row>
    <row r="21" spans="1:80" ht="15.75" customHeight="1" thickBot="1" x14ac:dyDescent="0.3">
      <c r="A21" s="66"/>
      <c r="B21" s="450"/>
      <c r="C21" s="450"/>
      <c r="D21" s="451"/>
      <c r="E21" s="446"/>
      <c r="F21" s="447"/>
      <c r="G21" s="447"/>
      <c r="H21" s="447"/>
      <c r="I21" s="447"/>
      <c r="J21" s="415"/>
      <c r="K21" s="416"/>
      <c r="L21" s="416"/>
      <c r="M21" s="416"/>
      <c r="N21" s="416"/>
      <c r="O21" s="417"/>
      <c r="P21" s="415"/>
      <c r="Q21" s="416"/>
      <c r="R21" s="416"/>
      <c r="S21" s="416"/>
      <c r="T21" s="416"/>
      <c r="U21" s="417"/>
      <c r="V21" s="433"/>
      <c r="W21" s="434"/>
      <c r="X21" s="434"/>
      <c r="Y21" s="434"/>
      <c r="Z21" s="434"/>
      <c r="AA21" s="435"/>
      <c r="AB21" s="433"/>
      <c r="AC21" s="434"/>
      <c r="AD21" s="434"/>
      <c r="AE21" s="434"/>
      <c r="AF21" s="434"/>
      <c r="AG21" s="435"/>
      <c r="AH21" s="424"/>
      <c r="AI21" s="425"/>
      <c r="AJ21" s="425"/>
      <c r="AK21" s="425"/>
      <c r="AL21" s="425"/>
      <c r="AM21" s="426"/>
      <c r="AN21" s="66"/>
      <c r="AO21" s="467"/>
      <c r="AP21" s="468"/>
      <c r="AQ21" s="468"/>
      <c r="AR21" s="468"/>
      <c r="AS21" s="468"/>
      <c r="AT21" s="469"/>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66"/>
      <c r="CB21" s="66"/>
    </row>
    <row r="22" spans="1:80" x14ac:dyDescent="0.25">
      <c r="A22" s="66"/>
      <c r="B22" s="450"/>
      <c r="C22" s="450"/>
      <c r="D22" s="451"/>
      <c r="E22" s="440" t="s">
        <v>269</v>
      </c>
      <c r="F22" s="441"/>
      <c r="G22" s="441"/>
      <c r="H22" s="441"/>
      <c r="I22" s="442"/>
      <c r="J22" s="418" t="str">
        <f>IF(AND('Riesgos de Gestión'!$O$13="Media",'Riesgos de Gestión'!$S$13="Leve"),CONCATENATE("R",'Riesgos de Gestión'!$A$13),"")</f>
        <v/>
      </c>
      <c r="K22" s="419"/>
      <c r="L22" s="419" t="str">
        <f>IF(AND('Riesgos de Gestión'!$O$19="Media",'Riesgos de Gestión'!$S$19="Leve"),CONCATENATE("R",'Riesgos de Gestión'!$A$19),"")</f>
        <v/>
      </c>
      <c r="M22" s="419"/>
      <c r="N22" s="419" t="str">
        <f>IF(AND('Riesgos de Gestión'!$O$25="Media",'Riesgos de Gestión'!$S$25="Leve"),CONCATENATE("R",'Riesgos de Gestión'!$A$25),"")</f>
        <v/>
      </c>
      <c r="O22" s="420"/>
      <c r="P22" s="418" t="str">
        <f>IF(AND('Riesgos de Gestión'!$O$13="Media",'Riesgos de Gestión'!$S$13="Menor"),CONCATENATE("R",'Riesgos de Gestión'!$A$13),"")</f>
        <v/>
      </c>
      <c r="Q22" s="419"/>
      <c r="R22" s="419" t="str">
        <f>IF(AND('Riesgos de Gestión'!$O$19="Media",'Riesgos de Gestión'!$S$19="Menor"),CONCATENATE("R",'Riesgos de Gestión'!$A$19),"")</f>
        <v/>
      </c>
      <c r="S22" s="419"/>
      <c r="T22" s="419" t="str">
        <f>IF(AND('Riesgos de Gestión'!$O$25="Media",'Riesgos de Gestión'!$S$25="Menor"),CONCATENATE("R",'Riesgos de Gestión'!$A$25),"")</f>
        <v/>
      </c>
      <c r="U22" s="420"/>
      <c r="V22" s="418" t="str">
        <f>IF(AND('Riesgos de Gestión'!$O$13="Media",'Riesgos de Gestión'!$S$13="Moderado"),CONCATENATE("R",'Riesgos de Gestión'!$A$13),"")</f>
        <v/>
      </c>
      <c r="W22" s="419"/>
      <c r="X22" s="419" t="str">
        <f>IF(AND('Riesgos de Gestión'!$O$19="Media",'Riesgos de Gestión'!$S$19="Moderado"),CONCATENATE("R",'Riesgos de Gestión'!$A$19),"")</f>
        <v>R2</v>
      </c>
      <c r="Y22" s="419"/>
      <c r="Z22" s="419" t="str">
        <f>IF(AND('Riesgos de Gestión'!$O$25="Media",'Riesgos de Gestión'!$S$25="Moderado"),CONCATENATE("R",'Riesgos de Gestión'!$A$25),"")</f>
        <v/>
      </c>
      <c r="AA22" s="420"/>
      <c r="AB22" s="436" t="str">
        <f>IF(AND('Riesgos de Gestión'!$O$13="Media",'Riesgos de Gestión'!$S$13="Mayor"),CONCATENATE("R",'Riesgos de Gestión'!$A$13),"")</f>
        <v/>
      </c>
      <c r="AC22" s="437"/>
      <c r="AD22" s="437" t="str">
        <f>IF(AND('Riesgos de Gestión'!$O$19="Media",'Riesgos de Gestión'!$S$19="Mayor"),CONCATENATE("R",'Riesgos de Gestión'!$A$19),"")</f>
        <v/>
      </c>
      <c r="AE22" s="437"/>
      <c r="AF22" s="437" t="str">
        <f>IF(AND('Riesgos de Gestión'!$O$25="Media",'Riesgos de Gestión'!$S$25="Mayor"),CONCATENATE("R",'Riesgos de Gestión'!$A$25),"")</f>
        <v/>
      </c>
      <c r="AG22" s="438"/>
      <c r="AH22" s="427" t="str">
        <f>IF(AND('Riesgos de Gestión'!$O$13="Media",'Riesgos de Gestión'!$S$13="Catastrófico"),CONCATENATE("R",'Riesgos de Gestión'!$A$13),"")</f>
        <v/>
      </c>
      <c r="AI22" s="428"/>
      <c r="AJ22" s="428" t="str">
        <f>IF(AND('Riesgos de Gestión'!$O$19="Media",'Riesgos de Gestión'!$S$19="Catastrófico"),CONCATENATE("R",'Riesgos de Gestión'!$A$19),"")</f>
        <v/>
      </c>
      <c r="AK22" s="428"/>
      <c r="AL22" s="428" t="str">
        <f>IF(AND('Riesgos de Gestión'!$O$25="Media",'Riesgos de Gestión'!$S$25="Catastrófico"),CONCATENATE("R",'Riesgos de Gestión'!$A$25),"")</f>
        <v/>
      </c>
      <c r="AM22" s="429"/>
      <c r="AN22" s="66"/>
      <c r="AO22" s="470" t="s">
        <v>270</v>
      </c>
      <c r="AP22" s="471"/>
      <c r="AQ22" s="471"/>
      <c r="AR22" s="471"/>
      <c r="AS22" s="471"/>
      <c r="AT22" s="472"/>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66"/>
      <c r="CB22" s="66"/>
    </row>
    <row r="23" spans="1:80" x14ac:dyDescent="0.25">
      <c r="A23" s="66"/>
      <c r="B23" s="450"/>
      <c r="C23" s="450"/>
      <c r="D23" s="451"/>
      <c r="E23" s="443"/>
      <c r="F23" s="444"/>
      <c r="G23" s="444"/>
      <c r="H23" s="444"/>
      <c r="I23" s="445"/>
      <c r="J23" s="412"/>
      <c r="K23" s="413"/>
      <c r="L23" s="413"/>
      <c r="M23" s="413"/>
      <c r="N23" s="413"/>
      <c r="O23" s="414"/>
      <c r="P23" s="412"/>
      <c r="Q23" s="413"/>
      <c r="R23" s="413"/>
      <c r="S23" s="413"/>
      <c r="T23" s="413"/>
      <c r="U23" s="414"/>
      <c r="V23" s="412"/>
      <c r="W23" s="413"/>
      <c r="X23" s="413"/>
      <c r="Y23" s="413"/>
      <c r="Z23" s="413"/>
      <c r="AA23" s="414"/>
      <c r="AB23" s="430"/>
      <c r="AC23" s="431"/>
      <c r="AD23" s="431"/>
      <c r="AE23" s="431"/>
      <c r="AF23" s="431"/>
      <c r="AG23" s="432"/>
      <c r="AH23" s="421"/>
      <c r="AI23" s="422"/>
      <c r="AJ23" s="422"/>
      <c r="AK23" s="422"/>
      <c r="AL23" s="422"/>
      <c r="AM23" s="423"/>
      <c r="AN23" s="66"/>
      <c r="AO23" s="473"/>
      <c r="AP23" s="474"/>
      <c r="AQ23" s="474"/>
      <c r="AR23" s="474"/>
      <c r="AS23" s="474"/>
      <c r="AT23" s="475"/>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66"/>
      <c r="CB23" s="66"/>
    </row>
    <row r="24" spans="1:80" x14ac:dyDescent="0.25">
      <c r="A24" s="66"/>
      <c r="B24" s="450"/>
      <c r="C24" s="450"/>
      <c r="D24" s="451"/>
      <c r="E24" s="443"/>
      <c r="F24" s="444"/>
      <c r="G24" s="444"/>
      <c r="H24" s="444"/>
      <c r="I24" s="445"/>
      <c r="J24" s="412" t="str">
        <f>IF(AND('Riesgos de Gestión'!$O$31="Media",'Riesgos de Gestión'!$S$31="Leve"),CONCATENATE("R",'Riesgos de Gestión'!$A$31),"")</f>
        <v/>
      </c>
      <c r="K24" s="413"/>
      <c r="L24" s="413" t="str">
        <f>IF(AND('Riesgos de Gestión'!$O$37="Media",'Riesgos de Gestión'!$S$37="Leve"),CONCATENATE("R",'Riesgos de Gestión'!$A$37),"")</f>
        <v/>
      </c>
      <c r="M24" s="413"/>
      <c r="N24" s="413" t="str">
        <f>IF(AND('Riesgos de Gestión'!$O$43="Media",'Riesgos de Gestión'!$S$43="Leve"),CONCATENATE("R",'Riesgos de Gestión'!$A$43),"")</f>
        <v/>
      </c>
      <c r="O24" s="414"/>
      <c r="P24" s="412" t="str">
        <f>IF(AND('Riesgos de Gestión'!$O$31="Media",'Riesgos de Gestión'!$S$31="Menor"),CONCATENATE("R",'Riesgos de Gestión'!$A$31),"")</f>
        <v/>
      </c>
      <c r="Q24" s="413"/>
      <c r="R24" s="413" t="str">
        <f>IF(AND('Riesgos de Gestión'!$O$37="Media",'Riesgos de Gestión'!$S$37="Menor"),CONCATENATE("R",'Riesgos de Gestión'!$A$37),"")</f>
        <v/>
      </c>
      <c r="S24" s="413"/>
      <c r="T24" s="413" t="str">
        <f>IF(AND('Riesgos de Gestión'!$O$43="Media",'Riesgos de Gestión'!$S$43="Menor"),CONCATENATE("R",'Riesgos de Gestión'!$A$43),"")</f>
        <v/>
      </c>
      <c r="U24" s="414"/>
      <c r="V24" s="412" t="str">
        <f>IF(AND('Riesgos de Gestión'!$O$31="Media",'Riesgos de Gestión'!$S$31="Moderado"),CONCATENATE("R",'Riesgos de Gestión'!$A$31),"")</f>
        <v/>
      </c>
      <c r="W24" s="413"/>
      <c r="X24" s="413" t="str">
        <f>IF(AND('Riesgos de Gestión'!$O$37="Media",'Riesgos de Gestión'!$S$37="Moderado"),CONCATENATE("R",'Riesgos de Gestión'!$A$37),"")</f>
        <v/>
      </c>
      <c r="Y24" s="413"/>
      <c r="Z24" s="413" t="str">
        <f>IF(AND('Riesgos de Gestión'!$O$43="Media",'Riesgos de Gestión'!$S$43="Moderado"),CONCATENATE("R",'Riesgos de Gestión'!$A$43),"")</f>
        <v/>
      </c>
      <c r="AA24" s="414"/>
      <c r="AB24" s="430" t="str">
        <f>IF(AND('Riesgos de Gestión'!$O$31="Media",'Riesgos de Gestión'!$S$31="Mayor"),CONCATENATE("R",'Riesgos de Gestión'!$A$31),"")</f>
        <v/>
      </c>
      <c r="AC24" s="431"/>
      <c r="AD24" s="431" t="str">
        <f>IF(AND('Riesgos de Gestión'!$O$37="Media",'Riesgos de Gestión'!$S$37="Mayor"),CONCATENATE("R",'Riesgos de Gestión'!$A$37),"")</f>
        <v/>
      </c>
      <c r="AE24" s="431"/>
      <c r="AF24" s="431" t="str">
        <f>IF(AND('Riesgos de Gestión'!$O$43="Media",'Riesgos de Gestión'!$S$43="Mayor"),CONCATENATE("R",'Riesgos de Gestión'!$A$43),"")</f>
        <v/>
      </c>
      <c r="AG24" s="432"/>
      <c r="AH24" s="421" t="str">
        <f>IF(AND('Riesgos de Gestión'!$O$31="Media",'Riesgos de Gestión'!$S$31="Catastrófico"),CONCATENATE("R",'Riesgos de Gestión'!$A$31),"")</f>
        <v/>
      </c>
      <c r="AI24" s="422"/>
      <c r="AJ24" s="422" t="str">
        <f>IF(AND('Riesgos de Gestión'!$O$37="Media",'Riesgos de Gestión'!$S$37="Catastrófico"),CONCATENATE("R",'Riesgos de Gestión'!$A$37),"")</f>
        <v/>
      </c>
      <c r="AK24" s="422"/>
      <c r="AL24" s="422" t="str">
        <f>IF(AND('Riesgos de Gestión'!$O$43="Media",'Riesgos de Gestión'!$S$43="Catastrófico"),CONCATENATE("R",'Riesgos de Gestión'!$A$43),"")</f>
        <v/>
      </c>
      <c r="AM24" s="423"/>
      <c r="AN24" s="66"/>
      <c r="AO24" s="473"/>
      <c r="AP24" s="474"/>
      <c r="AQ24" s="474"/>
      <c r="AR24" s="474"/>
      <c r="AS24" s="474"/>
      <c r="AT24" s="475"/>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c r="BY24" s="66"/>
      <c r="BZ24" s="66"/>
      <c r="CA24" s="66"/>
      <c r="CB24" s="66"/>
    </row>
    <row r="25" spans="1:80" x14ac:dyDescent="0.25">
      <c r="A25" s="66"/>
      <c r="B25" s="450"/>
      <c r="C25" s="450"/>
      <c r="D25" s="451"/>
      <c r="E25" s="443"/>
      <c r="F25" s="444"/>
      <c r="G25" s="444"/>
      <c r="H25" s="444"/>
      <c r="I25" s="445"/>
      <c r="J25" s="412"/>
      <c r="K25" s="413"/>
      <c r="L25" s="413"/>
      <c r="M25" s="413"/>
      <c r="N25" s="413"/>
      <c r="O25" s="414"/>
      <c r="P25" s="412"/>
      <c r="Q25" s="413"/>
      <c r="R25" s="413"/>
      <c r="S25" s="413"/>
      <c r="T25" s="413"/>
      <c r="U25" s="414"/>
      <c r="V25" s="412"/>
      <c r="W25" s="413"/>
      <c r="X25" s="413"/>
      <c r="Y25" s="413"/>
      <c r="Z25" s="413"/>
      <c r="AA25" s="414"/>
      <c r="AB25" s="430"/>
      <c r="AC25" s="431"/>
      <c r="AD25" s="431"/>
      <c r="AE25" s="431"/>
      <c r="AF25" s="431"/>
      <c r="AG25" s="432"/>
      <c r="AH25" s="421"/>
      <c r="AI25" s="422"/>
      <c r="AJ25" s="422"/>
      <c r="AK25" s="422"/>
      <c r="AL25" s="422"/>
      <c r="AM25" s="423"/>
      <c r="AN25" s="66"/>
      <c r="AO25" s="473"/>
      <c r="AP25" s="474"/>
      <c r="AQ25" s="474"/>
      <c r="AR25" s="474"/>
      <c r="AS25" s="474"/>
      <c r="AT25" s="475"/>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66"/>
      <c r="CB25" s="66"/>
    </row>
    <row r="26" spans="1:80" x14ac:dyDescent="0.25">
      <c r="A26" s="66"/>
      <c r="B26" s="450"/>
      <c r="C26" s="450"/>
      <c r="D26" s="451"/>
      <c r="E26" s="443"/>
      <c r="F26" s="444"/>
      <c r="G26" s="444"/>
      <c r="H26" s="444"/>
      <c r="I26" s="445"/>
      <c r="J26" s="412" t="str">
        <f>IF(AND('Riesgos de Gestión'!$O$49="Media",'Riesgos de Gestión'!$S$49="Leve"),CONCATENATE("R",'Riesgos de Gestión'!$A$49),"")</f>
        <v/>
      </c>
      <c r="K26" s="413"/>
      <c r="L26" s="413" t="str">
        <f>IF(AND('Riesgos de Gestión'!$O$55="Media",'Riesgos de Gestión'!$S$55="Leve"),CONCATENATE("R",'Riesgos de Gestión'!$A$55),"")</f>
        <v/>
      </c>
      <c r="M26" s="413"/>
      <c r="N26" s="413" t="str">
        <f>IF(AND('Riesgos de Gestión'!$O$61="Media",'Riesgos de Gestión'!$S$61="Leve"),CONCATENATE("R",'Riesgos de Gestión'!$A$61),"")</f>
        <v/>
      </c>
      <c r="O26" s="414"/>
      <c r="P26" s="412" t="str">
        <f>IF(AND('Riesgos de Gestión'!$O$49="Media",'Riesgos de Gestión'!$S$49="Menor"),CONCATENATE("R",'Riesgos de Gestión'!$A$49),"")</f>
        <v/>
      </c>
      <c r="Q26" s="413"/>
      <c r="R26" s="413" t="str">
        <f>IF(AND('Riesgos de Gestión'!$O$55="Media",'Riesgos de Gestión'!$S$55="Menor"),CONCATENATE("R",'Riesgos de Gestión'!$A$55),"")</f>
        <v/>
      </c>
      <c r="S26" s="413"/>
      <c r="T26" s="413" t="str">
        <f>IF(AND('Riesgos de Gestión'!$O$61="Media",'Riesgos de Gestión'!$S$61="Menor"),CONCATENATE("R",'Riesgos de Gestión'!$A$61),"")</f>
        <v/>
      </c>
      <c r="U26" s="414"/>
      <c r="V26" s="412" t="str">
        <f>IF(AND('Riesgos de Gestión'!$O$49="Media",'Riesgos de Gestión'!$S$49="Moderado"),CONCATENATE("R",'Riesgos de Gestión'!$A$49),"")</f>
        <v/>
      </c>
      <c r="W26" s="413"/>
      <c r="X26" s="413" t="str">
        <f>IF(AND('Riesgos de Gestión'!$O$55="Media",'Riesgos de Gestión'!$S$55="Moderado"),CONCATENATE("R",'Riesgos de Gestión'!$A$55),"")</f>
        <v/>
      </c>
      <c r="Y26" s="413"/>
      <c r="Z26" s="413" t="str">
        <f>IF(AND('Riesgos de Gestión'!$O$61="Media",'Riesgos de Gestión'!$S$61="Moderado"),CONCATENATE("R",'Riesgos de Gestión'!$A$61),"")</f>
        <v/>
      </c>
      <c r="AA26" s="414"/>
      <c r="AB26" s="430" t="str">
        <f>IF(AND('Riesgos de Gestión'!$O$49="Media",'Riesgos de Gestión'!$S$49="Mayor"),CONCATENATE("R",'Riesgos de Gestión'!$A$49),"")</f>
        <v/>
      </c>
      <c r="AC26" s="431"/>
      <c r="AD26" s="431" t="str">
        <f>IF(AND('Riesgos de Gestión'!$O$55="Media",'Riesgos de Gestión'!$S$55="Mayor"),CONCATENATE("R",'Riesgos de Gestión'!$A$55),"")</f>
        <v/>
      </c>
      <c r="AE26" s="431"/>
      <c r="AF26" s="431" t="str">
        <f>IF(AND('Riesgos de Gestión'!$O$61="Media",'Riesgos de Gestión'!$S$61="Mayor"),CONCATENATE("R",'Riesgos de Gestión'!$A$61),"")</f>
        <v/>
      </c>
      <c r="AG26" s="432"/>
      <c r="AH26" s="421" t="str">
        <f>IF(AND('Riesgos de Gestión'!$O$49="Media",'Riesgos de Gestión'!$S$49="Catastrófico"),CONCATENATE("R",'Riesgos de Gestión'!$A$49),"")</f>
        <v/>
      </c>
      <c r="AI26" s="422"/>
      <c r="AJ26" s="422" t="str">
        <f>IF(AND('Riesgos de Gestión'!$O$55="Media",'Riesgos de Gestión'!$S$55="Catastrófico"),CONCATENATE("R",'Riesgos de Gestión'!$A$55),"")</f>
        <v/>
      </c>
      <c r="AK26" s="422"/>
      <c r="AL26" s="422" t="str">
        <f>IF(AND('Riesgos de Gestión'!$O$61="Media",'Riesgos de Gestión'!$S$61="Catastrófico"),CONCATENATE("R",'Riesgos de Gestión'!$A$61),"")</f>
        <v/>
      </c>
      <c r="AM26" s="423"/>
      <c r="AN26" s="66"/>
      <c r="AO26" s="473"/>
      <c r="AP26" s="474"/>
      <c r="AQ26" s="474"/>
      <c r="AR26" s="474"/>
      <c r="AS26" s="474"/>
      <c r="AT26" s="475"/>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c r="BY26" s="66"/>
      <c r="BZ26" s="66"/>
      <c r="CA26" s="66"/>
      <c r="CB26" s="66"/>
    </row>
    <row r="27" spans="1:80" x14ac:dyDescent="0.25">
      <c r="A27" s="66"/>
      <c r="B27" s="450"/>
      <c r="C27" s="450"/>
      <c r="D27" s="451"/>
      <c r="E27" s="443"/>
      <c r="F27" s="444"/>
      <c r="G27" s="444"/>
      <c r="H27" s="444"/>
      <c r="I27" s="445"/>
      <c r="J27" s="412"/>
      <c r="K27" s="413"/>
      <c r="L27" s="413"/>
      <c r="M27" s="413"/>
      <c r="N27" s="413"/>
      <c r="O27" s="414"/>
      <c r="P27" s="412"/>
      <c r="Q27" s="413"/>
      <c r="R27" s="413"/>
      <c r="S27" s="413"/>
      <c r="T27" s="413"/>
      <c r="U27" s="414"/>
      <c r="V27" s="412"/>
      <c r="W27" s="413"/>
      <c r="X27" s="413"/>
      <c r="Y27" s="413"/>
      <c r="Z27" s="413"/>
      <c r="AA27" s="414"/>
      <c r="AB27" s="430"/>
      <c r="AC27" s="431"/>
      <c r="AD27" s="431"/>
      <c r="AE27" s="431"/>
      <c r="AF27" s="431"/>
      <c r="AG27" s="432"/>
      <c r="AH27" s="421"/>
      <c r="AI27" s="422"/>
      <c r="AJ27" s="422"/>
      <c r="AK27" s="422"/>
      <c r="AL27" s="422"/>
      <c r="AM27" s="423"/>
      <c r="AN27" s="66"/>
      <c r="AO27" s="473"/>
      <c r="AP27" s="474"/>
      <c r="AQ27" s="474"/>
      <c r="AR27" s="474"/>
      <c r="AS27" s="474"/>
      <c r="AT27" s="475"/>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c r="BY27" s="66"/>
      <c r="BZ27" s="66"/>
      <c r="CA27" s="66"/>
      <c r="CB27" s="66"/>
    </row>
    <row r="28" spans="1:80" x14ac:dyDescent="0.25">
      <c r="A28" s="66"/>
      <c r="B28" s="450"/>
      <c r="C28" s="450"/>
      <c r="D28" s="451"/>
      <c r="E28" s="443"/>
      <c r="F28" s="444"/>
      <c r="G28" s="444"/>
      <c r="H28" s="444"/>
      <c r="I28" s="445"/>
      <c r="J28" s="412" t="str">
        <f>IF(AND('Riesgos de Gestión'!$O$67="Media",'Riesgos de Gestión'!$S$67="Leve"),CONCATENATE("R",'Riesgos de Gestión'!$A$67),"")</f>
        <v/>
      </c>
      <c r="K28" s="413"/>
      <c r="L28" s="413" t="str">
        <f>IF(AND('Riesgos de Gestión'!$P$73="Media",'Riesgos de Gestión'!$T$73="Leve"),CONCATENATE("R",'Riesgos de Gestión'!$A$73),"")</f>
        <v/>
      </c>
      <c r="M28" s="413"/>
      <c r="N28" s="413" t="str">
        <f>IF(AND('Riesgos de Gestión'!$P$79="Media",'Riesgos de Gestión'!$T$79="Leve"),CONCATENATE("R",'Riesgos de Gestión'!$A$79),"")</f>
        <v/>
      </c>
      <c r="O28" s="414"/>
      <c r="P28" s="412" t="str">
        <f>IF(AND('Riesgos de Gestión'!$O$67="Media",'Riesgos de Gestión'!$S$67="Menor"),CONCATENATE("R",'Riesgos de Gestión'!$A$67),"")</f>
        <v/>
      </c>
      <c r="Q28" s="413"/>
      <c r="R28" s="413" t="str">
        <f>IF(AND('Riesgos de Gestión'!$P$73="Media",'Riesgos de Gestión'!$T$73="Menor"),CONCATENATE("R",'Riesgos de Gestión'!$A$73),"")</f>
        <v/>
      </c>
      <c r="S28" s="413"/>
      <c r="T28" s="413" t="str">
        <f>IF(AND('Riesgos de Gestión'!$P$79="Media",'Riesgos de Gestión'!$T$79="Menor"),CONCATENATE("R",'Riesgos de Gestión'!$A$79),"")</f>
        <v/>
      </c>
      <c r="U28" s="414"/>
      <c r="V28" s="412" t="str">
        <f>IF(AND('Riesgos de Gestión'!$O$67="Media",'Riesgos de Gestión'!$S$67="Moderado"),CONCATENATE("R",'Riesgos de Gestión'!$A$67),"")</f>
        <v/>
      </c>
      <c r="W28" s="413"/>
      <c r="X28" s="413" t="str">
        <f>IF(AND('Riesgos de Gestión'!$P$73="Media",'Riesgos de Gestión'!$T$73="Moderado"),CONCATENATE("R",'Riesgos de Gestión'!$A$73),"")</f>
        <v/>
      </c>
      <c r="Y28" s="413"/>
      <c r="Z28" s="413" t="str">
        <f>IF(AND('Riesgos de Gestión'!$P$79="Media",'Riesgos de Gestión'!$T$79="Moderado"),CONCATENATE("R",'Riesgos de Gestión'!$A$79),"")</f>
        <v/>
      </c>
      <c r="AA28" s="414"/>
      <c r="AB28" s="430" t="str">
        <f>IF(AND('Riesgos de Gestión'!$O$67="Media",'Riesgos de Gestión'!$S$67="Mayor"),CONCATENATE("R",'Riesgos de Gestión'!$A$67),"")</f>
        <v/>
      </c>
      <c r="AC28" s="431"/>
      <c r="AD28" s="431" t="str">
        <f>IF(AND('Riesgos de Gestión'!$P$73="Media",'Riesgos de Gestión'!$T$73="Mayor"),CONCATENATE("R",'Riesgos de Gestión'!$A$73),"")</f>
        <v/>
      </c>
      <c r="AE28" s="431"/>
      <c r="AF28" s="431" t="str">
        <f>IF(AND('Riesgos de Gestión'!$P$79="Media",'Riesgos de Gestión'!$T$79="Mayor"),CONCATENATE("R",'Riesgos de Gestión'!$A$79),"")</f>
        <v/>
      </c>
      <c r="AG28" s="432"/>
      <c r="AH28" s="421" t="str">
        <f>IF(AND('Riesgos de Gestión'!$O$67="Media",'Riesgos de Gestión'!$S$67="Catastrófico"),CONCATENATE("R",'Riesgos de Gestión'!$A$67),"")</f>
        <v/>
      </c>
      <c r="AI28" s="422"/>
      <c r="AJ28" s="422" t="str">
        <f>IF(AND('Riesgos de Gestión'!$P$73="Media",'Riesgos de Gestión'!$T$73="Catastrófico"),CONCATENATE("R",'Riesgos de Gestión'!$A$73),"")</f>
        <v/>
      </c>
      <c r="AK28" s="422"/>
      <c r="AL28" s="422" t="str">
        <f>IF(AND('Riesgos de Gestión'!$P$79="Media",'Riesgos de Gestión'!$T$79="Catastrófico"),CONCATENATE("R",'Riesgos de Gestión'!$A$79),"")</f>
        <v/>
      </c>
      <c r="AM28" s="423"/>
      <c r="AN28" s="66"/>
      <c r="AO28" s="473"/>
      <c r="AP28" s="474"/>
      <c r="AQ28" s="474"/>
      <c r="AR28" s="474"/>
      <c r="AS28" s="474"/>
      <c r="AT28" s="475"/>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c r="BY28" s="66"/>
      <c r="BZ28" s="66"/>
      <c r="CA28" s="66"/>
      <c r="CB28" s="66"/>
    </row>
    <row r="29" spans="1:80" ht="15.75" thickBot="1" x14ac:dyDescent="0.3">
      <c r="A29" s="66"/>
      <c r="B29" s="450"/>
      <c r="C29" s="450"/>
      <c r="D29" s="451"/>
      <c r="E29" s="446"/>
      <c r="F29" s="447"/>
      <c r="G29" s="447"/>
      <c r="H29" s="447"/>
      <c r="I29" s="448"/>
      <c r="J29" s="412"/>
      <c r="K29" s="413"/>
      <c r="L29" s="413"/>
      <c r="M29" s="413"/>
      <c r="N29" s="413"/>
      <c r="O29" s="414"/>
      <c r="P29" s="415"/>
      <c r="Q29" s="416"/>
      <c r="R29" s="416"/>
      <c r="S29" s="416"/>
      <c r="T29" s="416"/>
      <c r="U29" s="417"/>
      <c r="V29" s="415"/>
      <c r="W29" s="416"/>
      <c r="X29" s="416"/>
      <c r="Y29" s="416"/>
      <c r="Z29" s="416"/>
      <c r="AA29" s="417"/>
      <c r="AB29" s="433"/>
      <c r="AC29" s="434"/>
      <c r="AD29" s="434"/>
      <c r="AE29" s="434"/>
      <c r="AF29" s="434"/>
      <c r="AG29" s="435"/>
      <c r="AH29" s="424"/>
      <c r="AI29" s="425"/>
      <c r="AJ29" s="425"/>
      <c r="AK29" s="425"/>
      <c r="AL29" s="425"/>
      <c r="AM29" s="426"/>
      <c r="AN29" s="66"/>
      <c r="AO29" s="476"/>
      <c r="AP29" s="477"/>
      <c r="AQ29" s="477"/>
      <c r="AR29" s="477"/>
      <c r="AS29" s="477"/>
      <c r="AT29" s="478"/>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c r="BY29" s="66"/>
      <c r="BZ29" s="66"/>
      <c r="CA29" s="66"/>
      <c r="CB29" s="66"/>
    </row>
    <row r="30" spans="1:80" x14ac:dyDescent="0.25">
      <c r="A30" s="66"/>
      <c r="B30" s="450"/>
      <c r="C30" s="450"/>
      <c r="D30" s="451"/>
      <c r="E30" s="440" t="s">
        <v>271</v>
      </c>
      <c r="F30" s="441"/>
      <c r="G30" s="441"/>
      <c r="H30" s="441"/>
      <c r="I30" s="441"/>
      <c r="J30" s="409" t="str">
        <f>IF(AND('Riesgos de Gestión'!$O$13="Baja",'Riesgos de Gestión'!$S$13="Leve"),CONCATENATE("R",'Riesgos de Gestión'!$A$13),"")</f>
        <v/>
      </c>
      <c r="K30" s="410"/>
      <c r="L30" s="410" t="str">
        <f>IF(AND('Riesgos de Gestión'!$O$19="Baja",'Riesgos de Gestión'!$S$19="Leve"),CONCATENATE("R",'Riesgos de Gestión'!$A$19),"")</f>
        <v/>
      </c>
      <c r="M30" s="410"/>
      <c r="N30" s="410" t="str">
        <f>IF(AND('Riesgos de Gestión'!$O$25="Baja",'Riesgos de Gestión'!$S$25="Leve"),CONCATENATE("R",'Riesgos de Gestión'!$A$25),"")</f>
        <v/>
      </c>
      <c r="O30" s="411"/>
      <c r="P30" s="419" t="str">
        <f>IF(AND('Riesgos de Gestión'!$O$13="Baja",'Riesgos de Gestión'!$S$13="Menor"),CONCATENATE("R",'Riesgos de Gestión'!$A$13),"")</f>
        <v/>
      </c>
      <c r="Q30" s="419"/>
      <c r="R30" s="419" t="str">
        <f>IF(AND('Riesgos de Gestión'!$O$19="Baja",'Riesgos de Gestión'!$S$19="Menor"),CONCATENATE("R",'Riesgos de Gestión'!$A$19),"")</f>
        <v/>
      </c>
      <c r="S30" s="419"/>
      <c r="T30" s="419" t="str">
        <f>IF(AND('Riesgos de Gestión'!$O$25="Baja",'Riesgos de Gestión'!$S$25="Menor"),CONCATENATE("R",'Riesgos de Gestión'!$A$25),"")</f>
        <v/>
      </c>
      <c r="U30" s="420"/>
      <c r="V30" s="418" t="str">
        <f>IF(AND('Riesgos de Gestión'!$O$13="Baja",'Riesgos de Gestión'!$S$13="Moderado"),CONCATENATE("R",'Riesgos de Gestión'!$A$13),"")</f>
        <v/>
      </c>
      <c r="W30" s="419"/>
      <c r="X30" s="419" t="str">
        <f>IF(AND('Riesgos de Gestión'!$O$19="Baja",'Riesgos de Gestión'!$S$19="Moderado"),CONCATENATE("R",'Riesgos de Gestión'!$A$19),"")</f>
        <v/>
      </c>
      <c r="Y30" s="419"/>
      <c r="Z30" s="419" t="str">
        <f>IF(AND('Riesgos de Gestión'!$O$25="Baja",'Riesgos de Gestión'!$S$25="Moderado"),CONCATENATE("R",'Riesgos de Gestión'!$A$25),"")</f>
        <v/>
      </c>
      <c r="AA30" s="420"/>
      <c r="AB30" s="436" t="str">
        <f>IF(AND('Riesgos de Gestión'!$O$13="Baja",'Riesgos de Gestión'!$S$13="Mayor"),CONCATENATE("R",'Riesgos de Gestión'!$A$13),"")</f>
        <v/>
      </c>
      <c r="AC30" s="437"/>
      <c r="AD30" s="437" t="str">
        <f>IF(AND('Riesgos de Gestión'!$O$19="Baja",'Riesgos de Gestión'!$S$19="Mayor"),CONCATENATE("R",'Riesgos de Gestión'!$A$19),"")</f>
        <v/>
      </c>
      <c r="AE30" s="437"/>
      <c r="AF30" s="437" t="str">
        <f>IF(AND('Riesgos de Gestión'!$O$25="Baja",'Riesgos de Gestión'!$S$25="Mayor"),CONCATENATE("R",'Riesgos de Gestión'!$A$25),"")</f>
        <v/>
      </c>
      <c r="AG30" s="438"/>
      <c r="AH30" s="427" t="str">
        <f>IF(AND('Riesgos de Gestión'!$O$13="Baja",'Riesgos de Gestión'!$S$13="Catastrófico"),CONCATENATE("R",'Riesgos de Gestión'!$A$13),"")</f>
        <v/>
      </c>
      <c r="AI30" s="428"/>
      <c r="AJ30" s="428" t="str">
        <f>IF(AND('Riesgos de Gestión'!$O$19="Baja",'Riesgos de Gestión'!$S$19="Catastrófico"),CONCATENATE("R",'Riesgos de Gestión'!$A$19),"")</f>
        <v/>
      </c>
      <c r="AK30" s="428"/>
      <c r="AL30" s="428" t="str">
        <f>IF(AND('Riesgos de Gestión'!$O$25="Baja",'Riesgos de Gestión'!$S$25="Catastrófico"),CONCATENATE("R",'Riesgos de Gestión'!$A$25),"")</f>
        <v/>
      </c>
      <c r="AM30" s="429"/>
      <c r="AN30" s="66"/>
      <c r="AO30" s="479" t="s">
        <v>272</v>
      </c>
      <c r="AP30" s="480"/>
      <c r="AQ30" s="480"/>
      <c r="AR30" s="480"/>
      <c r="AS30" s="480"/>
      <c r="AT30" s="481"/>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c r="BY30" s="66"/>
      <c r="BZ30" s="66"/>
      <c r="CA30" s="66"/>
      <c r="CB30" s="66"/>
    </row>
    <row r="31" spans="1:80" x14ac:dyDescent="0.25">
      <c r="A31" s="66"/>
      <c r="B31" s="450"/>
      <c r="C31" s="450"/>
      <c r="D31" s="451"/>
      <c r="E31" s="443"/>
      <c r="F31" s="444"/>
      <c r="G31" s="444"/>
      <c r="H31" s="444"/>
      <c r="I31" s="444"/>
      <c r="J31" s="403"/>
      <c r="K31" s="404"/>
      <c r="L31" s="404"/>
      <c r="M31" s="404"/>
      <c r="N31" s="404"/>
      <c r="O31" s="405"/>
      <c r="P31" s="413"/>
      <c r="Q31" s="413"/>
      <c r="R31" s="413"/>
      <c r="S31" s="413"/>
      <c r="T31" s="413"/>
      <c r="U31" s="414"/>
      <c r="V31" s="412"/>
      <c r="W31" s="413"/>
      <c r="X31" s="413"/>
      <c r="Y31" s="413"/>
      <c r="Z31" s="413"/>
      <c r="AA31" s="414"/>
      <c r="AB31" s="430"/>
      <c r="AC31" s="431"/>
      <c r="AD31" s="431"/>
      <c r="AE31" s="431"/>
      <c r="AF31" s="431"/>
      <c r="AG31" s="432"/>
      <c r="AH31" s="421"/>
      <c r="AI31" s="422"/>
      <c r="AJ31" s="422"/>
      <c r="AK31" s="422"/>
      <c r="AL31" s="422"/>
      <c r="AM31" s="423"/>
      <c r="AN31" s="66"/>
      <c r="AO31" s="482"/>
      <c r="AP31" s="483"/>
      <c r="AQ31" s="483"/>
      <c r="AR31" s="483"/>
      <c r="AS31" s="483"/>
      <c r="AT31" s="484"/>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row>
    <row r="32" spans="1:80" x14ac:dyDescent="0.25">
      <c r="A32" s="66"/>
      <c r="B32" s="450"/>
      <c r="C32" s="450"/>
      <c r="D32" s="451"/>
      <c r="E32" s="443"/>
      <c r="F32" s="444"/>
      <c r="G32" s="444"/>
      <c r="H32" s="444"/>
      <c r="I32" s="444"/>
      <c r="J32" s="403" t="str">
        <f>IF(AND('Riesgos de Gestión'!$O$31="Baja",'Riesgos de Gestión'!$S$31="Leve"),CONCATENATE("R",'Riesgos de Gestión'!$A$31),"")</f>
        <v/>
      </c>
      <c r="K32" s="404"/>
      <c r="L32" s="404" t="str">
        <f>IF(AND('Riesgos de Gestión'!$O$37="Baja",'Riesgos de Gestión'!$S$37="Leve"),CONCATENATE("R",'Riesgos de Gestión'!$A$37),"")</f>
        <v/>
      </c>
      <c r="M32" s="404"/>
      <c r="N32" s="404" t="str">
        <f>IF(AND('Riesgos de Gestión'!$O$43="Baja",'Riesgos de Gestión'!$S$43="Leve"),CONCATENATE("R",'Riesgos de Gestión'!$A$43),"")</f>
        <v/>
      </c>
      <c r="O32" s="405"/>
      <c r="P32" s="413" t="str">
        <f>IF(AND('Riesgos de Gestión'!$O$31="Baja",'Riesgos de Gestión'!$S$31="Menor"),CONCATENATE("R",'Riesgos de Gestión'!$A$31),"")</f>
        <v/>
      </c>
      <c r="Q32" s="413"/>
      <c r="R32" s="413" t="str">
        <f>IF(AND('Riesgos de Gestión'!$O$37="Baja",'Riesgos de Gestión'!$S$37="Menor"),CONCATENATE("R",'Riesgos de Gestión'!$A$37),"")</f>
        <v/>
      </c>
      <c r="S32" s="413"/>
      <c r="T32" s="413" t="str">
        <f>IF(AND('Riesgos de Gestión'!$O$43="Baja",'Riesgos de Gestión'!$S$43="Menor"),CONCATENATE("R",'Riesgos de Gestión'!$A$43),"")</f>
        <v/>
      </c>
      <c r="U32" s="414"/>
      <c r="V32" s="412" t="str">
        <f>IF(AND('Riesgos de Gestión'!$O$31="Baja",'Riesgos de Gestión'!$S$31="Moderado"),CONCATENATE("R",'Riesgos de Gestión'!$A$31),"")</f>
        <v/>
      </c>
      <c r="W32" s="413"/>
      <c r="X32" s="413" t="str">
        <f>IF(AND('Riesgos de Gestión'!$O$37="Baja",'Riesgos de Gestión'!$S$37="Moderado"),CONCATENATE("R",'Riesgos de Gestión'!$A$37),"")</f>
        <v/>
      </c>
      <c r="Y32" s="413"/>
      <c r="Z32" s="413" t="str">
        <f>IF(AND('Riesgos de Gestión'!$O$43="Baja",'Riesgos de Gestión'!$S$43="Moderado"),CONCATENATE("R",'Riesgos de Gestión'!$A$43),"")</f>
        <v/>
      </c>
      <c r="AA32" s="414"/>
      <c r="AB32" s="430" t="str">
        <f>IF(AND('Riesgos de Gestión'!$O$31="Baja",'Riesgos de Gestión'!$S$31="Mayor"),CONCATENATE("R",'Riesgos de Gestión'!$A$31),"")</f>
        <v/>
      </c>
      <c r="AC32" s="431"/>
      <c r="AD32" s="431" t="str">
        <f>IF(AND('Riesgos de Gestión'!$O$37="Baja",'Riesgos de Gestión'!$S$37="Mayor"),CONCATENATE("R",'Riesgos de Gestión'!$A$37),"")</f>
        <v/>
      </c>
      <c r="AE32" s="431"/>
      <c r="AF32" s="431" t="str">
        <f>IF(AND('Riesgos de Gestión'!$O$43="Baja",'Riesgos de Gestión'!$S$43="Mayor"),CONCATENATE("R",'Riesgos de Gestión'!$A$43),"")</f>
        <v/>
      </c>
      <c r="AG32" s="432"/>
      <c r="AH32" s="421" t="str">
        <f>IF(AND('Riesgos de Gestión'!$O$31="Baja",'Riesgos de Gestión'!$S$31="Catastrófico"),CONCATENATE("R",'Riesgos de Gestión'!$A$31),"")</f>
        <v/>
      </c>
      <c r="AI32" s="422"/>
      <c r="AJ32" s="422" t="str">
        <f>IF(AND('Riesgos de Gestión'!$O$37="Baja",'Riesgos de Gestión'!$S$37="Catastrófico"),CONCATENATE("R",'Riesgos de Gestión'!$A$37),"")</f>
        <v/>
      </c>
      <c r="AK32" s="422"/>
      <c r="AL32" s="422" t="str">
        <f>IF(AND('Riesgos de Gestión'!$O$43="Baja",'Riesgos de Gestión'!$S$43="Catastrófico"),CONCATENATE("R",'Riesgos de Gestión'!$A$43),"")</f>
        <v/>
      </c>
      <c r="AM32" s="423"/>
      <c r="AN32" s="66"/>
      <c r="AO32" s="482"/>
      <c r="AP32" s="483"/>
      <c r="AQ32" s="483"/>
      <c r="AR32" s="483"/>
      <c r="AS32" s="483"/>
      <c r="AT32" s="484"/>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c r="BY32" s="66"/>
      <c r="BZ32" s="66"/>
      <c r="CA32" s="66"/>
      <c r="CB32" s="66"/>
    </row>
    <row r="33" spans="1:80" x14ac:dyDescent="0.25">
      <c r="A33" s="66"/>
      <c r="B33" s="450"/>
      <c r="C33" s="450"/>
      <c r="D33" s="451"/>
      <c r="E33" s="443"/>
      <c r="F33" s="444"/>
      <c r="G33" s="444"/>
      <c r="H33" s="444"/>
      <c r="I33" s="444"/>
      <c r="J33" s="403"/>
      <c r="K33" s="404"/>
      <c r="L33" s="404"/>
      <c r="M33" s="404"/>
      <c r="N33" s="404"/>
      <c r="O33" s="405"/>
      <c r="P33" s="413"/>
      <c r="Q33" s="413"/>
      <c r="R33" s="413"/>
      <c r="S33" s="413"/>
      <c r="T33" s="413"/>
      <c r="U33" s="414"/>
      <c r="V33" s="412"/>
      <c r="W33" s="413"/>
      <c r="X33" s="413"/>
      <c r="Y33" s="413"/>
      <c r="Z33" s="413"/>
      <c r="AA33" s="414"/>
      <c r="AB33" s="430"/>
      <c r="AC33" s="431"/>
      <c r="AD33" s="431"/>
      <c r="AE33" s="431"/>
      <c r="AF33" s="431"/>
      <c r="AG33" s="432"/>
      <c r="AH33" s="421"/>
      <c r="AI33" s="422"/>
      <c r="AJ33" s="422"/>
      <c r="AK33" s="422"/>
      <c r="AL33" s="422"/>
      <c r="AM33" s="423"/>
      <c r="AN33" s="66"/>
      <c r="AO33" s="482"/>
      <c r="AP33" s="483"/>
      <c r="AQ33" s="483"/>
      <c r="AR33" s="483"/>
      <c r="AS33" s="483"/>
      <c r="AT33" s="484"/>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c r="BY33" s="66"/>
      <c r="BZ33" s="66"/>
      <c r="CA33" s="66"/>
      <c r="CB33" s="66"/>
    </row>
    <row r="34" spans="1:80" x14ac:dyDescent="0.25">
      <c r="A34" s="66"/>
      <c r="B34" s="450"/>
      <c r="C34" s="450"/>
      <c r="D34" s="451"/>
      <c r="E34" s="443"/>
      <c r="F34" s="444"/>
      <c r="G34" s="444"/>
      <c r="H34" s="444"/>
      <c r="I34" s="444"/>
      <c r="J34" s="403" t="str">
        <f>IF(AND('Riesgos de Gestión'!$O$49="Baja",'Riesgos de Gestión'!$S$49="Leve"),CONCATENATE("R",'Riesgos de Gestión'!$A$49),"")</f>
        <v/>
      </c>
      <c r="K34" s="404"/>
      <c r="L34" s="404" t="str">
        <f>IF(AND('Riesgos de Gestión'!$O$55="Baja",'Riesgos de Gestión'!$S$55="Leve"),CONCATENATE("R",'Riesgos de Gestión'!$A$55),"")</f>
        <v/>
      </c>
      <c r="M34" s="404"/>
      <c r="N34" s="404" t="str">
        <f>IF(AND('Riesgos de Gestión'!$O$61="Baja",'Riesgos de Gestión'!$S$61="Leve"),CONCATENATE("R",'Riesgos de Gestión'!$A$61),"")</f>
        <v/>
      </c>
      <c r="O34" s="405"/>
      <c r="P34" s="413" t="str">
        <f>IF(AND('Riesgos de Gestión'!$O$49="Baja",'Riesgos de Gestión'!$S$49="Menor"),CONCATENATE("R",'Riesgos de Gestión'!$A$49),"")</f>
        <v/>
      </c>
      <c r="Q34" s="413"/>
      <c r="R34" s="413" t="str">
        <f>IF(AND('Riesgos de Gestión'!$O$55="Baja",'Riesgos de Gestión'!$S$55="Menor"),CONCATENATE("R",'Riesgos de Gestión'!$A$55),"")</f>
        <v/>
      </c>
      <c r="S34" s="413"/>
      <c r="T34" s="413" t="str">
        <f>IF(AND('Riesgos de Gestión'!$O$61="Baja",'Riesgos de Gestión'!$S$61="Menor"),CONCATENATE("R",'Riesgos de Gestión'!$A$61),"")</f>
        <v/>
      </c>
      <c r="U34" s="414"/>
      <c r="V34" s="412" t="str">
        <f>IF(AND('Riesgos de Gestión'!$O$49="Baja",'Riesgos de Gestión'!$S$49="Moderado"),CONCATENATE("R",'Riesgos de Gestión'!$A$49),"")</f>
        <v/>
      </c>
      <c r="W34" s="413"/>
      <c r="X34" s="413" t="str">
        <f>IF(AND('Riesgos de Gestión'!$O$55="Baja",'Riesgos de Gestión'!$S$55="Moderado"),CONCATENATE("R",'Riesgos de Gestión'!$A$55),"")</f>
        <v/>
      </c>
      <c r="Y34" s="413"/>
      <c r="Z34" s="413" t="str">
        <f>IF(AND('Riesgos de Gestión'!$O$61="Baja",'Riesgos de Gestión'!$S$61="Moderado"),CONCATENATE("R",'Riesgos de Gestión'!$A$61),"")</f>
        <v/>
      </c>
      <c r="AA34" s="414"/>
      <c r="AB34" s="430" t="str">
        <f>IF(AND('Riesgos de Gestión'!$O$49="Baja",'Riesgos de Gestión'!$S$49="Mayor"),CONCATENATE("R",'Riesgos de Gestión'!$A$49),"")</f>
        <v/>
      </c>
      <c r="AC34" s="431"/>
      <c r="AD34" s="431" t="str">
        <f>IF(AND('Riesgos de Gestión'!$O$55="Baja",'Riesgos de Gestión'!$S$55="Mayor"),CONCATENATE("R",'Riesgos de Gestión'!$A$55),"")</f>
        <v/>
      </c>
      <c r="AE34" s="431"/>
      <c r="AF34" s="431" t="str">
        <f>IF(AND('Riesgos de Gestión'!$O$61="Baja",'Riesgos de Gestión'!$S$61="Mayor"),CONCATENATE("R",'Riesgos de Gestión'!$A$61),"")</f>
        <v/>
      </c>
      <c r="AG34" s="432"/>
      <c r="AH34" s="421" t="str">
        <f>IF(AND('Riesgos de Gestión'!$O$49="Baja",'Riesgos de Gestión'!$S$49="Catastrófico"),CONCATENATE("R",'Riesgos de Gestión'!$A$49),"")</f>
        <v/>
      </c>
      <c r="AI34" s="422"/>
      <c r="AJ34" s="422" t="str">
        <f>IF(AND('Riesgos de Gestión'!$O$55="Baja",'Riesgos de Gestión'!$S$55="Catastrófico"),CONCATENATE("R",'Riesgos de Gestión'!$A$55),"")</f>
        <v/>
      </c>
      <c r="AK34" s="422"/>
      <c r="AL34" s="422" t="str">
        <f>IF(AND('Riesgos de Gestión'!$O$61="Baja",'Riesgos de Gestión'!$S$61="Catastrófico"),CONCATENATE("R",'Riesgos de Gestión'!$A$61),"")</f>
        <v/>
      </c>
      <c r="AM34" s="423"/>
      <c r="AN34" s="66"/>
      <c r="AO34" s="482"/>
      <c r="AP34" s="483"/>
      <c r="AQ34" s="483"/>
      <c r="AR34" s="483"/>
      <c r="AS34" s="483"/>
      <c r="AT34" s="484"/>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c r="BY34" s="66"/>
      <c r="BZ34" s="66"/>
      <c r="CA34" s="66"/>
      <c r="CB34" s="66"/>
    </row>
    <row r="35" spans="1:80" x14ac:dyDescent="0.25">
      <c r="A35" s="66"/>
      <c r="B35" s="450"/>
      <c r="C35" s="450"/>
      <c r="D35" s="451"/>
      <c r="E35" s="443"/>
      <c r="F35" s="444"/>
      <c r="G35" s="444"/>
      <c r="H35" s="444"/>
      <c r="I35" s="444"/>
      <c r="J35" s="403"/>
      <c r="K35" s="404"/>
      <c r="L35" s="404"/>
      <c r="M35" s="404"/>
      <c r="N35" s="404"/>
      <c r="O35" s="405"/>
      <c r="P35" s="413"/>
      <c r="Q35" s="413"/>
      <c r="R35" s="413"/>
      <c r="S35" s="413"/>
      <c r="T35" s="413"/>
      <c r="U35" s="414"/>
      <c r="V35" s="412"/>
      <c r="W35" s="413"/>
      <c r="X35" s="413"/>
      <c r="Y35" s="413"/>
      <c r="Z35" s="413"/>
      <c r="AA35" s="414"/>
      <c r="AB35" s="430"/>
      <c r="AC35" s="431"/>
      <c r="AD35" s="431"/>
      <c r="AE35" s="431"/>
      <c r="AF35" s="431"/>
      <c r="AG35" s="432"/>
      <c r="AH35" s="421"/>
      <c r="AI35" s="422"/>
      <c r="AJ35" s="422"/>
      <c r="AK35" s="422"/>
      <c r="AL35" s="422"/>
      <c r="AM35" s="423"/>
      <c r="AN35" s="66"/>
      <c r="AO35" s="482"/>
      <c r="AP35" s="483"/>
      <c r="AQ35" s="483"/>
      <c r="AR35" s="483"/>
      <c r="AS35" s="483"/>
      <c r="AT35" s="484"/>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row>
    <row r="36" spans="1:80" x14ac:dyDescent="0.25">
      <c r="A36" s="66"/>
      <c r="B36" s="450"/>
      <c r="C36" s="450"/>
      <c r="D36" s="451"/>
      <c r="E36" s="443"/>
      <c r="F36" s="444"/>
      <c r="G36" s="444"/>
      <c r="H36" s="444"/>
      <c r="I36" s="444"/>
      <c r="J36" s="403" t="str">
        <f>IF(AND('Riesgos de Gestión'!$O$67="Baja",'Riesgos de Gestión'!$S$67="Leve"),CONCATENATE("R",'Riesgos de Gestión'!$A$67),"")</f>
        <v/>
      </c>
      <c r="K36" s="404"/>
      <c r="L36" s="404" t="str">
        <f>IF(AND('Riesgos de Gestión'!$P$73="Baja",'Riesgos de Gestión'!$T$73="Leve"),CONCATENATE("R",'Riesgos de Gestión'!$A$73),"")</f>
        <v/>
      </c>
      <c r="M36" s="404"/>
      <c r="N36" s="404" t="str">
        <f>IF(AND('Riesgos de Gestión'!$P$79="Baja",'Riesgos de Gestión'!$T$79="Leve"),CONCATENATE("R",'Riesgos de Gestión'!$A$79),"")</f>
        <v/>
      </c>
      <c r="O36" s="405"/>
      <c r="P36" s="413" t="str">
        <f>IF(AND('Riesgos de Gestión'!$O$67="Baja",'Riesgos de Gestión'!$S$67="Menor"),CONCATENATE("R",'Riesgos de Gestión'!$A$67),"")</f>
        <v/>
      </c>
      <c r="Q36" s="413"/>
      <c r="R36" s="413" t="str">
        <f>IF(AND('Riesgos de Gestión'!$P$73="Baja",'Riesgos de Gestión'!$T$73="Menor"),CONCATENATE("R",'Riesgos de Gestión'!$A$73),"")</f>
        <v/>
      </c>
      <c r="S36" s="413"/>
      <c r="T36" s="413" t="str">
        <f>IF(AND('Riesgos de Gestión'!$P$79="Baja",'Riesgos de Gestión'!$T$79="Menor"),CONCATENATE("R",'Riesgos de Gestión'!$A$79),"")</f>
        <v/>
      </c>
      <c r="U36" s="414"/>
      <c r="V36" s="412" t="str">
        <f>IF(AND('Riesgos de Gestión'!$O$67="Baja",'Riesgos de Gestión'!$S$67="Moderado"),CONCATENATE("R",'Riesgos de Gestión'!$A$67),"")</f>
        <v/>
      </c>
      <c r="W36" s="413"/>
      <c r="X36" s="413" t="str">
        <f>IF(AND('Riesgos de Gestión'!$P$73="Baja",'Riesgos de Gestión'!$T$73="Moderado"),CONCATENATE("R",'Riesgos de Gestión'!$A$73),"")</f>
        <v/>
      </c>
      <c r="Y36" s="413"/>
      <c r="Z36" s="413" t="str">
        <f>IF(AND('Riesgos de Gestión'!$P$79="Baja",'Riesgos de Gestión'!$T$79="Moderado"),CONCATENATE("R",'Riesgos de Gestión'!$A$79),"")</f>
        <v/>
      </c>
      <c r="AA36" s="414"/>
      <c r="AB36" s="430" t="str">
        <f>IF(AND('Riesgos de Gestión'!$O$67="Baja",'Riesgos de Gestión'!$S$67="Mayor"),CONCATENATE("R",'Riesgos de Gestión'!$A$67),"")</f>
        <v/>
      </c>
      <c r="AC36" s="431"/>
      <c r="AD36" s="431" t="str">
        <f>IF(AND('Riesgos de Gestión'!$P$73="Baja",'Riesgos de Gestión'!$T$73="Mayor"),CONCATENATE("R",'Riesgos de Gestión'!$A$73),"")</f>
        <v/>
      </c>
      <c r="AE36" s="431"/>
      <c r="AF36" s="431" t="str">
        <f>IF(AND('Riesgos de Gestión'!$P$79="Baja",'Riesgos de Gestión'!$T$79="Mayor"),CONCATENATE("R",'Riesgos de Gestión'!$A$79),"")</f>
        <v/>
      </c>
      <c r="AG36" s="432"/>
      <c r="AH36" s="421" t="str">
        <f>IF(AND('Riesgos de Gestión'!$O$67="Baja",'Riesgos de Gestión'!$S$67="Catastrófico"),CONCATENATE("R",'Riesgos de Gestión'!$A$67),"")</f>
        <v/>
      </c>
      <c r="AI36" s="422"/>
      <c r="AJ36" s="422" t="str">
        <f>IF(AND('Riesgos de Gestión'!$P$73="Baja",'Riesgos de Gestión'!$T$73="Catastrófico"),CONCATENATE("R",'Riesgos de Gestión'!$A$73),"")</f>
        <v/>
      </c>
      <c r="AK36" s="422"/>
      <c r="AL36" s="422" t="str">
        <f>IF(AND('Riesgos de Gestión'!$P$79="Baja",'Riesgos de Gestión'!$T$79="Catastrófico"),CONCATENATE("R",'Riesgos de Gestión'!$A$79),"")</f>
        <v/>
      </c>
      <c r="AM36" s="423"/>
      <c r="AN36" s="66"/>
      <c r="AO36" s="482"/>
      <c r="AP36" s="483"/>
      <c r="AQ36" s="483"/>
      <c r="AR36" s="483"/>
      <c r="AS36" s="483"/>
      <c r="AT36" s="484"/>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c r="BY36" s="66"/>
      <c r="BZ36" s="66"/>
      <c r="CA36" s="66"/>
      <c r="CB36" s="66"/>
    </row>
    <row r="37" spans="1:80" ht="15.75" thickBot="1" x14ac:dyDescent="0.3">
      <c r="A37" s="66"/>
      <c r="B37" s="450"/>
      <c r="C37" s="450"/>
      <c r="D37" s="451"/>
      <c r="E37" s="446"/>
      <c r="F37" s="447"/>
      <c r="G37" s="447"/>
      <c r="H37" s="447"/>
      <c r="I37" s="447"/>
      <c r="J37" s="406"/>
      <c r="K37" s="407"/>
      <c r="L37" s="407"/>
      <c r="M37" s="407"/>
      <c r="N37" s="407"/>
      <c r="O37" s="408"/>
      <c r="P37" s="416"/>
      <c r="Q37" s="416"/>
      <c r="R37" s="416"/>
      <c r="S37" s="416"/>
      <c r="T37" s="416"/>
      <c r="U37" s="417"/>
      <c r="V37" s="415"/>
      <c r="W37" s="416"/>
      <c r="X37" s="416"/>
      <c r="Y37" s="416"/>
      <c r="Z37" s="416"/>
      <c r="AA37" s="417"/>
      <c r="AB37" s="433"/>
      <c r="AC37" s="434"/>
      <c r="AD37" s="434"/>
      <c r="AE37" s="434"/>
      <c r="AF37" s="434"/>
      <c r="AG37" s="435"/>
      <c r="AH37" s="424"/>
      <c r="AI37" s="425"/>
      <c r="AJ37" s="425"/>
      <c r="AK37" s="425"/>
      <c r="AL37" s="425"/>
      <c r="AM37" s="426"/>
      <c r="AN37" s="66"/>
      <c r="AO37" s="485"/>
      <c r="AP37" s="486"/>
      <c r="AQ37" s="486"/>
      <c r="AR37" s="486"/>
      <c r="AS37" s="486"/>
      <c r="AT37" s="487"/>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c r="BY37" s="66"/>
      <c r="BZ37" s="66"/>
      <c r="CA37" s="66"/>
      <c r="CB37" s="66"/>
    </row>
    <row r="38" spans="1:80" x14ac:dyDescent="0.25">
      <c r="A38" s="66"/>
      <c r="B38" s="450"/>
      <c r="C38" s="450"/>
      <c r="D38" s="451"/>
      <c r="E38" s="440" t="s">
        <v>273</v>
      </c>
      <c r="F38" s="441"/>
      <c r="G38" s="441"/>
      <c r="H38" s="441"/>
      <c r="I38" s="442"/>
      <c r="J38" s="409" t="str">
        <f>IF(AND('Riesgos de Gestión'!$O$13="Muy Baja",'Riesgos de Gestión'!$S$13="Leve"),CONCATENATE("R",'Riesgos de Gestión'!$A$13),"")</f>
        <v/>
      </c>
      <c r="K38" s="410"/>
      <c r="L38" s="410" t="str">
        <f>IF(AND('Riesgos de Gestión'!$O$19="Muy Baja",'Riesgos de Gestión'!$S$19="Leve"),CONCATENATE("R",'Riesgos de Gestión'!$A$19),"")</f>
        <v/>
      </c>
      <c r="M38" s="410"/>
      <c r="N38" s="410" t="str">
        <f>IF(AND('Riesgos de Gestión'!$O$25="Muy Baja",'Riesgos de Gestión'!$S$25="Leve"),CONCATENATE("R",'Riesgos de Gestión'!$A$25),"")</f>
        <v/>
      </c>
      <c r="O38" s="411"/>
      <c r="P38" s="409" t="str">
        <f>IF(AND('Riesgos de Gestión'!$O$13="Muy Baja",'Riesgos de Gestión'!$S$13="Menor"),CONCATENATE("R",'Riesgos de Gestión'!$A$13),"")</f>
        <v/>
      </c>
      <c r="Q38" s="410"/>
      <c r="R38" s="410" t="str">
        <f>IF(AND('Riesgos de Gestión'!$O$19="Muy Baja",'Riesgos de Gestión'!$S$19="Menor"),CONCATENATE("R",'Riesgos de Gestión'!$A$19),"")</f>
        <v/>
      </c>
      <c r="S38" s="410"/>
      <c r="T38" s="410" t="str">
        <f>IF(AND('Riesgos de Gestión'!$O$25="Muy Baja",'Riesgos de Gestión'!$S$25="Menor"),CONCATENATE("R",'Riesgos de Gestión'!$A$25),"")</f>
        <v/>
      </c>
      <c r="U38" s="411"/>
      <c r="V38" s="418" t="str">
        <f>IF(AND('Riesgos de Gestión'!$O$13="Muy Baja",'Riesgos de Gestión'!$S$13="Moderado"),CONCATENATE("R",'Riesgos de Gestión'!$A$13),"")</f>
        <v/>
      </c>
      <c r="W38" s="419"/>
      <c r="X38" s="419" t="str">
        <f>IF(AND('Riesgos de Gestión'!$O$19="Muy Baja",'Riesgos de Gestión'!$S$19="Moderado"),CONCATENATE("R",'Riesgos de Gestión'!$A$19),"")</f>
        <v/>
      </c>
      <c r="Y38" s="419"/>
      <c r="Z38" s="419" t="str">
        <f>IF(AND('Riesgos de Gestión'!$O$25="Muy Baja",'Riesgos de Gestión'!$S$25="Moderado"),CONCATENATE("R",'Riesgos de Gestión'!$A$25),"")</f>
        <v/>
      </c>
      <c r="AA38" s="420"/>
      <c r="AB38" s="436" t="str">
        <f>IF(AND('Riesgos de Gestión'!$O$13="Muy Baja",'Riesgos de Gestión'!$S$13="Mayor"),CONCATENATE("R",'Riesgos de Gestión'!$A$13),"")</f>
        <v/>
      </c>
      <c r="AC38" s="437"/>
      <c r="AD38" s="437" t="str">
        <f>IF(AND('Riesgos de Gestión'!$O$19="Muy Baja",'Riesgos de Gestión'!$S$19="Mayor"),CONCATENATE("R",'Riesgos de Gestión'!$A$19),"")</f>
        <v/>
      </c>
      <c r="AE38" s="437"/>
      <c r="AF38" s="437" t="str">
        <f>IF(AND('Riesgos de Gestión'!$O$25="Muy Baja",'Riesgos de Gestión'!$S$25="Mayor"),CONCATENATE("R",'Riesgos de Gestión'!$A$25),"")</f>
        <v/>
      </c>
      <c r="AG38" s="438"/>
      <c r="AH38" s="427" t="str">
        <f>IF(AND('Riesgos de Gestión'!$O$13="Muy Baja",'Riesgos de Gestión'!$S$13="Catastrófico"),CONCATENATE("R",'Riesgos de Gestión'!$A$13),"")</f>
        <v/>
      </c>
      <c r="AI38" s="428"/>
      <c r="AJ38" s="428" t="str">
        <f>IF(AND('Riesgos de Gestión'!$O$19="Muy Baja",'Riesgos de Gestión'!$S$19="Catastrófico"),CONCATENATE("R",'Riesgos de Gestión'!$A$19),"")</f>
        <v/>
      </c>
      <c r="AK38" s="428"/>
      <c r="AL38" s="428" t="str">
        <f>IF(AND('Riesgos de Gestión'!$O$25="Muy Baja",'Riesgos de Gestión'!$S$25="Catastrófico"),CONCATENATE("R",'Riesgos de Gestión'!$A$25),"")</f>
        <v/>
      </c>
      <c r="AM38" s="429"/>
      <c r="AN38" s="66"/>
      <c r="AO38" s="66"/>
      <c r="AP38" s="66"/>
      <c r="AQ38" s="66"/>
      <c r="AR38" s="66"/>
      <c r="AS38" s="66"/>
      <c r="AT38" s="66"/>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c r="BY38" s="66"/>
      <c r="BZ38" s="66"/>
      <c r="CA38" s="66"/>
      <c r="CB38" s="66"/>
    </row>
    <row r="39" spans="1:80" x14ac:dyDescent="0.25">
      <c r="A39" s="66"/>
      <c r="B39" s="450"/>
      <c r="C39" s="450"/>
      <c r="D39" s="451"/>
      <c r="E39" s="443"/>
      <c r="F39" s="444"/>
      <c r="G39" s="444"/>
      <c r="H39" s="444"/>
      <c r="I39" s="445"/>
      <c r="J39" s="403"/>
      <c r="K39" s="404"/>
      <c r="L39" s="404"/>
      <c r="M39" s="404"/>
      <c r="N39" s="404"/>
      <c r="O39" s="405"/>
      <c r="P39" s="403"/>
      <c r="Q39" s="404"/>
      <c r="R39" s="404"/>
      <c r="S39" s="404"/>
      <c r="T39" s="404"/>
      <c r="U39" s="405"/>
      <c r="V39" s="412"/>
      <c r="W39" s="413"/>
      <c r="X39" s="413"/>
      <c r="Y39" s="413"/>
      <c r="Z39" s="413"/>
      <c r="AA39" s="414"/>
      <c r="AB39" s="430"/>
      <c r="AC39" s="431"/>
      <c r="AD39" s="431"/>
      <c r="AE39" s="431"/>
      <c r="AF39" s="431"/>
      <c r="AG39" s="432"/>
      <c r="AH39" s="421"/>
      <c r="AI39" s="422"/>
      <c r="AJ39" s="422"/>
      <c r="AK39" s="422"/>
      <c r="AL39" s="422"/>
      <c r="AM39" s="423"/>
      <c r="AN39" s="6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c r="BY39" s="66"/>
      <c r="BZ39" s="66"/>
      <c r="CA39" s="66"/>
      <c r="CB39" s="66"/>
    </row>
    <row r="40" spans="1:80" x14ac:dyDescent="0.25">
      <c r="A40" s="66"/>
      <c r="B40" s="450"/>
      <c r="C40" s="450"/>
      <c r="D40" s="451"/>
      <c r="E40" s="443"/>
      <c r="F40" s="444"/>
      <c r="G40" s="444"/>
      <c r="H40" s="444"/>
      <c r="I40" s="445"/>
      <c r="J40" s="403" t="str">
        <f>IF(AND('Riesgos de Gestión'!$O$31="Muy Baja",'Riesgos de Gestión'!$S$31="Leve"),CONCATENATE("R",'Riesgos de Gestión'!$A$31),"")</f>
        <v/>
      </c>
      <c r="K40" s="404"/>
      <c r="L40" s="404" t="str">
        <f>IF(AND('Riesgos de Gestión'!$O$37="Muy Baja",'Riesgos de Gestión'!$S$37="Leve"),CONCATENATE("R",'Riesgos de Gestión'!$A$37),"")</f>
        <v/>
      </c>
      <c r="M40" s="404"/>
      <c r="N40" s="404" t="str">
        <f>IF(AND('Riesgos de Gestión'!$O$43="Muy Baja",'Riesgos de Gestión'!$S$43="Leve"),CONCATENATE("R",'Riesgos de Gestión'!$A$43),"")</f>
        <v/>
      </c>
      <c r="O40" s="405"/>
      <c r="P40" s="403" t="str">
        <f>IF(AND('Riesgos de Gestión'!$O$31="Muy Baja",'Riesgos de Gestión'!$S$31="Menor"),CONCATENATE("R",'Riesgos de Gestión'!$A$31),"")</f>
        <v/>
      </c>
      <c r="Q40" s="404"/>
      <c r="R40" s="404" t="str">
        <f>IF(AND('Riesgos de Gestión'!$O$37="Muy Baja",'Riesgos de Gestión'!$S$37="Menor"),CONCATENATE("R",'Riesgos de Gestión'!$A$37),"")</f>
        <v/>
      </c>
      <c r="S40" s="404"/>
      <c r="T40" s="404" t="str">
        <f>IF(AND('Riesgos de Gestión'!$O$43="Muy Baja",'Riesgos de Gestión'!$S$43="Menor"),CONCATENATE("R",'Riesgos de Gestión'!$A$43),"")</f>
        <v/>
      </c>
      <c r="U40" s="405"/>
      <c r="V40" s="412" t="str">
        <f>IF(AND('Riesgos de Gestión'!$O$31="Muy Baja",'Riesgos de Gestión'!$S$31="Moderado"),CONCATENATE("R",'Riesgos de Gestión'!$A$31),"")</f>
        <v/>
      </c>
      <c r="W40" s="413"/>
      <c r="X40" s="413" t="str">
        <f>IF(AND('Riesgos de Gestión'!$O$37="Muy Baja",'Riesgos de Gestión'!$S$37="Moderado"),CONCATENATE("R",'Riesgos de Gestión'!$A$37),"")</f>
        <v/>
      </c>
      <c r="Y40" s="413"/>
      <c r="Z40" s="413" t="str">
        <f>IF(AND('Riesgos de Gestión'!$O$43="Muy Baja",'Riesgos de Gestión'!$S$43="Moderado"),CONCATENATE("R",'Riesgos de Gestión'!$A$43),"")</f>
        <v/>
      </c>
      <c r="AA40" s="414"/>
      <c r="AB40" s="430" t="str">
        <f>IF(AND('Riesgos de Gestión'!$O$31="Muy Baja",'Riesgos de Gestión'!$S$31="Mayor"),CONCATENATE("R",'Riesgos de Gestión'!$A$31),"")</f>
        <v/>
      </c>
      <c r="AC40" s="431"/>
      <c r="AD40" s="431" t="str">
        <f>IF(AND('Riesgos de Gestión'!$O$37="Muy Baja",'Riesgos de Gestión'!$S$37="Mayor"),CONCATENATE("R",'Riesgos de Gestión'!$A$37),"")</f>
        <v/>
      </c>
      <c r="AE40" s="431"/>
      <c r="AF40" s="431" t="str">
        <f>IF(AND('Riesgos de Gestión'!$O$43="Muy Baja",'Riesgos de Gestión'!$S$43="Mayor"),CONCATENATE("R",'Riesgos de Gestión'!$A$43),"")</f>
        <v/>
      </c>
      <c r="AG40" s="432"/>
      <c r="AH40" s="421" t="str">
        <f>IF(AND('Riesgos de Gestión'!$O$31="Muy Baja",'Riesgos de Gestión'!$S$31="Catastrófico"),CONCATENATE("R",'Riesgos de Gestión'!$A$31),"")</f>
        <v/>
      </c>
      <c r="AI40" s="422"/>
      <c r="AJ40" s="422" t="str">
        <f>IF(AND('Riesgos de Gestión'!$O$37="Muy Baja",'Riesgos de Gestión'!$S$37="Catastrófico"),CONCATENATE("R",'Riesgos de Gestión'!$A$37),"")</f>
        <v/>
      </c>
      <c r="AK40" s="422"/>
      <c r="AL40" s="422" t="str">
        <f>IF(AND('Riesgos de Gestión'!$O$43="Muy Baja",'Riesgos de Gestión'!$S$43="Catastrófico"),CONCATENATE("R",'Riesgos de Gestión'!$A$43),"")</f>
        <v/>
      </c>
      <c r="AM40" s="423"/>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row>
    <row r="41" spans="1:80" x14ac:dyDescent="0.25">
      <c r="A41" s="66"/>
      <c r="B41" s="450"/>
      <c r="C41" s="450"/>
      <c r="D41" s="451"/>
      <c r="E41" s="443"/>
      <c r="F41" s="444"/>
      <c r="G41" s="444"/>
      <c r="H41" s="444"/>
      <c r="I41" s="445"/>
      <c r="J41" s="403"/>
      <c r="K41" s="404"/>
      <c r="L41" s="404"/>
      <c r="M41" s="404"/>
      <c r="N41" s="404"/>
      <c r="O41" s="405"/>
      <c r="P41" s="403"/>
      <c r="Q41" s="404"/>
      <c r="R41" s="404"/>
      <c r="S41" s="404"/>
      <c r="T41" s="404"/>
      <c r="U41" s="405"/>
      <c r="V41" s="412"/>
      <c r="W41" s="413"/>
      <c r="X41" s="413"/>
      <c r="Y41" s="413"/>
      <c r="Z41" s="413"/>
      <c r="AA41" s="414"/>
      <c r="AB41" s="430"/>
      <c r="AC41" s="431"/>
      <c r="AD41" s="431"/>
      <c r="AE41" s="431"/>
      <c r="AF41" s="431"/>
      <c r="AG41" s="432"/>
      <c r="AH41" s="421"/>
      <c r="AI41" s="422"/>
      <c r="AJ41" s="422"/>
      <c r="AK41" s="422"/>
      <c r="AL41" s="422"/>
      <c r="AM41" s="423"/>
      <c r="AN41" s="66"/>
      <c r="AO41" s="66"/>
      <c r="AP41" s="66"/>
      <c r="AQ41" s="66"/>
      <c r="AR41" s="66"/>
      <c r="AS41" s="66"/>
      <c r="AT41" s="66"/>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c r="BY41" s="66"/>
      <c r="BZ41" s="66"/>
      <c r="CA41" s="66"/>
      <c r="CB41" s="66"/>
    </row>
    <row r="42" spans="1:80" x14ac:dyDescent="0.25">
      <c r="A42" s="66"/>
      <c r="B42" s="450"/>
      <c r="C42" s="450"/>
      <c r="D42" s="451"/>
      <c r="E42" s="443"/>
      <c r="F42" s="444"/>
      <c r="G42" s="444"/>
      <c r="H42" s="444"/>
      <c r="I42" s="445"/>
      <c r="J42" s="403" t="str">
        <f>IF(AND('Riesgos de Gestión'!$O$49="Muy Baja",'Riesgos de Gestión'!$S$49="Leve"),CONCATENATE("R",'Riesgos de Gestión'!$A$49),"")</f>
        <v/>
      </c>
      <c r="K42" s="404"/>
      <c r="L42" s="404" t="str">
        <f>IF(AND('Riesgos de Gestión'!$O$55="Muy Baja",'Riesgos de Gestión'!$S$55="Leve"),CONCATENATE("R",'Riesgos de Gestión'!$A$55),"")</f>
        <v/>
      </c>
      <c r="M42" s="404"/>
      <c r="N42" s="404" t="str">
        <f>IF(AND('Riesgos de Gestión'!$O$61="Muy Baja",'Riesgos de Gestión'!$S$61="Leve"),CONCATENATE("R",'Riesgos de Gestión'!$A$61),"")</f>
        <v/>
      </c>
      <c r="O42" s="405"/>
      <c r="P42" s="403" t="str">
        <f>IF(AND('Riesgos de Gestión'!$O$49="Muy Baja",'Riesgos de Gestión'!$S$49="Menor"),CONCATENATE("R",'Riesgos de Gestión'!$A$49),"")</f>
        <v/>
      </c>
      <c r="Q42" s="404"/>
      <c r="R42" s="404" t="str">
        <f>IF(AND('Riesgos de Gestión'!$O$55="Muy Baja",'Riesgos de Gestión'!$S$55="Menor"),CONCATENATE("R",'Riesgos de Gestión'!$A$55),"")</f>
        <v/>
      </c>
      <c r="S42" s="404"/>
      <c r="T42" s="404" t="str">
        <f>IF(AND('Riesgos de Gestión'!$O$61="Muy Baja",'Riesgos de Gestión'!$S$61="Menor"),CONCATENATE("R",'Riesgos de Gestión'!$A$61),"")</f>
        <v/>
      </c>
      <c r="U42" s="405"/>
      <c r="V42" s="412" t="str">
        <f>IF(AND('Riesgos de Gestión'!$O$49="Muy Baja",'Riesgos de Gestión'!$S$49="Moderado"),CONCATENATE("R",'Riesgos de Gestión'!$A$49),"")</f>
        <v/>
      </c>
      <c r="W42" s="413"/>
      <c r="X42" s="413" t="str">
        <f>IF(AND('Riesgos de Gestión'!$O$55="Muy Baja",'Riesgos de Gestión'!$S$55="Moderado"),CONCATENATE("R",'Riesgos de Gestión'!$A$55),"")</f>
        <v/>
      </c>
      <c r="Y42" s="413"/>
      <c r="Z42" s="413" t="str">
        <f>IF(AND('Riesgos de Gestión'!$O$61="Muy Baja",'Riesgos de Gestión'!$S$61="Moderado"),CONCATENATE("R",'Riesgos de Gestión'!$A$61),"")</f>
        <v/>
      </c>
      <c r="AA42" s="414"/>
      <c r="AB42" s="430" t="str">
        <f>IF(AND('Riesgos de Gestión'!$O$49="Muy Baja",'Riesgos de Gestión'!$S$49="Mayor"),CONCATENATE("R",'Riesgos de Gestión'!$A$49),"")</f>
        <v/>
      </c>
      <c r="AC42" s="431"/>
      <c r="AD42" s="431" t="str">
        <f>IF(AND('Riesgos de Gestión'!$O$55="Muy Baja",'Riesgos de Gestión'!$S$55="Mayor"),CONCATENATE("R",'Riesgos de Gestión'!$A$55),"")</f>
        <v/>
      </c>
      <c r="AE42" s="431"/>
      <c r="AF42" s="431" t="str">
        <f>IF(AND('Riesgos de Gestión'!$O$61="Muy Baja",'Riesgos de Gestión'!$S$61="Mayor"),CONCATENATE("R",'Riesgos de Gestión'!$A$61),"")</f>
        <v/>
      </c>
      <c r="AG42" s="432"/>
      <c r="AH42" s="421" t="str">
        <f>IF(AND('Riesgos de Gestión'!$O$49="Muy Baja",'Riesgos de Gestión'!$S$49="Catastrófico"),CONCATENATE("R",'Riesgos de Gestión'!$A$49),"")</f>
        <v/>
      </c>
      <c r="AI42" s="422"/>
      <c r="AJ42" s="422" t="str">
        <f>IF(AND('Riesgos de Gestión'!$O$55="Muy Baja",'Riesgos de Gestión'!$S$55="Catastrófico"),CONCATENATE("R",'Riesgos de Gestión'!$A$55),"")</f>
        <v/>
      </c>
      <c r="AK42" s="422"/>
      <c r="AL42" s="422" t="str">
        <f>IF(AND('Riesgos de Gestión'!$O$61="Muy Baja",'Riesgos de Gestión'!$S$61="Catastrófico"),CONCATENATE("R",'Riesgos de Gestión'!$A$61),"")</f>
        <v/>
      </c>
      <c r="AM42" s="423"/>
      <c r="AN42" s="66"/>
      <c r="AO42" s="66"/>
      <c r="AP42" s="66"/>
      <c r="AQ42" s="66"/>
      <c r="AR42" s="66"/>
      <c r="AS42" s="66"/>
      <c r="AT42" s="66"/>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c r="BY42" s="66"/>
      <c r="BZ42" s="66"/>
      <c r="CA42" s="66"/>
      <c r="CB42" s="66"/>
    </row>
    <row r="43" spans="1:80" x14ac:dyDescent="0.25">
      <c r="A43" s="66"/>
      <c r="B43" s="450"/>
      <c r="C43" s="450"/>
      <c r="D43" s="451"/>
      <c r="E43" s="443"/>
      <c r="F43" s="444"/>
      <c r="G43" s="444"/>
      <c r="H43" s="444"/>
      <c r="I43" s="445"/>
      <c r="J43" s="403"/>
      <c r="K43" s="404"/>
      <c r="L43" s="404"/>
      <c r="M43" s="404"/>
      <c r="N43" s="404"/>
      <c r="O43" s="405"/>
      <c r="P43" s="403"/>
      <c r="Q43" s="404"/>
      <c r="R43" s="404"/>
      <c r="S43" s="404"/>
      <c r="T43" s="404"/>
      <c r="U43" s="405"/>
      <c r="V43" s="412"/>
      <c r="W43" s="413"/>
      <c r="X43" s="413"/>
      <c r="Y43" s="413"/>
      <c r="Z43" s="413"/>
      <c r="AA43" s="414"/>
      <c r="AB43" s="430"/>
      <c r="AC43" s="431"/>
      <c r="AD43" s="431"/>
      <c r="AE43" s="431"/>
      <c r="AF43" s="431"/>
      <c r="AG43" s="432"/>
      <c r="AH43" s="421"/>
      <c r="AI43" s="422"/>
      <c r="AJ43" s="422"/>
      <c r="AK43" s="422"/>
      <c r="AL43" s="422"/>
      <c r="AM43" s="423"/>
      <c r="AN43" s="66"/>
      <c r="AO43" s="66"/>
      <c r="AP43" s="66"/>
      <c r="AQ43" s="66"/>
      <c r="AR43" s="66"/>
      <c r="AS43" s="66"/>
      <c r="AT43" s="66"/>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c r="BY43" s="66"/>
      <c r="BZ43" s="66"/>
      <c r="CA43" s="66"/>
      <c r="CB43" s="66"/>
    </row>
    <row r="44" spans="1:80" x14ac:dyDescent="0.25">
      <c r="A44" s="66"/>
      <c r="B44" s="450"/>
      <c r="C44" s="450"/>
      <c r="D44" s="451"/>
      <c r="E44" s="443"/>
      <c r="F44" s="444"/>
      <c r="G44" s="444"/>
      <c r="H44" s="444"/>
      <c r="I44" s="445"/>
      <c r="J44" s="403" t="str">
        <f>IF(AND('Riesgos de Gestión'!$O$67="Muy Baja",'Riesgos de Gestión'!$S$67="Leve"),CONCATENATE("R",'Riesgos de Gestión'!$A$67),"")</f>
        <v/>
      </c>
      <c r="K44" s="404"/>
      <c r="L44" s="404" t="str">
        <f>IF(AND('Riesgos de Gestión'!$P$73="Muy Baja",'Riesgos de Gestión'!$T$73="Leve"),CONCATENATE("R",'Riesgos de Gestión'!$A$73),"")</f>
        <v/>
      </c>
      <c r="M44" s="404"/>
      <c r="N44" s="404" t="str">
        <f>IF(AND('Riesgos de Gestión'!$P$79="Muy Baja",'Riesgos de Gestión'!$T$79="Leve"),CONCATENATE("R",'Riesgos de Gestión'!$A$79),"")</f>
        <v/>
      </c>
      <c r="O44" s="405"/>
      <c r="P44" s="403" t="str">
        <f>IF(AND('Riesgos de Gestión'!$O$67="Muy Baja",'Riesgos de Gestión'!$S$67="Menor"),CONCATENATE("R",'Riesgos de Gestión'!$A$67),"")</f>
        <v/>
      </c>
      <c r="Q44" s="404"/>
      <c r="R44" s="404" t="str">
        <f>IF(AND('Riesgos de Gestión'!$P$73="Muy Baja",'Riesgos de Gestión'!$T$73="Menor"),CONCATENATE("R",'Riesgos de Gestión'!$A$73),"")</f>
        <v/>
      </c>
      <c r="S44" s="404"/>
      <c r="T44" s="404" t="str">
        <f>IF(AND('Riesgos de Gestión'!$P$79="Muy Baja",'Riesgos de Gestión'!$T$79="Menor"),CONCATENATE("R",'Riesgos de Gestión'!$A$79),"")</f>
        <v/>
      </c>
      <c r="U44" s="405"/>
      <c r="V44" s="412" t="str">
        <f>IF(AND('Riesgos de Gestión'!$O$67="Muy Baja",'Riesgos de Gestión'!$S$67="Moderado"),CONCATENATE("R",'Riesgos de Gestión'!$A$67),"")</f>
        <v/>
      </c>
      <c r="W44" s="413"/>
      <c r="X44" s="413" t="str">
        <f>IF(AND('Riesgos de Gestión'!$P$73="Muy Baja",'Riesgos de Gestión'!$T$73="Moderado"),CONCATENATE("R",'Riesgos de Gestión'!$A$73),"")</f>
        <v/>
      </c>
      <c r="Y44" s="413"/>
      <c r="Z44" s="413" t="str">
        <f>IF(AND('Riesgos de Gestión'!$P$79="Muy Baja",'Riesgos de Gestión'!$T$79="Moderado"),CONCATENATE("R",'Riesgos de Gestión'!$A$79),"")</f>
        <v/>
      </c>
      <c r="AA44" s="414"/>
      <c r="AB44" s="430" t="str">
        <f>IF(AND('Riesgos de Gestión'!$O$67="Muy Baja",'Riesgos de Gestión'!$S$67="Mayor"),CONCATENATE("R",'Riesgos de Gestión'!$A$67),"")</f>
        <v/>
      </c>
      <c r="AC44" s="431"/>
      <c r="AD44" s="431" t="str">
        <f>IF(AND('Riesgos de Gestión'!$P$73="Muy Baja",'Riesgos de Gestión'!$T$73="Mayor"),CONCATENATE("R",'Riesgos de Gestión'!$A$73),"")</f>
        <v/>
      </c>
      <c r="AE44" s="431"/>
      <c r="AF44" s="431" t="str">
        <f>IF(AND('Riesgos de Gestión'!$P$79="Muy Baja",'Riesgos de Gestión'!$T$79="Mayor"),CONCATENATE("R",'Riesgos de Gestión'!$A$79),"")</f>
        <v/>
      </c>
      <c r="AG44" s="432"/>
      <c r="AH44" s="421" t="str">
        <f>IF(AND('Riesgos de Gestión'!$O$67="Muy Baja",'Riesgos de Gestión'!$S$67="Catastrófico"),CONCATENATE("R",'Riesgos de Gestión'!$A$67),"")</f>
        <v/>
      </c>
      <c r="AI44" s="422"/>
      <c r="AJ44" s="422" t="str">
        <f>IF(AND('Riesgos de Gestión'!$P$73="Muy Baja",'Riesgos de Gestión'!$T$73="Catastrófico"),CONCATENATE("R",'Riesgos de Gestión'!$A$73),"")</f>
        <v/>
      </c>
      <c r="AK44" s="422"/>
      <c r="AL44" s="422" t="str">
        <f>IF(AND('Riesgos de Gestión'!$P$79="Muy Baja",'Riesgos de Gestión'!$T$79="Catastrófico"),CONCATENATE("R",'Riesgos de Gestión'!$A$79),"")</f>
        <v/>
      </c>
      <c r="AM44" s="423"/>
      <c r="AN44" s="66"/>
      <c r="AO44" s="66"/>
      <c r="AP44" s="66"/>
      <c r="AQ44" s="66"/>
      <c r="AR44" s="66"/>
      <c r="AS44" s="66"/>
      <c r="AT44" s="66"/>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c r="BY44" s="66"/>
      <c r="BZ44" s="66"/>
      <c r="CA44" s="66"/>
      <c r="CB44" s="66"/>
    </row>
    <row r="45" spans="1:80" ht="15.75" thickBot="1" x14ac:dyDescent="0.3">
      <c r="A45" s="66"/>
      <c r="B45" s="450"/>
      <c r="C45" s="450"/>
      <c r="D45" s="451"/>
      <c r="E45" s="446"/>
      <c r="F45" s="447"/>
      <c r="G45" s="447"/>
      <c r="H45" s="447"/>
      <c r="I45" s="448"/>
      <c r="J45" s="406"/>
      <c r="K45" s="407"/>
      <c r="L45" s="407"/>
      <c r="M45" s="407"/>
      <c r="N45" s="407"/>
      <c r="O45" s="408"/>
      <c r="P45" s="406"/>
      <c r="Q45" s="407"/>
      <c r="R45" s="407"/>
      <c r="S45" s="407"/>
      <c r="T45" s="407"/>
      <c r="U45" s="408"/>
      <c r="V45" s="415"/>
      <c r="W45" s="416"/>
      <c r="X45" s="416"/>
      <c r="Y45" s="416"/>
      <c r="Z45" s="416"/>
      <c r="AA45" s="417"/>
      <c r="AB45" s="433"/>
      <c r="AC45" s="434"/>
      <c r="AD45" s="434"/>
      <c r="AE45" s="434"/>
      <c r="AF45" s="434"/>
      <c r="AG45" s="435"/>
      <c r="AH45" s="424"/>
      <c r="AI45" s="425"/>
      <c r="AJ45" s="425"/>
      <c r="AK45" s="425"/>
      <c r="AL45" s="425"/>
      <c r="AM45" s="426"/>
      <c r="AN45" s="66"/>
      <c r="AO45" s="66"/>
      <c r="AP45" s="66"/>
      <c r="AQ45" s="66"/>
      <c r="AR45" s="66"/>
      <c r="AS45" s="66"/>
      <c r="AT45" s="66"/>
      <c r="AU45" s="66"/>
      <c r="AV45" s="66"/>
      <c r="AW45" s="66"/>
      <c r="AX45" s="66"/>
      <c r="AY45" s="66"/>
      <c r="AZ45" s="66"/>
      <c r="BA45" s="66"/>
      <c r="BB45" s="66"/>
      <c r="BC45" s="66"/>
      <c r="BD45" s="66"/>
      <c r="BE45" s="66"/>
      <c r="BF45" s="66"/>
      <c r="BG45" s="66"/>
      <c r="BH45" s="66"/>
      <c r="BI45" s="66"/>
      <c r="BJ45" s="66"/>
      <c r="BK45" s="66"/>
      <c r="BL45" s="66"/>
      <c r="BM45" s="66"/>
      <c r="BN45" s="66"/>
      <c r="BO45" s="66"/>
      <c r="BP45" s="66"/>
      <c r="BQ45" s="66"/>
      <c r="BR45" s="66"/>
      <c r="BS45" s="66"/>
      <c r="BT45" s="66"/>
      <c r="BU45" s="66"/>
      <c r="BV45" s="66"/>
      <c r="BW45" s="66"/>
      <c r="BX45" s="66"/>
      <c r="BY45" s="66"/>
      <c r="BZ45" s="66"/>
      <c r="CA45" s="66"/>
      <c r="CB45" s="66"/>
    </row>
    <row r="46" spans="1:80" x14ac:dyDescent="0.25">
      <c r="A46" s="66"/>
      <c r="B46" s="66"/>
      <c r="C46" s="66"/>
      <c r="D46" s="66"/>
      <c r="E46" s="66"/>
      <c r="F46" s="66"/>
      <c r="G46" s="66"/>
      <c r="H46" s="66"/>
      <c r="I46" s="66"/>
      <c r="J46" s="440" t="s">
        <v>274</v>
      </c>
      <c r="K46" s="441"/>
      <c r="L46" s="441"/>
      <c r="M46" s="441"/>
      <c r="N46" s="441"/>
      <c r="O46" s="442"/>
      <c r="P46" s="440" t="s">
        <v>275</v>
      </c>
      <c r="Q46" s="441"/>
      <c r="R46" s="441"/>
      <c r="S46" s="441"/>
      <c r="T46" s="441"/>
      <c r="U46" s="442"/>
      <c r="V46" s="440" t="s">
        <v>276</v>
      </c>
      <c r="W46" s="441"/>
      <c r="X46" s="441"/>
      <c r="Y46" s="441"/>
      <c r="Z46" s="441"/>
      <c r="AA46" s="442"/>
      <c r="AB46" s="440" t="s">
        <v>277</v>
      </c>
      <c r="AC46" s="449"/>
      <c r="AD46" s="441"/>
      <c r="AE46" s="441"/>
      <c r="AF46" s="441"/>
      <c r="AG46" s="442"/>
      <c r="AH46" s="440" t="s">
        <v>278</v>
      </c>
      <c r="AI46" s="441"/>
      <c r="AJ46" s="441"/>
      <c r="AK46" s="441"/>
      <c r="AL46" s="441"/>
      <c r="AM46" s="442"/>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x14ac:dyDescent="0.25">
      <c r="A47" s="66"/>
      <c r="B47" s="66"/>
      <c r="C47" s="66"/>
      <c r="D47" s="66"/>
      <c r="E47" s="66"/>
      <c r="F47" s="66"/>
      <c r="G47" s="66"/>
      <c r="H47" s="66"/>
      <c r="I47" s="66"/>
      <c r="J47" s="443"/>
      <c r="K47" s="444"/>
      <c r="L47" s="444"/>
      <c r="M47" s="444"/>
      <c r="N47" s="444"/>
      <c r="O47" s="445"/>
      <c r="P47" s="443"/>
      <c r="Q47" s="444"/>
      <c r="R47" s="444"/>
      <c r="S47" s="444"/>
      <c r="T47" s="444"/>
      <c r="U47" s="445"/>
      <c r="V47" s="443"/>
      <c r="W47" s="444"/>
      <c r="X47" s="444"/>
      <c r="Y47" s="444"/>
      <c r="Z47" s="444"/>
      <c r="AA47" s="445"/>
      <c r="AB47" s="443"/>
      <c r="AC47" s="444"/>
      <c r="AD47" s="444"/>
      <c r="AE47" s="444"/>
      <c r="AF47" s="444"/>
      <c r="AG47" s="445"/>
      <c r="AH47" s="443"/>
      <c r="AI47" s="444"/>
      <c r="AJ47" s="444"/>
      <c r="AK47" s="444"/>
      <c r="AL47" s="444"/>
      <c r="AM47" s="445"/>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x14ac:dyDescent="0.25">
      <c r="A48" s="66"/>
      <c r="B48" s="66"/>
      <c r="C48" s="66"/>
      <c r="D48" s="66"/>
      <c r="E48" s="66"/>
      <c r="F48" s="66"/>
      <c r="G48" s="66"/>
      <c r="H48" s="66"/>
      <c r="I48" s="66"/>
      <c r="J48" s="443"/>
      <c r="K48" s="444"/>
      <c r="L48" s="444"/>
      <c r="M48" s="444"/>
      <c r="N48" s="444"/>
      <c r="O48" s="445"/>
      <c r="P48" s="443"/>
      <c r="Q48" s="444"/>
      <c r="R48" s="444"/>
      <c r="S48" s="444"/>
      <c r="T48" s="444"/>
      <c r="U48" s="445"/>
      <c r="V48" s="443"/>
      <c r="W48" s="444"/>
      <c r="X48" s="444"/>
      <c r="Y48" s="444"/>
      <c r="Z48" s="444"/>
      <c r="AA48" s="445"/>
      <c r="AB48" s="443"/>
      <c r="AC48" s="444"/>
      <c r="AD48" s="444"/>
      <c r="AE48" s="444"/>
      <c r="AF48" s="444"/>
      <c r="AG48" s="445"/>
      <c r="AH48" s="443"/>
      <c r="AI48" s="444"/>
      <c r="AJ48" s="444"/>
      <c r="AK48" s="444"/>
      <c r="AL48" s="444"/>
      <c r="AM48" s="445"/>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x14ac:dyDescent="0.25">
      <c r="A49" s="66"/>
      <c r="B49" s="66"/>
      <c r="C49" s="66"/>
      <c r="D49" s="66"/>
      <c r="E49" s="66"/>
      <c r="F49" s="66"/>
      <c r="G49" s="66"/>
      <c r="H49" s="66"/>
      <c r="I49" s="66"/>
      <c r="J49" s="443"/>
      <c r="K49" s="444"/>
      <c r="L49" s="444"/>
      <c r="M49" s="444"/>
      <c r="N49" s="444"/>
      <c r="O49" s="445"/>
      <c r="P49" s="443"/>
      <c r="Q49" s="444"/>
      <c r="R49" s="444"/>
      <c r="S49" s="444"/>
      <c r="T49" s="444"/>
      <c r="U49" s="445"/>
      <c r="V49" s="443"/>
      <c r="W49" s="444"/>
      <c r="X49" s="444"/>
      <c r="Y49" s="444"/>
      <c r="Z49" s="444"/>
      <c r="AA49" s="445"/>
      <c r="AB49" s="443"/>
      <c r="AC49" s="444"/>
      <c r="AD49" s="444"/>
      <c r="AE49" s="444"/>
      <c r="AF49" s="444"/>
      <c r="AG49" s="445"/>
      <c r="AH49" s="443"/>
      <c r="AI49" s="444"/>
      <c r="AJ49" s="444"/>
      <c r="AK49" s="444"/>
      <c r="AL49" s="444"/>
      <c r="AM49" s="445"/>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x14ac:dyDescent="0.25">
      <c r="A50" s="66"/>
      <c r="B50" s="66"/>
      <c r="C50" s="66"/>
      <c r="D50" s="66"/>
      <c r="E50" s="66"/>
      <c r="F50" s="66"/>
      <c r="G50" s="66"/>
      <c r="H50" s="66"/>
      <c r="I50" s="66"/>
      <c r="J50" s="443"/>
      <c r="K50" s="444"/>
      <c r="L50" s="444"/>
      <c r="M50" s="444"/>
      <c r="N50" s="444"/>
      <c r="O50" s="445"/>
      <c r="P50" s="443"/>
      <c r="Q50" s="444"/>
      <c r="R50" s="444"/>
      <c r="S50" s="444"/>
      <c r="T50" s="444"/>
      <c r="U50" s="445"/>
      <c r="V50" s="443"/>
      <c r="W50" s="444"/>
      <c r="X50" s="444"/>
      <c r="Y50" s="444"/>
      <c r="Z50" s="444"/>
      <c r="AA50" s="445"/>
      <c r="AB50" s="443"/>
      <c r="AC50" s="444"/>
      <c r="AD50" s="444"/>
      <c r="AE50" s="444"/>
      <c r="AF50" s="444"/>
      <c r="AG50" s="445"/>
      <c r="AH50" s="443"/>
      <c r="AI50" s="444"/>
      <c r="AJ50" s="444"/>
      <c r="AK50" s="444"/>
      <c r="AL50" s="444"/>
      <c r="AM50" s="445"/>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75" thickBot="1" x14ac:dyDescent="0.3">
      <c r="A51" s="66"/>
      <c r="B51" s="66"/>
      <c r="C51" s="66"/>
      <c r="D51" s="66"/>
      <c r="E51" s="66"/>
      <c r="F51" s="66"/>
      <c r="G51" s="66"/>
      <c r="H51" s="66"/>
      <c r="I51" s="66"/>
      <c r="J51" s="446"/>
      <c r="K51" s="447"/>
      <c r="L51" s="447"/>
      <c r="M51" s="447"/>
      <c r="N51" s="447"/>
      <c r="O51" s="448"/>
      <c r="P51" s="446"/>
      <c r="Q51" s="447"/>
      <c r="R51" s="447"/>
      <c r="S51" s="447"/>
      <c r="T51" s="447"/>
      <c r="U51" s="448"/>
      <c r="V51" s="446"/>
      <c r="W51" s="447"/>
      <c r="X51" s="447"/>
      <c r="Y51" s="447"/>
      <c r="Z51" s="447"/>
      <c r="AA51" s="448"/>
      <c r="AB51" s="446"/>
      <c r="AC51" s="447"/>
      <c r="AD51" s="447"/>
      <c r="AE51" s="447"/>
      <c r="AF51" s="447"/>
      <c r="AG51" s="448"/>
      <c r="AH51" s="446"/>
      <c r="AI51" s="447"/>
      <c r="AJ51" s="447"/>
      <c r="AK51" s="447"/>
      <c r="AL51" s="447"/>
      <c r="AM51" s="448"/>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x14ac:dyDescent="0.25">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25">
      <c r="A53" s="66"/>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25">
      <c r="A54" s="66"/>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x14ac:dyDescent="0.25">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25">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25">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25">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25">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25">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x14ac:dyDescent="0.25">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2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66"/>
      <c r="BT62" s="66"/>
      <c r="BU62" s="66"/>
      <c r="BV62" s="66"/>
      <c r="BW62" s="66"/>
      <c r="BX62" s="66"/>
      <c r="BY62" s="66"/>
      <c r="BZ62" s="66"/>
      <c r="CA62" s="66"/>
      <c r="CB62" s="66"/>
    </row>
    <row r="63" spans="1:80" x14ac:dyDescent="0.25">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6"/>
      <c r="BC63" s="66"/>
      <c r="BD63" s="66"/>
      <c r="BE63" s="66"/>
      <c r="BF63" s="66"/>
      <c r="BG63" s="66"/>
      <c r="BH63" s="66"/>
      <c r="BI63" s="66"/>
      <c r="BJ63" s="66"/>
      <c r="BK63" s="66"/>
      <c r="BL63" s="66"/>
      <c r="BM63" s="66"/>
      <c r="BN63" s="66"/>
      <c r="BO63" s="66"/>
      <c r="BP63" s="66"/>
      <c r="BQ63" s="66"/>
      <c r="BR63" s="66"/>
      <c r="BS63" s="66"/>
      <c r="BT63" s="66"/>
      <c r="BU63" s="66"/>
      <c r="BV63" s="66"/>
      <c r="BW63" s="66"/>
      <c r="BX63" s="66"/>
      <c r="BY63" s="66"/>
      <c r="BZ63" s="66"/>
      <c r="CA63" s="66"/>
      <c r="CB63" s="66"/>
    </row>
    <row r="64" spans="1:80" x14ac:dyDescent="0.25">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c r="BC64" s="66"/>
      <c r="BD64" s="66"/>
      <c r="BE64" s="66"/>
      <c r="BF64" s="66"/>
      <c r="BG64" s="66"/>
      <c r="BH64" s="66"/>
      <c r="BI64" s="66"/>
      <c r="BJ64" s="66"/>
      <c r="BK64" s="66"/>
      <c r="BL64" s="66"/>
      <c r="BM64" s="66"/>
      <c r="BN64" s="66"/>
      <c r="BO64" s="66"/>
      <c r="BP64" s="66"/>
      <c r="BQ64" s="66"/>
      <c r="BR64" s="66"/>
      <c r="BS64" s="66"/>
      <c r="BT64" s="66"/>
      <c r="BU64" s="66"/>
      <c r="BV64" s="66"/>
      <c r="BW64" s="66"/>
      <c r="BX64" s="66"/>
      <c r="BY64" s="66"/>
      <c r="BZ64" s="66"/>
      <c r="CA64" s="66"/>
      <c r="CB64" s="66"/>
    </row>
    <row r="65" spans="1:80" x14ac:dyDescent="0.2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c r="BI65" s="66"/>
      <c r="BJ65" s="66"/>
      <c r="BK65" s="66"/>
      <c r="BL65" s="66"/>
      <c r="BM65" s="66"/>
      <c r="BN65" s="66"/>
      <c r="BO65" s="66"/>
      <c r="BP65" s="66"/>
      <c r="BQ65" s="66"/>
      <c r="BR65" s="66"/>
      <c r="BS65" s="66"/>
      <c r="BT65" s="66"/>
      <c r="BU65" s="66"/>
      <c r="BV65" s="66"/>
      <c r="BW65" s="66"/>
      <c r="BX65" s="66"/>
      <c r="BY65" s="66"/>
      <c r="BZ65" s="66"/>
      <c r="CA65" s="66"/>
      <c r="CB65" s="66"/>
    </row>
    <row r="66" spans="1:80" x14ac:dyDescent="0.2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c r="BI66" s="66"/>
      <c r="BJ66" s="66"/>
      <c r="BK66" s="66"/>
      <c r="BL66" s="66"/>
      <c r="BM66" s="66"/>
      <c r="BN66" s="66"/>
      <c r="BO66" s="66"/>
      <c r="BP66" s="66"/>
      <c r="BQ66" s="66"/>
      <c r="BR66" s="66"/>
      <c r="BS66" s="66"/>
      <c r="BT66" s="66"/>
      <c r="BU66" s="66"/>
      <c r="BV66" s="66"/>
      <c r="BW66" s="66"/>
      <c r="BX66" s="66"/>
      <c r="BY66" s="66"/>
      <c r="BZ66" s="66"/>
      <c r="CA66" s="66"/>
      <c r="CB66" s="66"/>
    </row>
    <row r="67" spans="1:80" x14ac:dyDescent="0.25">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c r="BI67" s="66"/>
      <c r="BJ67" s="66"/>
      <c r="BK67" s="66"/>
      <c r="BL67" s="66"/>
      <c r="BM67" s="66"/>
      <c r="BN67" s="66"/>
      <c r="BO67" s="66"/>
      <c r="BP67" s="66"/>
      <c r="BQ67" s="66"/>
      <c r="BR67" s="66"/>
      <c r="BS67" s="66"/>
      <c r="BT67" s="66"/>
      <c r="BU67" s="66"/>
      <c r="BV67" s="66"/>
      <c r="BW67" s="66"/>
      <c r="BX67" s="66"/>
      <c r="BY67" s="66"/>
      <c r="BZ67" s="66"/>
      <c r="CA67" s="66"/>
      <c r="CB67" s="66"/>
    </row>
    <row r="68" spans="1:80" x14ac:dyDescent="0.2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c r="BI68" s="66"/>
      <c r="BJ68" s="66"/>
      <c r="BK68" s="66"/>
      <c r="BL68" s="66"/>
      <c r="BM68" s="66"/>
      <c r="BN68" s="66"/>
      <c r="BO68" s="66"/>
      <c r="BP68" s="66"/>
      <c r="BQ68" s="66"/>
      <c r="BR68" s="66"/>
      <c r="BS68" s="66"/>
      <c r="BT68" s="66"/>
      <c r="BU68" s="66"/>
      <c r="BV68" s="66"/>
      <c r="BW68" s="66"/>
      <c r="BX68" s="66"/>
      <c r="BY68" s="66"/>
      <c r="BZ68" s="66"/>
      <c r="CA68" s="66"/>
      <c r="CB68" s="66"/>
    </row>
    <row r="69" spans="1:80" x14ac:dyDescent="0.25">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c r="BI69" s="66"/>
      <c r="BJ69" s="66"/>
      <c r="BK69" s="66"/>
      <c r="BL69" s="66"/>
      <c r="BM69" s="66"/>
      <c r="BN69" s="66"/>
      <c r="BO69" s="66"/>
      <c r="BP69" s="66"/>
      <c r="BQ69" s="66"/>
      <c r="BR69" s="66"/>
      <c r="BS69" s="66"/>
      <c r="BT69" s="66"/>
      <c r="BU69" s="66"/>
      <c r="BV69" s="66"/>
      <c r="BW69" s="66"/>
      <c r="BX69" s="66"/>
      <c r="BY69" s="66"/>
      <c r="BZ69" s="66"/>
      <c r="CA69" s="66"/>
      <c r="CB69" s="66"/>
    </row>
    <row r="70" spans="1:80"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c r="BI70" s="66"/>
      <c r="BJ70" s="66"/>
      <c r="BK70" s="66"/>
      <c r="BL70" s="66"/>
      <c r="BM70" s="66"/>
      <c r="BN70" s="66"/>
      <c r="BO70" s="66"/>
      <c r="BP70" s="66"/>
      <c r="BQ70" s="66"/>
      <c r="BR70" s="66"/>
      <c r="BS70" s="66"/>
      <c r="BT70" s="66"/>
      <c r="BU70" s="66"/>
      <c r="BV70" s="66"/>
      <c r="BW70" s="66"/>
      <c r="BX70" s="66"/>
      <c r="BY70" s="66"/>
      <c r="BZ70" s="66"/>
      <c r="CA70" s="66"/>
      <c r="CB70" s="66"/>
    </row>
    <row r="71" spans="1:80"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c r="BI71" s="66"/>
      <c r="BJ71" s="66"/>
      <c r="BK71" s="66"/>
      <c r="BL71" s="66"/>
      <c r="BM71" s="66"/>
      <c r="BN71" s="66"/>
      <c r="BO71" s="66"/>
      <c r="BP71" s="66"/>
      <c r="BQ71" s="66"/>
      <c r="BR71" s="66"/>
      <c r="BS71" s="66"/>
      <c r="BT71" s="66"/>
      <c r="BU71" s="66"/>
      <c r="BV71" s="66"/>
      <c r="BW71" s="66"/>
      <c r="BX71" s="66"/>
      <c r="BY71" s="66"/>
      <c r="BZ71" s="66"/>
      <c r="CA71" s="66"/>
      <c r="CB71" s="66"/>
    </row>
    <row r="72" spans="1:80"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c r="BI72" s="66"/>
      <c r="BJ72" s="66"/>
      <c r="BK72" s="66"/>
      <c r="BL72" s="66"/>
      <c r="BM72" s="66"/>
      <c r="BN72" s="66"/>
      <c r="BO72" s="66"/>
      <c r="BP72" s="66"/>
      <c r="BQ72" s="66"/>
      <c r="BR72" s="66"/>
      <c r="BS72" s="66"/>
      <c r="BT72" s="66"/>
      <c r="BU72" s="66"/>
      <c r="BV72" s="66"/>
      <c r="BW72" s="66"/>
      <c r="BX72" s="66"/>
      <c r="BY72" s="66"/>
      <c r="BZ72" s="66"/>
      <c r="CA72" s="66"/>
      <c r="CB72" s="66"/>
    </row>
    <row r="73" spans="1:80"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c r="BI73" s="66"/>
      <c r="BJ73" s="66"/>
      <c r="BK73" s="66"/>
      <c r="BL73" s="66"/>
      <c r="BM73" s="66"/>
      <c r="BN73" s="66"/>
      <c r="BO73" s="66"/>
      <c r="BP73" s="66"/>
      <c r="BQ73" s="66"/>
      <c r="BR73" s="66"/>
      <c r="BS73" s="66"/>
      <c r="BT73" s="66"/>
      <c r="BU73" s="66"/>
      <c r="BV73" s="66"/>
      <c r="BW73" s="66"/>
      <c r="BX73" s="66"/>
      <c r="BY73" s="66"/>
      <c r="BZ73" s="66"/>
      <c r="CA73" s="66"/>
      <c r="CB73" s="66"/>
    </row>
    <row r="74" spans="1:80" x14ac:dyDescent="0.2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6"/>
      <c r="BR74" s="66"/>
      <c r="BS74" s="66"/>
      <c r="BT74" s="66"/>
      <c r="BU74" s="66"/>
      <c r="BV74" s="66"/>
      <c r="BW74" s="66"/>
      <c r="BX74" s="66"/>
      <c r="BY74" s="66"/>
      <c r="BZ74" s="66"/>
      <c r="CA74" s="66"/>
      <c r="CB74" s="66"/>
    </row>
    <row r="75" spans="1:80"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c r="BI75" s="66"/>
      <c r="BJ75" s="66"/>
      <c r="BK75" s="66"/>
      <c r="BL75" s="66"/>
      <c r="BM75" s="66"/>
      <c r="BN75" s="66"/>
      <c r="BO75" s="66"/>
      <c r="BP75" s="66"/>
      <c r="BQ75" s="66"/>
      <c r="BR75" s="66"/>
      <c r="BS75" s="66"/>
      <c r="BT75" s="66"/>
      <c r="BU75" s="66"/>
      <c r="BV75" s="66"/>
      <c r="BW75" s="66"/>
      <c r="BX75" s="66"/>
      <c r="BY75" s="66"/>
      <c r="BZ75" s="66"/>
      <c r="CA75" s="66"/>
      <c r="CB75" s="66"/>
    </row>
    <row r="76" spans="1:80" x14ac:dyDescent="0.2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c r="BI76" s="66"/>
      <c r="BJ76" s="66"/>
      <c r="BK76" s="66"/>
      <c r="BL76" s="66"/>
      <c r="BM76" s="66"/>
      <c r="BN76" s="66"/>
      <c r="BO76" s="66"/>
      <c r="BP76" s="66"/>
      <c r="BQ76" s="66"/>
      <c r="BR76" s="66"/>
      <c r="BS76" s="66"/>
      <c r="BT76" s="66"/>
      <c r="BU76" s="66"/>
      <c r="BV76" s="66"/>
      <c r="BW76" s="66"/>
      <c r="BX76" s="66"/>
      <c r="BY76" s="66"/>
      <c r="BZ76" s="66"/>
      <c r="CA76" s="66"/>
      <c r="CB76" s="66"/>
    </row>
    <row r="77" spans="1:80" x14ac:dyDescent="0.2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c r="BI77" s="66"/>
      <c r="BJ77" s="66"/>
      <c r="BK77" s="66"/>
      <c r="BL77" s="66"/>
      <c r="BM77" s="66"/>
      <c r="BN77" s="66"/>
      <c r="BO77" s="66"/>
      <c r="BP77" s="66"/>
      <c r="BQ77" s="66"/>
      <c r="BR77" s="66"/>
      <c r="BS77" s="66"/>
      <c r="BT77" s="66"/>
      <c r="BU77" s="66"/>
      <c r="BV77" s="66"/>
      <c r="BW77" s="66"/>
      <c r="BX77" s="66"/>
      <c r="BY77" s="66"/>
      <c r="BZ77" s="66"/>
      <c r="CA77" s="66"/>
      <c r="CB77" s="66"/>
    </row>
    <row r="78" spans="1:80" x14ac:dyDescent="0.2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c r="BI78" s="66"/>
      <c r="BJ78" s="66"/>
      <c r="BK78" s="66"/>
      <c r="BL78" s="66"/>
      <c r="BM78" s="66"/>
      <c r="BN78" s="66"/>
      <c r="BO78" s="66"/>
      <c r="BP78" s="66"/>
      <c r="BQ78" s="66"/>
      <c r="BR78" s="66"/>
      <c r="BS78" s="66"/>
      <c r="BT78" s="66"/>
      <c r="BU78" s="66"/>
      <c r="BV78" s="66"/>
      <c r="BW78" s="66"/>
      <c r="BX78" s="66"/>
      <c r="BY78" s="66"/>
      <c r="BZ78" s="66"/>
      <c r="CA78" s="66"/>
      <c r="CB78" s="66"/>
    </row>
    <row r="79" spans="1:80" x14ac:dyDescent="0.2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c r="BI79" s="66"/>
      <c r="BJ79" s="66"/>
      <c r="BK79" s="66"/>
    </row>
    <row r="80" spans="1:80"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c r="BI80" s="66"/>
      <c r="BJ80" s="66"/>
      <c r="BK80" s="66"/>
    </row>
    <row r="81" spans="1:63" x14ac:dyDescent="0.2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c r="BI81" s="66"/>
      <c r="BJ81" s="66"/>
      <c r="BK81" s="66"/>
    </row>
    <row r="82" spans="1:63" x14ac:dyDescent="0.2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c r="BI82" s="66"/>
      <c r="BJ82" s="66"/>
      <c r="BK82" s="66"/>
    </row>
    <row r="83" spans="1:63" x14ac:dyDescent="0.2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c r="BI83" s="66"/>
      <c r="BJ83" s="66"/>
      <c r="BK83" s="66"/>
    </row>
    <row r="84" spans="1:63" x14ac:dyDescent="0.2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c r="BI84" s="66"/>
      <c r="BJ84" s="66"/>
      <c r="BK84" s="66"/>
    </row>
    <row r="85" spans="1:63" x14ac:dyDescent="0.2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c r="BI85" s="66"/>
      <c r="BJ85" s="66"/>
      <c r="BK85" s="66"/>
    </row>
    <row r="86" spans="1:63" x14ac:dyDescent="0.2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c r="BI86" s="66"/>
      <c r="BJ86" s="66"/>
      <c r="BK86" s="66"/>
    </row>
    <row r="87" spans="1:63"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c r="BI87" s="66"/>
      <c r="BJ87" s="66"/>
      <c r="BK87" s="66"/>
    </row>
    <row r="88" spans="1:63" x14ac:dyDescent="0.2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c r="BI88" s="66"/>
      <c r="BJ88" s="66"/>
      <c r="BK88" s="66"/>
    </row>
    <row r="89" spans="1:63" x14ac:dyDescent="0.2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c r="BI89" s="66"/>
      <c r="BJ89" s="66"/>
      <c r="BK89" s="66"/>
    </row>
    <row r="90" spans="1:63" x14ac:dyDescent="0.2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c r="BI90" s="66"/>
      <c r="BJ90" s="66"/>
      <c r="BK90" s="66"/>
    </row>
    <row r="91" spans="1:63" x14ac:dyDescent="0.2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c r="BI91" s="66"/>
      <c r="BJ91" s="66"/>
      <c r="BK91" s="66"/>
    </row>
    <row r="92" spans="1:63" x14ac:dyDescent="0.2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c r="BI92" s="66"/>
      <c r="BJ92" s="66"/>
      <c r="BK92" s="66"/>
    </row>
    <row r="93" spans="1:63" x14ac:dyDescent="0.2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c r="BI93" s="66"/>
      <c r="BJ93" s="66"/>
      <c r="BK93" s="66"/>
    </row>
    <row r="94" spans="1:63" x14ac:dyDescent="0.2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c r="BI94" s="66"/>
      <c r="BJ94" s="66"/>
      <c r="BK94" s="66"/>
    </row>
    <row r="95" spans="1:63" x14ac:dyDescent="0.2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c r="BI95" s="66"/>
      <c r="BJ95" s="66"/>
      <c r="BK95" s="66"/>
    </row>
    <row r="96" spans="1:63" x14ac:dyDescent="0.2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c r="BI96" s="66"/>
      <c r="BJ96" s="66"/>
      <c r="BK96" s="66"/>
    </row>
    <row r="97" spans="1:63" x14ac:dyDescent="0.2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c r="BI97" s="66"/>
      <c r="BJ97" s="66"/>
      <c r="BK97" s="66"/>
    </row>
    <row r="98" spans="1:63"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c r="BI98" s="66"/>
      <c r="BJ98" s="66"/>
      <c r="BK98" s="66"/>
    </row>
    <row r="99" spans="1:63" x14ac:dyDescent="0.2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c r="BI99" s="66"/>
      <c r="BJ99" s="66"/>
      <c r="BK99" s="66"/>
    </row>
    <row r="100" spans="1:63" x14ac:dyDescent="0.2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c r="BI100" s="66"/>
      <c r="BJ100" s="66"/>
      <c r="BK100" s="66"/>
    </row>
    <row r="101" spans="1:63" x14ac:dyDescent="0.2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c r="BI101" s="66"/>
      <c r="BJ101" s="66"/>
      <c r="BK101" s="66"/>
    </row>
    <row r="102" spans="1:63" x14ac:dyDescent="0.2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c r="BI102" s="66"/>
      <c r="BJ102" s="66"/>
      <c r="BK102" s="66"/>
    </row>
    <row r="103" spans="1:63"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c r="BI103" s="66"/>
      <c r="BJ103" s="66"/>
      <c r="BK103" s="66"/>
    </row>
    <row r="104" spans="1:63" x14ac:dyDescent="0.2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c r="BI104" s="66"/>
      <c r="BJ104" s="66"/>
      <c r="BK104" s="66"/>
    </row>
    <row r="105" spans="1:63" x14ac:dyDescent="0.2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c r="BI105" s="66"/>
      <c r="BJ105" s="66"/>
      <c r="BK105" s="66"/>
    </row>
    <row r="106" spans="1:63" x14ac:dyDescent="0.2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c r="BI106" s="66"/>
      <c r="BJ106" s="66"/>
      <c r="BK106" s="66"/>
    </row>
    <row r="107" spans="1:63" x14ac:dyDescent="0.25">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c r="BI107" s="66"/>
      <c r="BJ107" s="66"/>
      <c r="BK107" s="66"/>
    </row>
    <row r="108" spans="1:63" x14ac:dyDescent="0.25">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c r="BI108" s="66"/>
      <c r="BJ108" s="66"/>
      <c r="BK108" s="66"/>
    </row>
    <row r="109" spans="1:63" x14ac:dyDescent="0.25">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c r="BI109" s="66"/>
      <c r="BJ109" s="66"/>
      <c r="BK109" s="66"/>
    </row>
    <row r="110" spans="1:63" x14ac:dyDescent="0.2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c r="BI110" s="66"/>
      <c r="BJ110" s="66"/>
      <c r="BK110" s="66"/>
    </row>
    <row r="111" spans="1:63" x14ac:dyDescent="0.2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c r="BI111" s="66"/>
      <c r="BJ111" s="66"/>
      <c r="BK111" s="66"/>
    </row>
    <row r="112" spans="1:63" x14ac:dyDescent="0.2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c r="BI112" s="66"/>
      <c r="BJ112" s="66"/>
      <c r="BK112" s="66"/>
    </row>
    <row r="113" spans="1:63" x14ac:dyDescent="0.2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c r="BI113" s="66"/>
      <c r="BJ113" s="66"/>
      <c r="BK113" s="66"/>
    </row>
    <row r="114" spans="1:63" x14ac:dyDescent="0.2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c r="BI114" s="66"/>
      <c r="BJ114" s="66"/>
      <c r="BK114" s="66"/>
    </row>
    <row r="115" spans="1:63" x14ac:dyDescent="0.2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c r="BI115" s="66"/>
      <c r="BJ115" s="66"/>
      <c r="BK115" s="66"/>
    </row>
    <row r="116" spans="1:63" x14ac:dyDescent="0.2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c r="BI116" s="66"/>
      <c r="BJ116" s="66"/>
      <c r="BK116" s="66"/>
    </row>
    <row r="117" spans="1:63" x14ac:dyDescent="0.2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c r="BI117" s="66"/>
      <c r="BJ117" s="66"/>
      <c r="BK117" s="66"/>
    </row>
    <row r="118" spans="1:63" x14ac:dyDescent="0.2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c r="BI118" s="66"/>
      <c r="BJ118" s="66"/>
      <c r="BK118" s="66"/>
    </row>
    <row r="119" spans="1:63" x14ac:dyDescent="0.2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c r="BI119" s="66"/>
      <c r="BJ119" s="66"/>
      <c r="BK119" s="66"/>
    </row>
    <row r="120" spans="1:63" x14ac:dyDescent="0.2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c r="BI120" s="66"/>
      <c r="BJ120" s="66"/>
      <c r="BK120" s="66"/>
    </row>
    <row r="121" spans="1:63" x14ac:dyDescent="0.2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c r="BI121" s="66"/>
      <c r="BJ121" s="66"/>
      <c r="BK121" s="66"/>
    </row>
    <row r="122" spans="1:63" x14ac:dyDescent="0.25">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c r="BI122" s="66"/>
      <c r="BJ122" s="66"/>
      <c r="BK122" s="66"/>
    </row>
    <row r="123" spans="1:63" x14ac:dyDescent="0.25">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c r="BI123" s="66"/>
      <c r="BJ123" s="66"/>
      <c r="BK123" s="66"/>
    </row>
    <row r="124" spans="1:63" x14ac:dyDescent="0.25">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c r="BI124" s="66"/>
      <c r="BJ124" s="66"/>
      <c r="BK124" s="66"/>
    </row>
    <row r="125" spans="1:63" x14ac:dyDescent="0.25">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c r="BI125" s="66"/>
      <c r="BJ125" s="66"/>
      <c r="BK125" s="66"/>
    </row>
    <row r="126" spans="1:63" x14ac:dyDescent="0.25">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c r="BI126" s="66"/>
      <c r="BJ126" s="66"/>
      <c r="BK126" s="66"/>
    </row>
    <row r="127" spans="1:63" x14ac:dyDescent="0.25">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c r="BI127" s="66"/>
      <c r="BJ127" s="66"/>
      <c r="BK127" s="66"/>
    </row>
    <row r="128" spans="1:63" x14ac:dyDescent="0.25">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c r="BI128" s="66"/>
      <c r="BJ128" s="66"/>
      <c r="BK128" s="66"/>
    </row>
    <row r="129" spans="2:63" x14ac:dyDescent="0.25">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c r="BI129" s="66"/>
      <c r="BJ129" s="66"/>
      <c r="BK129" s="66"/>
    </row>
    <row r="130" spans="2:63" x14ac:dyDescent="0.25">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c r="BI130" s="66"/>
      <c r="BJ130" s="66"/>
      <c r="BK130" s="66"/>
    </row>
    <row r="131" spans="2:63" x14ac:dyDescent="0.25">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c r="BI131" s="66"/>
      <c r="BJ131" s="66"/>
      <c r="BK131" s="66"/>
    </row>
    <row r="132" spans="2:63" x14ac:dyDescent="0.25">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c r="BI132" s="66"/>
      <c r="BJ132" s="66"/>
      <c r="BK132" s="66"/>
    </row>
    <row r="133" spans="2:63" x14ac:dyDescent="0.25">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c r="BI133" s="66"/>
      <c r="BJ133" s="66"/>
      <c r="BK133" s="66"/>
    </row>
    <row r="134" spans="2:63" x14ac:dyDescent="0.25">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c r="BI134" s="66"/>
      <c r="BJ134" s="66"/>
      <c r="BK134" s="66"/>
    </row>
    <row r="135" spans="2:63" x14ac:dyDescent="0.25">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c r="BI135" s="66"/>
      <c r="BJ135" s="66"/>
      <c r="BK135" s="66"/>
    </row>
    <row r="136" spans="2:63" x14ac:dyDescent="0.25">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c r="BI136" s="66"/>
      <c r="BJ136" s="66"/>
      <c r="BK136" s="66"/>
    </row>
    <row r="137" spans="2:63" x14ac:dyDescent="0.25">
      <c r="B137" s="66"/>
      <c r="C137" s="66"/>
      <c r="D137" s="66"/>
      <c r="E137" s="66"/>
      <c r="F137" s="66"/>
      <c r="G137" s="66"/>
      <c r="H137" s="66"/>
      <c r="I137" s="66"/>
    </row>
    <row r="138" spans="2:63" x14ac:dyDescent="0.25">
      <c r="B138" s="66"/>
      <c r="C138" s="66"/>
      <c r="D138" s="66"/>
      <c r="E138" s="66"/>
      <c r="F138" s="66"/>
      <c r="G138" s="66"/>
      <c r="H138" s="66"/>
      <c r="I138" s="66"/>
    </row>
    <row r="139" spans="2:63" x14ac:dyDescent="0.25">
      <c r="B139" s="66"/>
      <c r="C139" s="66"/>
      <c r="D139" s="66"/>
      <c r="E139" s="66"/>
      <c r="F139" s="66"/>
      <c r="G139" s="66"/>
      <c r="H139" s="66"/>
      <c r="I139" s="66"/>
    </row>
    <row r="140" spans="2:63" x14ac:dyDescent="0.25">
      <c r="B140" s="66"/>
      <c r="C140" s="66"/>
      <c r="D140" s="66"/>
      <c r="E140" s="66"/>
      <c r="F140" s="66"/>
      <c r="G140" s="66"/>
      <c r="H140" s="66"/>
      <c r="I140" s="66"/>
    </row>
  </sheetData>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M248"/>
  <sheetViews>
    <sheetView topLeftCell="K10" zoomScale="60" zoomScaleNormal="60" workbookViewId="0">
      <selection activeCell="AC38" sqref="AC38"/>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row>
    <row r="2" spans="1:91" ht="18" customHeight="1" x14ac:dyDescent="0.25">
      <c r="A2" s="66"/>
      <c r="B2" s="517" t="s">
        <v>279</v>
      </c>
      <c r="C2" s="518"/>
      <c r="D2" s="518"/>
      <c r="E2" s="518"/>
      <c r="F2" s="518"/>
      <c r="G2" s="518"/>
      <c r="H2" s="518"/>
      <c r="I2" s="518"/>
      <c r="J2" s="439" t="s">
        <v>15</v>
      </c>
      <c r="K2" s="439"/>
      <c r="L2" s="439"/>
      <c r="M2" s="439"/>
      <c r="N2" s="439"/>
      <c r="O2" s="439"/>
      <c r="P2" s="439"/>
      <c r="Q2" s="439"/>
      <c r="R2" s="439"/>
      <c r="S2" s="439"/>
      <c r="T2" s="439"/>
      <c r="U2" s="439"/>
      <c r="V2" s="439"/>
      <c r="W2" s="439"/>
      <c r="X2" s="439"/>
      <c r="Y2" s="439"/>
      <c r="Z2" s="439"/>
      <c r="AA2" s="439"/>
      <c r="AB2" s="439"/>
      <c r="AC2" s="439"/>
      <c r="AD2" s="439"/>
      <c r="AE2" s="439"/>
      <c r="AF2" s="439"/>
      <c r="AG2" s="439"/>
      <c r="AH2" s="439"/>
      <c r="AI2" s="439"/>
      <c r="AJ2" s="439"/>
      <c r="AK2" s="439"/>
      <c r="AL2" s="439"/>
      <c r="AM2" s="439"/>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row>
    <row r="3" spans="1:91" ht="18.75" customHeight="1" x14ac:dyDescent="0.25">
      <c r="A3" s="66"/>
      <c r="B3" s="518"/>
      <c r="C3" s="518"/>
      <c r="D3" s="518"/>
      <c r="E3" s="518"/>
      <c r="F3" s="518"/>
      <c r="G3" s="518"/>
      <c r="H3" s="518"/>
      <c r="I3" s="518"/>
      <c r="J3" s="439"/>
      <c r="K3" s="439"/>
      <c r="L3" s="439"/>
      <c r="M3" s="439"/>
      <c r="N3" s="439"/>
      <c r="O3" s="439"/>
      <c r="P3" s="439"/>
      <c r="Q3" s="439"/>
      <c r="R3" s="439"/>
      <c r="S3" s="439"/>
      <c r="T3" s="439"/>
      <c r="U3" s="439"/>
      <c r="V3" s="439"/>
      <c r="W3" s="439"/>
      <c r="X3" s="439"/>
      <c r="Y3" s="439"/>
      <c r="Z3" s="439"/>
      <c r="AA3" s="439"/>
      <c r="AB3" s="439"/>
      <c r="AC3" s="439"/>
      <c r="AD3" s="439"/>
      <c r="AE3" s="439"/>
      <c r="AF3" s="439"/>
      <c r="AG3" s="439"/>
      <c r="AH3" s="439"/>
      <c r="AI3" s="439"/>
      <c r="AJ3" s="439"/>
      <c r="AK3" s="439"/>
      <c r="AL3" s="439"/>
      <c r="AM3" s="439"/>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row>
    <row r="4" spans="1:91" ht="15" customHeight="1" x14ac:dyDescent="0.25">
      <c r="A4" s="66"/>
      <c r="B4" s="518"/>
      <c r="C4" s="518"/>
      <c r="D4" s="518"/>
      <c r="E4" s="518"/>
      <c r="F4" s="518"/>
      <c r="G4" s="518"/>
      <c r="H4" s="518"/>
      <c r="I4" s="518"/>
      <c r="J4" s="439"/>
      <c r="K4" s="439"/>
      <c r="L4" s="439"/>
      <c r="M4" s="439"/>
      <c r="N4" s="439"/>
      <c r="O4" s="439"/>
      <c r="P4" s="439"/>
      <c r="Q4" s="439"/>
      <c r="R4" s="439"/>
      <c r="S4" s="439"/>
      <c r="T4" s="439"/>
      <c r="U4" s="439"/>
      <c r="V4" s="439"/>
      <c r="W4" s="439"/>
      <c r="X4" s="439"/>
      <c r="Y4" s="439"/>
      <c r="Z4" s="439"/>
      <c r="AA4" s="439"/>
      <c r="AB4" s="439"/>
      <c r="AC4" s="439"/>
      <c r="AD4" s="439"/>
      <c r="AE4" s="439"/>
      <c r="AF4" s="439"/>
      <c r="AG4" s="439"/>
      <c r="AH4" s="439"/>
      <c r="AI4" s="439"/>
      <c r="AJ4" s="439"/>
      <c r="AK4" s="439"/>
      <c r="AL4" s="439"/>
      <c r="AM4" s="439"/>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row>
    <row r="5" spans="1:91" ht="15.75" thickBot="1" x14ac:dyDescent="0.3">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row>
    <row r="6" spans="1:91" ht="15" customHeight="1" x14ac:dyDescent="0.25">
      <c r="A6" s="66"/>
      <c r="B6" s="450" t="s">
        <v>264</v>
      </c>
      <c r="C6" s="450"/>
      <c r="D6" s="451"/>
      <c r="E6" s="488" t="s">
        <v>265</v>
      </c>
      <c r="F6" s="489"/>
      <c r="G6" s="489"/>
      <c r="H6" s="489"/>
      <c r="I6" s="490"/>
      <c r="J6" s="29" t="str">
        <f>IF(AND('Riesgos de Gestión'!$AF$13="Muy Alta",'Riesgos de Gestión'!$AH$13="Leve"),CONCATENATE("R1C",'Riesgos de Gestión'!$V$13),"")</f>
        <v/>
      </c>
      <c r="K6" s="30" t="str">
        <f>IF(AND('Riesgos de Gestión'!$AF$14="Muy Alta",'Riesgos de Gestión'!$AH$14="Leve"),CONCATENATE("R1C",'Riesgos de Gestión'!$V$14),"")</f>
        <v/>
      </c>
      <c r="L6" s="30" t="str">
        <f>IF(AND('Riesgos de Gestión'!$AF$15="Muy Alta",'Riesgos de Gestión'!$AH$15="Leve"),CONCATENATE("R1C",'Riesgos de Gestión'!$V$15),"")</f>
        <v/>
      </c>
      <c r="M6" s="30" t="str">
        <f>IF(AND('Riesgos de Gestión'!$AF$16="Muy Alta",'Riesgos de Gestión'!$AH$16="Leve"),CONCATENATE("R1C",'Riesgos de Gestión'!$V$16),"")</f>
        <v/>
      </c>
      <c r="N6" s="30" t="str">
        <f>IF(AND('Riesgos de Gestión'!$AF$17="Muy Alta",'Riesgos de Gestión'!$AH$17="Leve"),CONCATENATE("R1C",'Riesgos de Gestión'!$V$17),"")</f>
        <v/>
      </c>
      <c r="O6" s="31" t="str">
        <f>IF(AND('Riesgos de Gestión'!$AF$18="Muy Alta",'Riesgos de Gestión'!$AH$18="Leve"),CONCATENATE("R1C",'Riesgos de Gestión'!$V$18),"")</f>
        <v/>
      </c>
      <c r="P6" s="29" t="str">
        <f>IF(AND('Riesgos de Gestión'!$AF$13="Muy Alta",'Riesgos de Gestión'!$AH$13="Menor"),CONCATENATE("R1C",'Riesgos de Gestión'!$V$13),"")</f>
        <v/>
      </c>
      <c r="Q6" s="30" t="str">
        <f>IF(AND('Riesgos de Gestión'!$AF$14="Muy Alta",'Riesgos de Gestión'!$AH$14="Menor"),CONCATENATE("R1C",'Riesgos de Gestión'!$V$14),"")</f>
        <v/>
      </c>
      <c r="R6" s="30" t="str">
        <f>IF(AND('Riesgos de Gestión'!$AF$15="Muy Alta",'Riesgos de Gestión'!$AH$15="Menor"),CONCATENATE("R1C",'Riesgos de Gestión'!$V$15),"")</f>
        <v/>
      </c>
      <c r="S6" s="30" t="str">
        <f>IF(AND('Riesgos de Gestión'!$AF$16="Muy Alta",'Riesgos de Gestión'!$AH$16="Menor"),CONCATENATE("R1C",'Riesgos de Gestión'!$V$16),"")</f>
        <v/>
      </c>
      <c r="T6" s="30" t="str">
        <f>IF(AND('Riesgos de Gestión'!$AF$17="Muy Alta",'Riesgos de Gestión'!$AH$17="Menor"),CONCATENATE("R1C",'Riesgos de Gestión'!$V$17),"")</f>
        <v/>
      </c>
      <c r="U6" s="31" t="str">
        <f>IF(AND('Riesgos de Gestión'!$AF$18="Muy Alta",'Riesgos de Gestión'!$AH$18="Menor"),CONCATENATE("R1C",'Riesgos de Gestión'!$V$18),"")</f>
        <v/>
      </c>
      <c r="V6" s="29" t="str">
        <f>IF(AND('Riesgos de Gestión'!$AF$13="Muy Alta",'Riesgos de Gestión'!$AH$13="Moderado"),CONCATENATE("R1C",'Riesgos de Gestión'!$V$13),"")</f>
        <v/>
      </c>
      <c r="W6" s="30" t="str">
        <f>IF(AND('Riesgos de Gestión'!$AF$14="Muy Alta",'Riesgos de Gestión'!$AH$14="Moderado"),CONCATENATE("R1C",'Riesgos de Gestión'!$V$14),"")</f>
        <v/>
      </c>
      <c r="X6" s="30" t="str">
        <f>IF(AND('Riesgos de Gestión'!$AF$15="Muy Alta",'Riesgos de Gestión'!$AH$15="Moderado"),CONCATENATE("R1C",'Riesgos de Gestión'!$V$15),"")</f>
        <v/>
      </c>
      <c r="Y6" s="30" t="str">
        <f>IF(AND('Riesgos de Gestión'!$AF$16="Muy Alta",'Riesgos de Gestión'!$AH$16="Moderado"),CONCATENATE("R1C",'Riesgos de Gestión'!$V$16),"")</f>
        <v/>
      </c>
      <c r="Z6" s="30" t="str">
        <f>IF(AND('Riesgos de Gestión'!$AF$17="Muy Alta",'Riesgos de Gestión'!$AH$17="Moderado"),CONCATENATE("R1C",'Riesgos de Gestión'!$V$17),"")</f>
        <v/>
      </c>
      <c r="AA6" s="31" t="str">
        <f>IF(AND('Riesgos de Gestión'!$AF$18="Muy Alta",'Riesgos de Gestión'!$AH$18="Moderado"),CONCATENATE("R1C",'Riesgos de Gestión'!$V$18),"")</f>
        <v/>
      </c>
      <c r="AB6" s="29" t="str">
        <f>IF(AND('Riesgos de Gestión'!$AF$13="Muy Alta",'Riesgos de Gestión'!$AH$13="Mayor"),CONCATENATE("R1C",'Riesgos de Gestión'!$V$13),"")</f>
        <v/>
      </c>
      <c r="AC6" s="30" t="str">
        <f>IF(AND('Riesgos de Gestión'!$AF$14="Muy Alta",'Riesgos de Gestión'!$AH$14="Mayor"),CONCATENATE("R1C",'Riesgos de Gestión'!$V$14),"")</f>
        <v/>
      </c>
      <c r="AD6" s="30" t="str">
        <f>IF(AND('Riesgos de Gestión'!$AF$15="Muy Alta",'Riesgos de Gestión'!$AH$15="Mayor"),CONCATENATE("R1C",'Riesgos de Gestión'!$V$15),"")</f>
        <v/>
      </c>
      <c r="AE6" s="30" t="str">
        <f>IF(AND('Riesgos de Gestión'!$AF$16="Muy Alta",'Riesgos de Gestión'!$AH$16="Mayor"),CONCATENATE("R1C",'Riesgos de Gestión'!$V$16),"")</f>
        <v/>
      </c>
      <c r="AF6" s="30" t="str">
        <f>IF(AND('Riesgos de Gestión'!$AF$17="Muy Alta",'Riesgos de Gestión'!$AH$17="Mayor"),CONCATENATE("R1C",'Riesgos de Gestión'!$V$17),"")</f>
        <v/>
      </c>
      <c r="AG6" s="31" t="str">
        <f>IF(AND('Riesgos de Gestión'!$AF$18="Muy Alta",'Riesgos de Gestión'!$AH$18="Mayor"),CONCATENATE("R1C",'Riesgos de Gestión'!$V$18),"")</f>
        <v/>
      </c>
      <c r="AH6" s="32" t="str">
        <f>IF(AND('Riesgos de Gestión'!$AF$13="Muy Alta",'Riesgos de Gestión'!$AH$13="Catastrófico"),CONCATENATE("R1C",'Riesgos de Gestión'!$V$13),"")</f>
        <v/>
      </c>
      <c r="AI6" s="33" t="str">
        <f>IF(AND('Riesgos de Gestión'!$AF$14="Muy Alta",'Riesgos de Gestión'!$AH$14="Catastrófico"),CONCATENATE("R1C",'Riesgos de Gestión'!$V$14),"")</f>
        <v/>
      </c>
      <c r="AJ6" s="33" t="str">
        <f>IF(AND('Riesgos de Gestión'!$AF$15="Muy Alta",'Riesgos de Gestión'!$AH$15="Catastrófico"),CONCATENATE("R1C",'Riesgos de Gestión'!$V$15),"")</f>
        <v/>
      </c>
      <c r="AK6" s="33" t="str">
        <f>IF(AND('Riesgos de Gestión'!$AF$16="Muy Alta",'Riesgos de Gestión'!$AH$16="Catastrófico"),CONCATENATE("R1C",'Riesgos de Gestión'!$V$16),"")</f>
        <v/>
      </c>
      <c r="AL6" s="33" t="str">
        <f>IF(AND('Riesgos de Gestión'!$AF$17="Muy Alta",'Riesgos de Gestión'!$AH$17="Catastrófico"),CONCATENATE("R1C",'Riesgos de Gestión'!$V$17),"")</f>
        <v/>
      </c>
      <c r="AM6" s="34" t="str">
        <f>IF(AND('Riesgos de Gestión'!$AF$18="Muy Alta",'Riesgos de Gestión'!$AH$18="Catastrófico"),CONCATENATE("R1C",'Riesgos de Gestión'!$V$18),"")</f>
        <v/>
      </c>
      <c r="AN6" s="66"/>
      <c r="AO6" s="508" t="s">
        <v>266</v>
      </c>
      <c r="AP6" s="509"/>
      <c r="AQ6" s="509"/>
      <c r="AR6" s="509"/>
      <c r="AS6" s="509"/>
      <c r="AT6" s="510"/>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row>
    <row r="7" spans="1:91" ht="15" customHeight="1" x14ac:dyDescent="0.25">
      <c r="A7" s="66"/>
      <c r="B7" s="450"/>
      <c r="C7" s="450"/>
      <c r="D7" s="451"/>
      <c r="E7" s="491"/>
      <c r="F7" s="492"/>
      <c r="G7" s="492"/>
      <c r="H7" s="492"/>
      <c r="I7" s="493"/>
      <c r="J7" s="35" t="str">
        <f>IF(AND('Riesgos de Gestión'!$AF$19="Muy Alta",'Riesgos de Gestión'!$AH$19="Leve"),CONCATENATE("R2C",'Riesgos de Gestión'!$V$19),"")</f>
        <v/>
      </c>
      <c r="K7" s="36" t="str">
        <f>IF(AND('Riesgos de Gestión'!$AF$20="Muy Alta",'Riesgos de Gestión'!$AH$20="Leve"),CONCATENATE("R2C",'Riesgos de Gestión'!$V$20),"")</f>
        <v/>
      </c>
      <c r="L7" s="36" t="str">
        <f>IF(AND('Riesgos de Gestión'!$AF$21="Muy Alta",'Riesgos de Gestión'!$AH$21="Leve"),CONCATENATE("R2C",'Riesgos de Gestión'!$V$21),"")</f>
        <v/>
      </c>
      <c r="M7" s="36" t="str">
        <f>IF(AND('Riesgos de Gestión'!$AF$22="Muy Alta",'Riesgos de Gestión'!$AH$22="Leve"),CONCATENATE("R2C",'Riesgos de Gestión'!$V$22),"")</f>
        <v/>
      </c>
      <c r="N7" s="36" t="str">
        <f>IF(AND('Riesgos de Gestión'!$AF$23="Muy Alta",'Riesgos de Gestión'!$AH$23="Leve"),CONCATENATE("R2C",'Riesgos de Gestión'!$V$23),"")</f>
        <v/>
      </c>
      <c r="O7" s="37" t="str">
        <f>IF(AND('Riesgos de Gestión'!$AF$24="Muy Alta",'Riesgos de Gestión'!$AH$24="Leve"),CONCATENATE("R2C",'Riesgos de Gestión'!$V$24),"")</f>
        <v/>
      </c>
      <c r="P7" s="35" t="str">
        <f>IF(AND('Riesgos de Gestión'!$AF$19="Muy Alta",'Riesgos de Gestión'!$AH$19="Menor"),CONCATENATE("R2C",'Riesgos de Gestión'!$V$19),"")</f>
        <v/>
      </c>
      <c r="Q7" s="36" t="str">
        <f>IF(AND('Riesgos de Gestión'!$AF$20="Muy Alta",'Riesgos de Gestión'!$AH$20="Menor"),CONCATENATE("R2C",'Riesgos de Gestión'!$V$20),"")</f>
        <v/>
      </c>
      <c r="R7" s="36" t="str">
        <f>IF(AND('Riesgos de Gestión'!$AF$21="Muy Alta",'Riesgos de Gestión'!$AH$21="Menor"),CONCATENATE("R2C",'Riesgos de Gestión'!$V$21),"")</f>
        <v/>
      </c>
      <c r="S7" s="36" t="str">
        <f>IF(AND('Riesgos de Gestión'!$AF$22="Muy Alta",'Riesgos de Gestión'!$AH$22="Menor"),CONCATENATE("R2C",'Riesgos de Gestión'!$V$22),"")</f>
        <v/>
      </c>
      <c r="T7" s="36" t="str">
        <f>IF(AND('Riesgos de Gestión'!$AF$23="Muy Alta",'Riesgos de Gestión'!$AH$23="Menor"),CONCATENATE("R2C",'Riesgos de Gestión'!$V$23),"")</f>
        <v/>
      </c>
      <c r="U7" s="37" t="str">
        <f>IF(AND('Riesgos de Gestión'!$AF$24="Muy Alta",'Riesgos de Gestión'!$AH$24="Menor"),CONCATENATE("R2C",'Riesgos de Gestión'!$V$24),"")</f>
        <v/>
      </c>
      <c r="V7" s="35" t="str">
        <f>IF(AND('Riesgos de Gestión'!$AF$19="Muy Alta",'Riesgos de Gestión'!$AH$19="Moderado"),CONCATENATE("R2C",'Riesgos de Gestión'!$V$19),"")</f>
        <v/>
      </c>
      <c r="W7" s="36" t="str">
        <f>IF(AND('Riesgos de Gestión'!$AF$20="Muy Alta",'Riesgos de Gestión'!$AH$20="Moderado"),CONCATENATE("R2C",'Riesgos de Gestión'!$V$20),"")</f>
        <v/>
      </c>
      <c r="X7" s="36" t="str">
        <f>IF(AND('Riesgos de Gestión'!$AF$21="Muy Alta",'Riesgos de Gestión'!$AH$21="Moderado"),CONCATENATE("R2C",'Riesgos de Gestión'!$V$21),"")</f>
        <v/>
      </c>
      <c r="Y7" s="36" t="str">
        <f>IF(AND('Riesgos de Gestión'!$AF$22="Muy Alta",'Riesgos de Gestión'!$AH$22="Moderado"),CONCATENATE("R2C",'Riesgos de Gestión'!$V$22),"")</f>
        <v/>
      </c>
      <c r="Z7" s="36" t="str">
        <f>IF(AND('Riesgos de Gestión'!$AF$23="Muy Alta",'Riesgos de Gestión'!$AH$23="Moderado"),CONCATENATE("R2C",'Riesgos de Gestión'!$V$23),"")</f>
        <v/>
      </c>
      <c r="AA7" s="37" t="str">
        <f>IF(AND('Riesgos de Gestión'!$AF$24="Muy Alta",'Riesgos de Gestión'!$AH$24="Moderado"),CONCATENATE("R2C",'Riesgos de Gestión'!$V$24),"")</f>
        <v/>
      </c>
      <c r="AB7" s="35" t="str">
        <f>IF(AND('Riesgos de Gestión'!$AF$19="Muy Alta",'Riesgos de Gestión'!$AH$19="Mayor"),CONCATENATE("R2C",'Riesgos de Gestión'!$V$19),"")</f>
        <v/>
      </c>
      <c r="AC7" s="36" t="str">
        <f>IF(AND('Riesgos de Gestión'!$AF$20="Muy Alta",'Riesgos de Gestión'!$AH$20="Mayor"),CONCATENATE("R2C",'Riesgos de Gestión'!$V$20),"")</f>
        <v/>
      </c>
      <c r="AD7" s="36" t="str">
        <f>IF(AND('Riesgos de Gestión'!$AF$21="Muy Alta",'Riesgos de Gestión'!$AH$21="Mayor"),CONCATENATE("R2C",'Riesgos de Gestión'!$V$21),"")</f>
        <v/>
      </c>
      <c r="AE7" s="36" t="str">
        <f>IF(AND('Riesgos de Gestión'!$AF$22="Muy Alta",'Riesgos de Gestión'!$AH$22="Mayor"),CONCATENATE("R2C",'Riesgos de Gestión'!$V$22),"")</f>
        <v/>
      </c>
      <c r="AF7" s="36" t="str">
        <f>IF(AND('Riesgos de Gestión'!$AF$23="Muy Alta",'Riesgos de Gestión'!$AH$23="Mayor"),CONCATENATE("R2C",'Riesgos de Gestión'!$V$23),"")</f>
        <v/>
      </c>
      <c r="AG7" s="37" t="str">
        <f>IF(AND('Riesgos de Gestión'!$AF$24="Muy Alta",'Riesgos de Gestión'!$AH$24="Mayor"),CONCATENATE("R2C",'Riesgos de Gestión'!$V$24),"")</f>
        <v/>
      </c>
      <c r="AH7" s="38" t="str">
        <f>IF(AND('Riesgos de Gestión'!$AF$19="Muy Alta",'Riesgos de Gestión'!$AH$19="Catastrófico"),CONCATENATE("R2C",'Riesgos de Gestión'!$V$19),"")</f>
        <v/>
      </c>
      <c r="AI7" s="39" t="str">
        <f>IF(AND('Riesgos de Gestión'!$AF$20="Muy Alta",'Riesgos de Gestión'!$AH$20="Catastrófico"),CONCATENATE("R2C",'Riesgos de Gestión'!$V$20),"")</f>
        <v/>
      </c>
      <c r="AJ7" s="39" t="str">
        <f>IF(AND('Riesgos de Gestión'!$AF$21="Muy Alta",'Riesgos de Gestión'!$AH$21="Catastrófico"),CONCATENATE("R2C",'Riesgos de Gestión'!$V$21),"")</f>
        <v/>
      </c>
      <c r="AK7" s="39" t="str">
        <f>IF(AND('Riesgos de Gestión'!$AF$22="Muy Alta",'Riesgos de Gestión'!$AH$22="Catastrófico"),CONCATENATE("R2C",'Riesgos de Gestión'!$V$22),"")</f>
        <v/>
      </c>
      <c r="AL7" s="39" t="str">
        <f>IF(AND('Riesgos de Gestión'!$AF$23="Muy Alta",'Riesgos de Gestión'!$AH$23="Catastrófico"),CONCATENATE("R2C",'Riesgos de Gestión'!$V$23),"")</f>
        <v/>
      </c>
      <c r="AM7" s="40" t="str">
        <f>IF(AND('Riesgos de Gestión'!$AF$24="Muy Alta",'Riesgos de Gestión'!$AH$24="Catastrófico"),CONCATENATE("R2C",'Riesgos de Gestión'!$V$24),"")</f>
        <v/>
      </c>
      <c r="AN7" s="66"/>
      <c r="AO7" s="511"/>
      <c r="AP7" s="512"/>
      <c r="AQ7" s="512"/>
      <c r="AR7" s="512"/>
      <c r="AS7" s="512"/>
      <c r="AT7" s="513"/>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row>
    <row r="8" spans="1:91" ht="15" customHeight="1" x14ac:dyDescent="0.25">
      <c r="A8" s="66"/>
      <c r="B8" s="450"/>
      <c r="C8" s="450"/>
      <c r="D8" s="451"/>
      <c r="E8" s="491"/>
      <c r="F8" s="492"/>
      <c r="G8" s="492"/>
      <c r="H8" s="492"/>
      <c r="I8" s="493"/>
      <c r="J8" s="35" t="str">
        <f>IF(AND('Riesgos de Gestión'!$AF$25="Muy Alta",'Riesgos de Gestión'!$AH$25="Leve"),CONCATENATE("R3C",'Riesgos de Gestión'!$V$25),"")</f>
        <v/>
      </c>
      <c r="K8" s="36" t="str">
        <f>IF(AND('Riesgos de Gestión'!$AF$26="Muy Alta",'Riesgos de Gestión'!$AH$26="Leve"),CONCATENATE("R3C",'Riesgos de Gestión'!$V$26),"")</f>
        <v/>
      </c>
      <c r="L8" s="36" t="str">
        <f>IF(AND('Riesgos de Gestión'!$AF$27="Muy Alta",'Riesgos de Gestión'!$AH$27="Leve"),CONCATENATE("R3C",'Riesgos de Gestión'!$V$27),"")</f>
        <v/>
      </c>
      <c r="M8" s="36" t="str">
        <f>IF(AND('Riesgos de Gestión'!$AF$28="Muy Alta",'Riesgos de Gestión'!$AH$28="Leve"),CONCATENATE("R3C",'Riesgos de Gestión'!$V$28),"")</f>
        <v/>
      </c>
      <c r="N8" s="36" t="str">
        <f>IF(AND('Riesgos de Gestión'!$AF$29="Muy Alta",'Riesgos de Gestión'!$AH$29="Leve"),CONCATENATE("R3C",'Riesgos de Gestión'!$V$29),"")</f>
        <v/>
      </c>
      <c r="O8" s="37" t="str">
        <f>IF(AND('Riesgos de Gestión'!$AF$30="Muy Alta",'Riesgos de Gestión'!$AH$30="Leve"),CONCATENATE("R3C",'Riesgos de Gestión'!$V$30),"")</f>
        <v/>
      </c>
      <c r="P8" s="35" t="str">
        <f>IF(AND('Riesgos de Gestión'!$AF$25="Muy Alta",'Riesgos de Gestión'!$AH$25="Menor"),CONCATENATE("R3C",'Riesgos de Gestión'!$V$25),"")</f>
        <v/>
      </c>
      <c r="Q8" s="36" t="str">
        <f>IF(AND('Riesgos de Gestión'!$AF$26="Muy Alta",'Riesgos de Gestión'!$AH$26="Menor"),CONCATENATE("R3C",'Riesgos de Gestión'!$V$26),"")</f>
        <v/>
      </c>
      <c r="R8" s="36" t="str">
        <f>IF(AND('Riesgos de Gestión'!$AF$27="Muy Alta",'Riesgos de Gestión'!$AH$27="Menor"),CONCATENATE("R3C",'Riesgos de Gestión'!$V$27),"")</f>
        <v/>
      </c>
      <c r="S8" s="36" t="str">
        <f>IF(AND('Riesgos de Gestión'!$AF$28="Muy Alta",'Riesgos de Gestión'!$AH$28="Menor"),CONCATENATE("R3C",'Riesgos de Gestión'!$V$28),"")</f>
        <v/>
      </c>
      <c r="T8" s="36" t="str">
        <f>IF(AND('Riesgos de Gestión'!$AF$29="Muy Alta",'Riesgos de Gestión'!$AH$29="Menor"),CONCATENATE("R3C",'Riesgos de Gestión'!$V$29),"")</f>
        <v/>
      </c>
      <c r="U8" s="37" t="str">
        <f>IF(AND('Riesgos de Gestión'!$AF$30="Muy Alta",'Riesgos de Gestión'!$AH$30="Menor"),CONCATENATE("R3C",'Riesgos de Gestión'!$V$30),"")</f>
        <v/>
      </c>
      <c r="V8" s="35" t="str">
        <f>IF(AND('Riesgos de Gestión'!$AF$25="Muy Alta",'Riesgos de Gestión'!$AH$25="Moderado"),CONCATENATE("R3C",'Riesgos de Gestión'!$V$25),"")</f>
        <v/>
      </c>
      <c r="W8" s="36" t="str">
        <f>IF(AND('Riesgos de Gestión'!$AF$26="Muy Alta",'Riesgos de Gestión'!$AH$26="Moderado"),CONCATENATE("R3C",'Riesgos de Gestión'!$V$26),"")</f>
        <v/>
      </c>
      <c r="X8" s="36" t="str">
        <f>IF(AND('Riesgos de Gestión'!$AF$27="Muy Alta",'Riesgos de Gestión'!$AH$27="Moderado"),CONCATENATE("R3C",'Riesgos de Gestión'!$V$27),"")</f>
        <v/>
      </c>
      <c r="Y8" s="36" t="str">
        <f>IF(AND('Riesgos de Gestión'!$AF$28="Muy Alta",'Riesgos de Gestión'!$AH$28="Moderado"),CONCATENATE("R3C",'Riesgos de Gestión'!$V$28),"")</f>
        <v/>
      </c>
      <c r="Z8" s="36" t="str">
        <f>IF(AND('Riesgos de Gestión'!$AF$29="Muy Alta",'Riesgos de Gestión'!$AH$29="Moderado"),CONCATENATE("R3C",'Riesgos de Gestión'!$V$29),"")</f>
        <v/>
      </c>
      <c r="AA8" s="37" t="str">
        <f>IF(AND('Riesgos de Gestión'!$AF$30="Muy Alta",'Riesgos de Gestión'!$AH$30="Moderado"),CONCATENATE("R3C",'Riesgos de Gestión'!$V$30),"")</f>
        <v/>
      </c>
      <c r="AB8" s="35" t="str">
        <f>IF(AND('Riesgos de Gestión'!$AF$25="Muy Alta",'Riesgos de Gestión'!$AH$25="Mayor"),CONCATENATE("R3C",'Riesgos de Gestión'!$V$25),"")</f>
        <v/>
      </c>
      <c r="AC8" s="36" t="str">
        <f>IF(AND('Riesgos de Gestión'!$AF$26="Muy Alta",'Riesgos de Gestión'!$AH$26="Mayor"),CONCATENATE("R3C",'Riesgos de Gestión'!$V$26),"")</f>
        <v/>
      </c>
      <c r="AD8" s="36" t="str">
        <f>IF(AND('Riesgos de Gestión'!$AF$27="Muy Alta",'Riesgos de Gestión'!$AH$27="Mayor"),CONCATENATE("R3C",'Riesgos de Gestión'!$V$27),"")</f>
        <v/>
      </c>
      <c r="AE8" s="36" t="str">
        <f>IF(AND('Riesgos de Gestión'!$AF$28="Muy Alta",'Riesgos de Gestión'!$AH$28="Mayor"),CONCATENATE("R3C",'Riesgos de Gestión'!$V$28),"")</f>
        <v/>
      </c>
      <c r="AF8" s="36" t="str">
        <f>IF(AND('Riesgos de Gestión'!$AF$29="Muy Alta",'Riesgos de Gestión'!$AH$29="Mayor"),CONCATENATE("R3C",'Riesgos de Gestión'!$V$29),"")</f>
        <v/>
      </c>
      <c r="AG8" s="37" t="str">
        <f>IF(AND('Riesgos de Gestión'!$AF$30="Muy Alta",'Riesgos de Gestión'!$AH$30="Mayor"),CONCATENATE("R3C",'Riesgos de Gestión'!$V$30),"")</f>
        <v/>
      </c>
      <c r="AH8" s="38" t="str">
        <f>IF(AND('Riesgos de Gestión'!$AF$25="Muy Alta",'Riesgos de Gestión'!$AH$25="Catastrófico"),CONCATENATE("R3C",'Riesgos de Gestión'!$V$25),"")</f>
        <v/>
      </c>
      <c r="AI8" s="39" t="str">
        <f>IF(AND('Riesgos de Gestión'!$AF$26="Muy Alta",'Riesgos de Gestión'!$AH$26="Catastrófico"),CONCATENATE("R3C",'Riesgos de Gestión'!$V$26),"")</f>
        <v/>
      </c>
      <c r="AJ8" s="39" t="str">
        <f>IF(AND('Riesgos de Gestión'!$AF$27="Muy Alta",'Riesgos de Gestión'!$AH$27="Catastrófico"),CONCATENATE("R3C",'Riesgos de Gestión'!$V$27),"")</f>
        <v/>
      </c>
      <c r="AK8" s="39" t="str">
        <f>IF(AND('Riesgos de Gestión'!$AF$28="Muy Alta",'Riesgos de Gestión'!$AH$28="Catastrófico"),CONCATENATE("R3C",'Riesgos de Gestión'!$V$28),"")</f>
        <v/>
      </c>
      <c r="AL8" s="39" t="str">
        <f>IF(AND('Riesgos de Gestión'!$AF$29="Muy Alta",'Riesgos de Gestión'!$AH$29="Catastrófico"),CONCATENATE("R3C",'Riesgos de Gestión'!$V$29),"")</f>
        <v/>
      </c>
      <c r="AM8" s="40" t="str">
        <f>IF(AND('Riesgos de Gestión'!$AF$30="Muy Alta",'Riesgos de Gestión'!$AH$30="Catastrófico"),CONCATENATE("R3C",'Riesgos de Gestión'!$V$30),"")</f>
        <v/>
      </c>
      <c r="AN8" s="66"/>
      <c r="AO8" s="511"/>
      <c r="AP8" s="512"/>
      <c r="AQ8" s="512"/>
      <c r="AR8" s="512"/>
      <c r="AS8" s="512"/>
      <c r="AT8" s="513"/>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row>
    <row r="9" spans="1:91" ht="15" customHeight="1" x14ac:dyDescent="0.25">
      <c r="A9" s="66"/>
      <c r="B9" s="450"/>
      <c r="C9" s="450"/>
      <c r="D9" s="451"/>
      <c r="E9" s="491"/>
      <c r="F9" s="492"/>
      <c r="G9" s="492"/>
      <c r="H9" s="492"/>
      <c r="I9" s="493"/>
      <c r="J9" s="35" t="str">
        <f>IF(AND('Riesgos de Gestión'!$AF$31="Muy Alta",'Riesgos de Gestión'!$AH$31="Leve"),CONCATENATE("R4C",'Riesgos de Gestión'!$V$31),"")</f>
        <v/>
      </c>
      <c r="K9" s="36" t="str">
        <f>IF(AND('Riesgos de Gestión'!$AF$32="Muy Alta",'Riesgos de Gestión'!$AH$32="Leve"),CONCATENATE("R4C",'Riesgos de Gestión'!$V$32),"")</f>
        <v/>
      </c>
      <c r="L9" s="36" t="str">
        <f>IF(AND('Riesgos de Gestión'!$AF$33="Muy Alta",'Riesgos de Gestión'!$AH$33="Leve"),CONCATENATE("R4C",'Riesgos de Gestión'!$V$33),"")</f>
        <v/>
      </c>
      <c r="M9" s="36" t="str">
        <f>IF(AND('Riesgos de Gestión'!$AF$34="Muy Alta",'Riesgos de Gestión'!$AH$34="Leve"),CONCATENATE("R4C",'Riesgos de Gestión'!$V$34),"")</f>
        <v/>
      </c>
      <c r="N9" s="36" t="str">
        <f>IF(AND('Riesgos de Gestión'!$AF$35="Muy Alta",'Riesgos de Gestión'!$AH$35="Leve"),CONCATENATE("R4C",'Riesgos de Gestión'!$V$35),"")</f>
        <v/>
      </c>
      <c r="O9" s="37" t="str">
        <f>IF(AND('Riesgos de Gestión'!$AF$36="Muy Alta",'Riesgos de Gestión'!$AH$36="Leve"),CONCATENATE("R4C",'Riesgos de Gestión'!$V$36),"")</f>
        <v/>
      </c>
      <c r="P9" s="35" t="str">
        <f>IF(AND('Riesgos de Gestión'!$AF$31="Muy Alta",'Riesgos de Gestión'!$AH$31="Menor"),CONCATENATE("R4C",'Riesgos de Gestión'!$V$31),"")</f>
        <v/>
      </c>
      <c r="Q9" s="36" t="str">
        <f>IF(AND('Riesgos de Gestión'!$AF$32="Muy Alta",'Riesgos de Gestión'!$AH$32="Menor"),CONCATENATE("R4C",'Riesgos de Gestión'!$V$32),"")</f>
        <v/>
      </c>
      <c r="R9" s="36" t="str">
        <f>IF(AND('Riesgos de Gestión'!$AF$33="Muy Alta",'Riesgos de Gestión'!$AH$33="Menor"),CONCATENATE("R4C",'Riesgos de Gestión'!$V$33),"")</f>
        <v/>
      </c>
      <c r="S9" s="36" t="str">
        <f>IF(AND('Riesgos de Gestión'!$AF$34="Muy Alta",'Riesgos de Gestión'!$AH$34="Menor"),CONCATENATE("R4C",'Riesgos de Gestión'!$V$34),"")</f>
        <v/>
      </c>
      <c r="T9" s="36" t="str">
        <f>IF(AND('Riesgos de Gestión'!$AF$35="Muy Alta",'Riesgos de Gestión'!$AH$35="Menor"),CONCATENATE("R4C",'Riesgos de Gestión'!$V$35),"")</f>
        <v/>
      </c>
      <c r="U9" s="37" t="str">
        <f>IF(AND('Riesgos de Gestión'!$AF$36="Muy Alta",'Riesgos de Gestión'!$AH$36="Menor"),CONCATENATE("R4C",'Riesgos de Gestión'!$V$36),"")</f>
        <v/>
      </c>
      <c r="V9" s="35" t="str">
        <f>IF(AND('Riesgos de Gestión'!$AF$31="Muy Alta",'Riesgos de Gestión'!$AH$31="Moderado"),CONCATENATE("R4C",'Riesgos de Gestión'!$V$31),"")</f>
        <v/>
      </c>
      <c r="W9" s="36" t="str">
        <f>IF(AND('Riesgos de Gestión'!$AF$32="Muy Alta",'Riesgos de Gestión'!$AH$32="Moderado"),CONCATENATE("R4C",'Riesgos de Gestión'!$V$32),"")</f>
        <v/>
      </c>
      <c r="X9" s="36" t="str">
        <f>IF(AND('Riesgos de Gestión'!$AF$33="Muy Alta",'Riesgos de Gestión'!$AH$33="Moderado"),CONCATENATE("R4C",'Riesgos de Gestión'!$V$33),"")</f>
        <v/>
      </c>
      <c r="Y9" s="36" t="str">
        <f>IF(AND('Riesgos de Gestión'!$AF$34="Muy Alta",'Riesgos de Gestión'!$AH$34="Moderado"),CONCATENATE("R4C",'Riesgos de Gestión'!$V$34),"")</f>
        <v/>
      </c>
      <c r="Z9" s="36" t="str">
        <f>IF(AND('Riesgos de Gestión'!$AF$35="Muy Alta",'Riesgos de Gestión'!$AH$35="Moderado"),CONCATENATE("R4C",'Riesgos de Gestión'!$V$35),"")</f>
        <v/>
      </c>
      <c r="AA9" s="37" t="str">
        <f>IF(AND('Riesgos de Gestión'!$AF$36="Muy Alta",'Riesgos de Gestión'!$AH$36="Moderado"),CONCATENATE("R4C",'Riesgos de Gestión'!$V$36),"")</f>
        <v/>
      </c>
      <c r="AB9" s="35" t="str">
        <f>IF(AND('Riesgos de Gestión'!$AF$31="Muy Alta",'Riesgos de Gestión'!$AH$31="Mayor"),CONCATENATE("R4C",'Riesgos de Gestión'!$V$31),"")</f>
        <v/>
      </c>
      <c r="AC9" s="36" t="str">
        <f>IF(AND('Riesgos de Gestión'!$AF$32="Muy Alta",'Riesgos de Gestión'!$AH$32="Mayor"),CONCATENATE("R4C",'Riesgos de Gestión'!$V$32),"")</f>
        <v/>
      </c>
      <c r="AD9" s="36" t="str">
        <f>IF(AND('Riesgos de Gestión'!$AF$33="Muy Alta",'Riesgos de Gestión'!$AH$33="Mayor"),CONCATENATE("R4C",'Riesgos de Gestión'!$V$33),"")</f>
        <v/>
      </c>
      <c r="AE9" s="36" t="str">
        <f>IF(AND('Riesgos de Gestión'!$AF$34="Muy Alta",'Riesgos de Gestión'!$AH$34="Mayor"),CONCATENATE("R4C",'Riesgos de Gestión'!$V$34),"")</f>
        <v/>
      </c>
      <c r="AF9" s="36" t="str">
        <f>IF(AND('Riesgos de Gestión'!$AF$35="Muy Alta",'Riesgos de Gestión'!$AH$35="Mayor"),CONCATENATE("R4C",'Riesgos de Gestión'!$V$35),"")</f>
        <v/>
      </c>
      <c r="AG9" s="37" t="str">
        <f>IF(AND('Riesgos de Gestión'!$AF$36="Muy Alta",'Riesgos de Gestión'!$AH$36="Mayor"),CONCATENATE("R4C",'Riesgos de Gestión'!$V$36),"")</f>
        <v/>
      </c>
      <c r="AH9" s="38" t="str">
        <f>IF(AND('Riesgos de Gestión'!$AF$31="Muy Alta",'Riesgos de Gestión'!$AH$31="Catastrófico"),CONCATENATE("R4C",'Riesgos de Gestión'!$V$31),"")</f>
        <v/>
      </c>
      <c r="AI9" s="39" t="str">
        <f>IF(AND('Riesgos de Gestión'!$AF$32="Muy Alta",'Riesgos de Gestión'!$AH$32="Catastrófico"),CONCATENATE("R4C",'Riesgos de Gestión'!$V$32),"")</f>
        <v/>
      </c>
      <c r="AJ9" s="39" t="str">
        <f>IF(AND('Riesgos de Gestión'!$AF$33="Muy Alta",'Riesgos de Gestión'!$AH$33="Catastrófico"),CONCATENATE("R4C",'Riesgos de Gestión'!$V$33),"")</f>
        <v/>
      </c>
      <c r="AK9" s="39" t="str">
        <f>IF(AND('Riesgos de Gestión'!$AF$34="Muy Alta",'Riesgos de Gestión'!$AH$34="Catastrófico"),CONCATENATE("R4C",'Riesgos de Gestión'!$V$34),"")</f>
        <v/>
      </c>
      <c r="AL9" s="39" t="str">
        <f>IF(AND('Riesgos de Gestión'!$AF$35="Muy Alta",'Riesgos de Gestión'!$AH$35="Catastrófico"),CONCATENATE("R4C",'Riesgos de Gestión'!$V$35),"")</f>
        <v/>
      </c>
      <c r="AM9" s="40" t="str">
        <f>IF(AND('Riesgos de Gestión'!$AF$36="Muy Alta",'Riesgos de Gestión'!$AH$36="Catastrófico"),CONCATENATE("R4C",'Riesgos de Gestión'!$V$36),"")</f>
        <v/>
      </c>
      <c r="AN9" s="66"/>
      <c r="AO9" s="511"/>
      <c r="AP9" s="512"/>
      <c r="AQ9" s="512"/>
      <c r="AR9" s="512"/>
      <c r="AS9" s="512"/>
      <c r="AT9" s="513"/>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row>
    <row r="10" spans="1:91" ht="15" customHeight="1" x14ac:dyDescent="0.25">
      <c r="A10" s="66"/>
      <c r="B10" s="450"/>
      <c r="C10" s="450"/>
      <c r="D10" s="451"/>
      <c r="E10" s="491"/>
      <c r="F10" s="492"/>
      <c r="G10" s="492"/>
      <c r="H10" s="492"/>
      <c r="I10" s="493"/>
      <c r="J10" s="35" t="str">
        <f>IF(AND('Riesgos de Gestión'!$AF$37="Muy Alta",'Riesgos de Gestión'!$AH$37="Leve"),CONCATENATE("R5C",'Riesgos de Gestión'!$V$37),"")</f>
        <v/>
      </c>
      <c r="K10" s="36" t="str">
        <f>IF(AND('Riesgos de Gestión'!$AF$38="Muy Alta",'Riesgos de Gestión'!$AH$38="Leve"),CONCATENATE("R5C",'Riesgos de Gestión'!$V$38),"")</f>
        <v/>
      </c>
      <c r="L10" s="36" t="str">
        <f>IF(AND('Riesgos de Gestión'!$AF$39="Muy Alta",'Riesgos de Gestión'!$AH$39="Leve"),CONCATENATE("R5C",'Riesgos de Gestión'!$V$39),"")</f>
        <v/>
      </c>
      <c r="M10" s="36" t="str">
        <f>IF(AND('Riesgos de Gestión'!$AF$40="Muy Alta",'Riesgos de Gestión'!$AH$40="Leve"),CONCATENATE("R5C",'Riesgos de Gestión'!$V$40),"")</f>
        <v/>
      </c>
      <c r="N10" s="36" t="str">
        <f>IF(AND('Riesgos de Gestión'!$AF$41="Muy Alta",'Riesgos de Gestión'!$AH$41="Leve"),CONCATENATE("R5C",'Riesgos de Gestión'!$V$41),"")</f>
        <v/>
      </c>
      <c r="O10" s="37" t="str">
        <f>IF(AND('Riesgos de Gestión'!$AF$42="Muy Alta",'Riesgos de Gestión'!$AH$42="Leve"),CONCATENATE("R5C",'Riesgos de Gestión'!$V$42),"")</f>
        <v/>
      </c>
      <c r="P10" s="35" t="str">
        <f>IF(AND('Riesgos de Gestión'!$AF$37="Muy Alta",'Riesgos de Gestión'!$AH$37="Menor"),CONCATENATE("R5C",'Riesgos de Gestión'!$V$37),"")</f>
        <v/>
      </c>
      <c r="Q10" s="36" t="str">
        <f>IF(AND('Riesgos de Gestión'!$AF$38="Muy Alta",'Riesgos de Gestión'!$AH$38="Menor"),CONCATENATE("R5C",'Riesgos de Gestión'!$V$38),"")</f>
        <v/>
      </c>
      <c r="R10" s="36" t="str">
        <f>IF(AND('Riesgos de Gestión'!$AF$39="Muy Alta",'Riesgos de Gestión'!$AH$39="Menor"),CONCATENATE("R5C",'Riesgos de Gestión'!$V$39),"")</f>
        <v/>
      </c>
      <c r="S10" s="36" t="str">
        <f>IF(AND('Riesgos de Gestión'!$AF$40="Muy Alta",'Riesgos de Gestión'!$AH$40="Menor"),CONCATENATE("R5C",'Riesgos de Gestión'!$V$40),"")</f>
        <v/>
      </c>
      <c r="T10" s="36" t="str">
        <f>IF(AND('Riesgos de Gestión'!$AF$41="Muy Alta",'Riesgos de Gestión'!$AH$41="Menor"),CONCATENATE("R5C",'Riesgos de Gestión'!$V$41),"")</f>
        <v/>
      </c>
      <c r="U10" s="37" t="str">
        <f>IF(AND('Riesgos de Gestión'!$AF$42="Muy Alta",'Riesgos de Gestión'!$AH$42="Menor"),CONCATENATE("R5C",'Riesgos de Gestión'!$V$42),"")</f>
        <v/>
      </c>
      <c r="V10" s="35" t="str">
        <f>IF(AND('Riesgos de Gestión'!$AF$37="Muy Alta",'Riesgos de Gestión'!$AH$37="Moderado"),CONCATENATE("R5C",'Riesgos de Gestión'!$V$37),"")</f>
        <v/>
      </c>
      <c r="W10" s="36" t="str">
        <f>IF(AND('Riesgos de Gestión'!$AF$38="Muy Alta",'Riesgos de Gestión'!$AH$38="Moderado"),CONCATENATE("R5C",'Riesgos de Gestión'!$V$38),"")</f>
        <v/>
      </c>
      <c r="X10" s="36" t="str">
        <f>IF(AND('Riesgos de Gestión'!$AF$39="Muy Alta",'Riesgos de Gestión'!$AH$39="Moderado"),CONCATENATE("R5C",'Riesgos de Gestión'!$V$39),"")</f>
        <v/>
      </c>
      <c r="Y10" s="36" t="str">
        <f>IF(AND('Riesgos de Gestión'!$AF$40="Muy Alta",'Riesgos de Gestión'!$AH$40="Moderado"),CONCATENATE("R5C",'Riesgos de Gestión'!$V$40),"")</f>
        <v/>
      </c>
      <c r="Z10" s="36" t="str">
        <f>IF(AND('Riesgos de Gestión'!$AF$41="Muy Alta",'Riesgos de Gestión'!$AH$41="Moderado"),CONCATENATE("R5C",'Riesgos de Gestión'!$V$41),"")</f>
        <v/>
      </c>
      <c r="AA10" s="37" t="str">
        <f>IF(AND('Riesgos de Gestión'!$AF$42="Muy Alta",'Riesgos de Gestión'!$AH$42="Moderado"),CONCATENATE("R5C",'Riesgos de Gestión'!$V$42),"")</f>
        <v/>
      </c>
      <c r="AB10" s="35" t="str">
        <f>IF(AND('Riesgos de Gestión'!$AF$37="Muy Alta",'Riesgos de Gestión'!$AH$37="Mayor"),CONCATENATE("R5C",'Riesgos de Gestión'!$V$37),"")</f>
        <v/>
      </c>
      <c r="AC10" s="36" t="str">
        <f>IF(AND('Riesgos de Gestión'!$AF$38="Muy Alta",'Riesgos de Gestión'!$AH$38="Mayor"),CONCATENATE("R5C",'Riesgos de Gestión'!$V$38),"")</f>
        <v/>
      </c>
      <c r="AD10" s="36" t="str">
        <f>IF(AND('Riesgos de Gestión'!$AF$39="Muy Alta",'Riesgos de Gestión'!$AH$39="Mayor"),CONCATENATE("R5C",'Riesgos de Gestión'!$V$39),"")</f>
        <v/>
      </c>
      <c r="AE10" s="36" t="str">
        <f>IF(AND('Riesgos de Gestión'!$AF$40="Muy Alta",'Riesgos de Gestión'!$AH$40="Mayor"),CONCATENATE("R5C",'Riesgos de Gestión'!$V$40),"")</f>
        <v/>
      </c>
      <c r="AF10" s="36" t="str">
        <f>IF(AND('Riesgos de Gestión'!$AF$41="Muy Alta",'Riesgos de Gestión'!$AH$41="Mayor"),CONCATENATE("R5C",'Riesgos de Gestión'!$V$41),"")</f>
        <v/>
      </c>
      <c r="AG10" s="37" t="str">
        <f>IF(AND('Riesgos de Gestión'!$AF$42="Muy Alta",'Riesgos de Gestión'!$AH$42="Mayor"),CONCATENATE("R5C",'Riesgos de Gestión'!$V$42),"")</f>
        <v/>
      </c>
      <c r="AH10" s="38" t="str">
        <f>IF(AND('Riesgos de Gestión'!$AF$37="Muy Alta",'Riesgos de Gestión'!$AH$37="Catastrófico"),CONCATENATE("R5C",'Riesgos de Gestión'!$V$37),"")</f>
        <v/>
      </c>
      <c r="AI10" s="39" t="str">
        <f>IF(AND('Riesgos de Gestión'!$AF$38="Muy Alta",'Riesgos de Gestión'!$AH$38="Catastrófico"),CONCATENATE("R5C",'Riesgos de Gestión'!$V$38),"")</f>
        <v/>
      </c>
      <c r="AJ10" s="39" t="str">
        <f>IF(AND('Riesgos de Gestión'!$AF$39="Muy Alta",'Riesgos de Gestión'!$AH$39="Catastrófico"),CONCATENATE("R5C",'Riesgos de Gestión'!$V$39),"")</f>
        <v/>
      </c>
      <c r="AK10" s="39" t="str">
        <f>IF(AND('Riesgos de Gestión'!$AF$40="Muy Alta",'Riesgos de Gestión'!$AH$40="Catastrófico"),CONCATENATE("R5C",'Riesgos de Gestión'!$V$40),"")</f>
        <v/>
      </c>
      <c r="AL10" s="39" t="str">
        <f>IF(AND('Riesgos de Gestión'!$AF$41="Muy Alta",'Riesgos de Gestión'!$AH$41="Catastrófico"),CONCATENATE("R5C",'Riesgos de Gestión'!$V$41),"")</f>
        <v/>
      </c>
      <c r="AM10" s="40" t="str">
        <f>IF(AND('Riesgos de Gestión'!$AF$42="Muy Alta",'Riesgos de Gestión'!$AH$42="Catastrófico"),CONCATENATE("R5C",'Riesgos de Gestión'!$V$42),"")</f>
        <v/>
      </c>
      <c r="AN10" s="66"/>
      <c r="AO10" s="511"/>
      <c r="AP10" s="512"/>
      <c r="AQ10" s="512"/>
      <c r="AR10" s="512"/>
      <c r="AS10" s="512"/>
      <c r="AT10" s="513"/>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row>
    <row r="11" spans="1:91" ht="15" customHeight="1" x14ac:dyDescent="0.25">
      <c r="A11" s="66"/>
      <c r="B11" s="450"/>
      <c r="C11" s="450"/>
      <c r="D11" s="451"/>
      <c r="E11" s="491"/>
      <c r="F11" s="492"/>
      <c r="G11" s="492"/>
      <c r="H11" s="492"/>
      <c r="I11" s="493"/>
      <c r="J11" s="35" t="str">
        <f>IF(AND('Riesgos de Gestión'!$AF$43="Muy Alta",'Riesgos de Gestión'!$AH$43="Leve"),CONCATENATE("R6C",'Riesgos de Gestión'!$V$43),"")</f>
        <v/>
      </c>
      <c r="K11" s="36" t="str">
        <f>IF(AND('Riesgos de Gestión'!$AF$44="Muy Alta",'Riesgos de Gestión'!$AH$44="Leve"),CONCATENATE("R6C",'Riesgos de Gestión'!$V$44),"")</f>
        <v/>
      </c>
      <c r="L11" s="36" t="str">
        <f>IF(AND('Riesgos de Gestión'!$AF$45="Muy Alta",'Riesgos de Gestión'!$AH$45="Leve"),CONCATENATE("R6C",'Riesgos de Gestión'!$V$45),"")</f>
        <v/>
      </c>
      <c r="M11" s="36" t="str">
        <f>IF(AND('Riesgos de Gestión'!$AF$46="Muy Alta",'Riesgos de Gestión'!$AH$46="Leve"),CONCATENATE("R6C",'Riesgos de Gestión'!$V$46),"")</f>
        <v/>
      </c>
      <c r="N11" s="36" t="str">
        <f>IF(AND('Riesgos de Gestión'!$AF$47="Muy Alta",'Riesgos de Gestión'!$AH$47="Leve"),CONCATENATE("R6C",'Riesgos de Gestión'!$V$47),"")</f>
        <v/>
      </c>
      <c r="O11" s="37" t="str">
        <f>IF(AND('Riesgos de Gestión'!$AF$48="Muy Alta",'Riesgos de Gestión'!$AH$48="Leve"),CONCATENATE("R6C",'Riesgos de Gestión'!$V$48),"")</f>
        <v/>
      </c>
      <c r="P11" s="35" t="str">
        <f>IF(AND('Riesgos de Gestión'!$AF$43="Muy Alta",'Riesgos de Gestión'!$AH$43="Menor"),CONCATENATE("R6C",'Riesgos de Gestión'!$V$43),"")</f>
        <v/>
      </c>
      <c r="Q11" s="36" t="str">
        <f>IF(AND('Riesgos de Gestión'!$AF$44="Muy Alta",'Riesgos de Gestión'!$AH$44="Menor"),CONCATENATE("R6C",'Riesgos de Gestión'!$V$44),"")</f>
        <v/>
      </c>
      <c r="R11" s="36" t="str">
        <f>IF(AND('Riesgos de Gestión'!$AF$45="Muy Alta",'Riesgos de Gestión'!$AH$45="Menor"),CONCATENATE("R6C",'Riesgos de Gestión'!$V$45),"")</f>
        <v/>
      </c>
      <c r="S11" s="36" t="str">
        <f>IF(AND('Riesgos de Gestión'!$AF$46="Muy Alta",'Riesgos de Gestión'!$AH$46="Menor"),CONCATENATE("R6C",'Riesgos de Gestión'!$V$46),"")</f>
        <v/>
      </c>
      <c r="T11" s="36" t="str">
        <f>IF(AND('Riesgos de Gestión'!$AF$47="Muy Alta",'Riesgos de Gestión'!$AH$47="Menor"),CONCATENATE("R6C",'Riesgos de Gestión'!$V$47),"")</f>
        <v/>
      </c>
      <c r="U11" s="37" t="str">
        <f>IF(AND('Riesgos de Gestión'!$AF$48="Muy Alta",'Riesgos de Gestión'!$AH$48="Menor"),CONCATENATE("R6C",'Riesgos de Gestión'!$V$48),"")</f>
        <v/>
      </c>
      <c r="V11" s="35" t="str">
        <f>IF(AND('Riesgos de Gestión'!$AF$43="Muy Alta",'Riesgos de Gestión'!$AH$43="Moderado"),CONCATENATE("R6C",'Riesgos de Gestión'!$V$43),"")</f>
        <v/>
      </c>
      <c r="W11" s="36" t="str">
        <f>IF(AND('Riesgos de Gestión'!$AF$44="Muy Alta",'Riesgos de Gestión'!$AH$44="Moderado"),CONCATENATE("R6C",'Riesgos de Gestión'!$V$44),"")</f>
        <v/>
      </c>
      <c r="X11" s="36" t="str">
        <f>IF(AND('Riesgos de Gestión'!$AF$45="Muy Alta",'Riesgos de Gestión'!$AH$45="Moderado"),CONCATENATE("R6C",'Riesgos de Gestión'!$V$45),"")</f>
        <v/>
      </c>
      <c r="Y11" s="36" t="str">
        <f>IF(AND('Riesgos de Gestión'!$AF$46="Muy Alta",'Riesgos de Gestión'!$AH$46="Moderado"),CONCATENATE("R6C",'Riesgos de Gestión'!$V$46),"")</f>
        <v/>
      </c>
      <c r="Z11" s="36" t="str">
        <f>IF(AND('Riesgos de Gestión'!$AF$47="Muy Alta",'Riesgos de Gestión'!$AH$47="Moderado"),CONCATENATE("R6C",'Riesgos de Gestión'!$V$47),"")</f>
        <v/>
      </c>
      <c r="AA11" s="37" t="str">
        <f>IF(AND('Riesgos de Gestión'!$AF$48="Muy Alta",'Riesgos de Gestión'!$AH$48="Moderado"),CONCATENATE("R6C",'Riesgos de Gestión'!$V$48),"")</f>
        <v/>
      </c>
      <c r="AB11" s="35" t="str">
        <f>IF(AND('Riesgos de Gestión'!$AF$43="Muy Alta",'Riesgos de Gestión'!$AH$43="Mayor"),CONCATENATE("R6C",'Riesgos de Gestión'!$V$43),"")</f>
        <v/>
      </c>
      <c r="AC11" s="36" t="str">
        <f>IF(AND('Riesgos de Gestión'!$AF$44="Muy Alta",'Riesgos de Gestión'!$AH$44="Mayor"),CONCATENATE("R6C",'Riesgos de Gestión'!$V$44),"")</f>
        <v/>
      </c>
      <c r="AD11" s="36" t="str">
        <f>IF(AND('Riesgos de Gestión'!$AF$45="Muy Alta",'Riesgos de Gestión'!$AH$45="Mayor"),CONCATENATE("R6C",'Riesgos de Gestión'!$V$45),"")</f>
        <v/>
      </c>
      <c r="AE11" s="36" t="str">
        <f>IF(AND('Riesgos de Gestión'!$AF$46="Muy Alta",'Riesgos de Gestión'!$AH$46="Mayor"),CONCATENATE("R6C",'Riesgos de Gestión'!$V$46),"")</f>
        <v/>
      </c>
      <c r="AF11" s="36" t="str">
        <f>IF(AND('Riesgos de Gestión'!$AF$47="Muy Alta",'Riesgos de Gestión'!$AH$47="Mayor"),CONCATENATE("R6C",'Riesgos de Gestión'!$V$47),"")</f>
        <v/>
      </c>
      <c r="AG11" s="37" t="str">
        <f>IF(AND('Riesgos de Gestión'!$AF$48="Muy Alta",'Riesgos de Gestión'!$AH$48="Mayor"),CONCATENATE("R6C",'Riesgos de Gestión'!$V$48),"")</f>
        <v/>
      </c>
      <c r="AH11" s="38" t="str">
        <f>IF(AND('Riesgos de Gestión'!$AF$43="Muy Alta",'Riesgos de Gestión'!$AH$43="Catastrófico"),CONCATENATE("R6C",'Riesgos de Gestión'!$V$43),"")</f>
        <v/>
      </c>
      <c r="AI11" s="39" t="str">
        <f>IF(AND('Riesgos de Gestión'!$AF$44="Muy Alta",'Riesgos de Gestión'!$AH$44="Catastrófico"),CONCATENATE("R6C",'Riesgos de Gestión'!$V$44),"")</f>
        <v/>
      </c>
      <c r="AJ11" s="39" t="str">
        <f>IF(AND('Riesgos de Gestión'!$AF$45="Muy Alta",'Riesgos de Gestión'!$AH$45="Catastrófico"),CONCATENATE("R6C",'Riesgos de Gestión'!$V$45),"")</f>
        <v/>
      </c>
      <c r="AK11" s="39" t="str">
        <f>IF(AND('Riesgos de Gestión'!$AF$46="Muy Alta",'Riesgos de Gestión'!$AH$46="Catastrófico"),CONCATENATE("R6C",'Riesgos de Gestión'!$V$46),"")</f>
        <v/>
      </c>
      <c r="AL11" s="39" t="str">
        <f>IF(AND('Riesgos de Gestión'!$AF$47="Muy Alta",'Riesgos de Gestión'!$AH$47="Catastrófico"),CONCATENATE("R6C",'Riesgos de Gestión'!$V$47),"")</f>
        <v/>
      </c>
      <c r="AM11" s="40" t="str">
        <f>IF(AND('Riesgos de Gestión'!$AF$48="Muy Alta",'Riesgos de Gestión'!$AH$48="Catastrófico"),CONCATENATE("R6C",'Riesgos de Gestión'!$V$48),"")</f>
        <v/>
      </c>
      <c r="AN11" s="66"/>
      <c r="AO11" s="511"/>
      <c r="AP11" s="512"/>
      <c r="AQ11" s="512"/>
      <c r="AR11" s="512"/>
      <c r="AS11" s="512"/>
      <c r="AT11" s="513"/>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row>
    <row r="12" spans="1:91" ht="15" customHeight="1" x14ac:dyDescent="0.25">
      <c r="A12" s="66"/>
      <c r="B12" s="450"/>
      <c r="C12" s="450"/>
      <c r="D12" s="451"/>
      <c r="E12" s="491"/>
      <c r="F12" s="492"/>
      <c r="G12" s="492"/>
      <c r="H12" s="492"/>
      <c r="I12" s="493"/>
      <c r="J12" s="35" t="str">
        <f>IF(AND('Riesgos de Gestión'!$AF$49="Muy Alta",'Riesgos de Gestión'!$AH$49="Leve"),CONCATENATE("R7C",'Riesgos de Gestión'!$V$49),"")</f>
        <v/>
      </c>
      <c r="K12" s="36" t="str">
        <f>IF(AND('Riesgos de Gestión'!$AF$50="Muy Alta",'Riesgos de Gestión'!$AH$50="Leve"),CONCATENATE("R7C",'Riesgos de Gestión'!$V$50),"")</f>
        <v/>
      </c>
      <c r="L12" s="36" t="str">
        <f>IF(AND('Riesgos de Gestión'!$AF$51="Muy Alta",'Riesgos de Gestión'!$AH$51="Leve"),CONCATENATE("R7C",'Riesgos de Gestión'!$V$51),"")</f>
        <v/>
      </c>
      <c r="M12" s="36" t="str">
        <f>IF(AND('Riesgos de Gestión'!$AF$52="Muy Alta",'Riesgos de Gestión'!$AH$52="Leve"),CONCATENATE("R7C",'Riesgos de Gestión'!$V$52),"")</f>
        <v/>
      </c>
      <c r="N12" s="36" t="str">
        <f>IF(AND('Riesgos de Gestión'!$AF$53="Muy Alta",'Riesgos de Gestión'!$AH$53="Leve"),CONCATENATE("R7C",'Riesgos de Gestión'!$V$53),"")</f>
        <v/>
      </c>
      <c r="O12" s="37" t="str">
        <f>IF(AND('Riesgos de Gestión'!$AF$54="Muy Alta",'Riesgos de Gestión'!$AH$54="Leve"),CONCATENATE("R7C",'Riesgos de Gestión'!$V$54),"")</f>
        <v/>
      </c>
      <c r="P12" s="35" t="str">
        <f>IF(AND('Riesgos de Gestión'!$AF$49="Muy Alta",'Riesgos de Gestión'!$AH$49="Menor"),CONCATENATE("R7C",'Riesgos de Gestión'!$V$49),"")</f>
        <v/>
      </c>
      <c r="Q12" s="36" t="str">
        <f>IF(AND('Riesgos de Gestión'!$AF$50="Muy Alta",'Riesgos de Gestión'!$AH$50="Menor"),CONCATENATE("R7C",'Riesgos de Gestión'!$V$50),"")</f>
        <v/>
      </c>
      <c r="R12" s="36" t="str">
        <f>IF(AND('Riesgos de Gestión'!$AF$51="Muy Alta",'Riesgos de Gestión'!$AH$51="Menor"),CONCATENATE("R7C",'Riesgos de Gestión'!$V$51),"")</f>
        <v/>
      </c>
      <c r="S12" s="36" t="str">
        <f>IF(AND('Riesgos de Gestión'!$AF$52="Muy Alta",'Riesgos de Gestión'!$AH$52="Menor"),CONCATENATE("R7C",'Riesgos de Gestión'!$V$52),"")</f>
        <v/>
      </c>
      <c r="T12" s="36" t="str">
        <f>IF(AND('Riesgos de Gestión'!$AF$53="Muy Alta",'Riesgos de Gestión'!$AH$53="Menor"),CONCATENATE("R7C",'Riesgos de Gestión'!$V$53),"")</f>
        <v/>
      </c>
      <c r="U12" s="37" t="str">
        <f>IF(AND('Riesgos de Gestión'!$AF$54="Muy Alta",'Riesgos de Gestión'!$AH$54="Menor"),CONCATENATE("R7C",'Riesgos de Gestión'!$V$54),"")</f>
        <v/>
      </c>
      <c r="V12" s="35" t="str">
        <f>IF(AND('Riesgos de Gestión'!$AF$49="Muy Alta",'Riesgos de Gestión'!$AH$49="Moderado"),CONCATENATE("R7C",'Riesgos de Gestión'!$V$49),"")</f>
        <v/>
      </c>
      <c r="W12" s="36" t="str">
        <f>IF(AND('Riesgos de Gestión'!$AF$50="Muy Alta",'Riesgos de Gestión'!$AH$50="Moderado"),CONCATENATE("R7C",'Riesgos de Gestión'!$V$50),"")</f>
        <v/>
      </c>
      <c r="X12" s="36" t="str">
        <f>IF(AND('Riesgos de Gestión'!$AF$51="Muy Alta",'Riesgos de Gestión'!$AH$51="Moderado"),CONCATENATE("R7C",'Riesgos de Gestión'!$V$51),"")</f>
        <v/>
      </c>
      <c r="Y12" s="36" t="str">
        <f>IF(AND('Riesgos de Gestión'!$AF$52="Muy Alta",'Riesgos de Gestión'!$AH$52="Moderado"),CONCATENATE("R7C",'Riesgos de Gestión'!$V$52),"")</f>
        <v/>
      </c>
      <c r="Z12" s="36" t="str">
        <f>IF(AND('Riesgos de Gestión'!$AF$53="Muy Alta",'Riesgos de Gestión'!$AH$53="Moderado"),CONCATENATE("R7C",'Riesgos de Gestión'!$V$53),"")</f>
        <v/>
      </c>
      <c r="AA12" s="37" t="str">
        <f>IF(AND('Riesgos de Gestión'!$AF$54="Muy Alta",'Riesgos de Gestión'!$AH$54="Moderado"),CONCATENATE("R7C",'Riesgos de Gestión'!$V$54),"")</f>
        <v/>
      </c>
      <c r="AB12" s="35" t="str">
        <f>IF(AND('Riesgos de Gestión'!$AF$49="Muy Alta",'Riesgos de Gestión'!$AH$49="Mayor"),CONCATENATE("R7C",'Riesgos de Gestión'!$V$49),"")</f>
        <v/>
      </c>
      <c r="AC12" s="36" t="str">
        <f>IF(AND('Riesgos de Gestión'!$AF$50="Muy Alta",'Riesgos de Gestión'!$AH$50="Mayor"),CONCATENATE("R7C",'Riesgos de Gestión'!$V$50),"")</f>
        <v/>
      </c>
      <c r="AD12" s="36" t="str">
        <f>IF(AND('Riesgos de Gestión'!$AF$51="Muy Alta",'Riesgos de Gestión'!$AH$51="Mayor"),CONCATENATE("R7C",'Riesgos de Gestión'!$V$51),"")</f>
        <v/>
      </c>
      <c r="AE12" s="36" t="str">
        <f>IF(AND('Riesgos de Gestión'!$AF$52="Muy Alta",'Riesgos de Gestión'!$AH$52="Mayor"),CONCATENATE("R7C",'Riesgos de Gestión'!$V$52),"")</f>
        <v/>
      </c>
      <c r="AF12" s="36" t="str">
        <f>IF(AND('Riesgos de Gestión'!$AF$53="Muy Alta",'Riesgos de Gestión'!$AH$53="Mayor"),CONCATENATE("R7C",'Riesgos de Gestión'!$V$53),"")</f>
        <v/>
      </c>
      <c r="AG12" s="37" t="str">
        <f>IF(AND('Riesgos de Gestión'!$AF$54="Muy Alta",'Riesgos de Gestión'!$AH$54="Mayor"),CONCATENATE("R7C",'Riesgos de Gestión'!$V$54),"")</f>
        <v/>
      </c>
      <c r="AH12" s="38" t="str">
        <f>IF(AND('Riesgos de Gestión'!$AF$49="Muy Alta",'Riesgos de Gestión'!$AH$49="Catastrófico"),CONCATENATE("R7C",'Riesgos de Gestión'!$V$49),"")</f>
        <v/>
      </c>
      <c r="AI12" s="39" t="str">
        <f>IF(AND('Riesgos de Gestión'!$AF$50="Muy Alta",'Riesgos de Gestión'!$AH$50="Catastrófico"),CONCATENATE("R7C",'Riesgos de Gestión'!$V$50),"")</f>
        <v/>
      </c>
      <c r="AJ12" s="39" t="str">
        <f>IF(AND('Riesgos de Gestión'!$AF$51="Muy Alta",'Riesgos de Gestión'!$AH$51="Catastrófico"),CONCATENATE("R7C",'Riesgos de Gestión'!$V$51),"")</f>
        <v/>
      </c>
      <c r="AK12" s="39" t="str">
        <f>IF(AND('Riesgos de Gestión'!$AF$52="Muy Alta",'Riesgos de Gestión'!$AH$52="Catastrófico"),CONCATENATE("R7C",'Riesgos de Gestión'!$V$52),"")</f>
        <v/>
      </c>
      <c r="AL12" s="39" t="str">
        <f>IF(AND('Riesgos de Gestión'!$AF$53="Muy Alta",'Riesgos de Gestión'!$AH$53="Catastrófico"),CONCATENATE("R7C",'Riesgos de Gestión'!$V$53),"")</f>
        <v/>
      </c>
      <c r="AM12" s="40" t="str">
        <f>IF(AND('Riesgos de Gestión'!$AF$54="Muy Alta",'Riesgos de Gestión'!$AH$54="Catastrófico"),CONCATENATE("R7C",'Riesgos de Gestión'!$V$54),"")</f>
        <v/>
      </c>
      <c r="AN12" s="66"/>
      <c r="AO12" s="511"/>
      <c r="AP12" s="512"/>
      <c r="AQ12" s="512"/>
      <c r="AR12" s="512"/>
      <c r="AS12" s="512"/>
      <c r="AT12" s="513"/>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row>
    <row r="13" spans="1:91" ht="15" customHeight="1" x14ac:dyDescent="0.25">
      <c r="A13" s="66"/>
      <c r="B13" s="450"/>
      <c r="C13" s="450"/>
      <c r="D13" s="451"/>
      <c r="E13" s="491"/>
      <c r="F13" s="492"/>
      <c r="G13" s="492"/>
      <c r="H13" s="492"/>
      <c r="I13" s="493"/>
      <c r="J13" s="35" t="str">
        <f>IF(AND('Riesgos de Gestión'!$AF$55="Muy Alta",'Riesgos de Gestión'!$AH$55="Leve"),CONCATENATE("R8C",'Riesgos de Gestión'!$V$55),"")</f>
        <v/>
      </c>
      <c r="K13" s="36" t="str">
        <f>IF(AND('Riesgos de Gestión'!$AF$56="Muy Alta",'Riesgos de Gestión'!$AH$56="Leve"),CONCATENATE("R8C",'Riesgos de Gestión'!$V$56),"")</f>
        <v/>
      </c>
      <c r="L13" s="36" t="str">
        <f>IF(AND('Riesgos de Gestión'!$AF$57="Muy Alta",'Riesgos de Gestión'!$AH$57="Leve"),CONCATENATE("R8C",'Riesgos de Gestión'!$V$57),"")</f>
        <v/>
      </c>
      <c r="M13" s="36" t="str">
        <f>IF(AND('Riesgos de Gestión'!$AF$58="Muy Alta",'Riesgos de Gestión'!$AH$58="Leve"),CONCATENATE("R8C",'Riesgos de Gestión'!$V$58),"")</f>
        <v/>
      </c>
      <c r="N13" s="36" t="str">
        <f>IF(AND('Riesgos de Gestión'!$AF$59="Muy Alta",'Riesgos de Gestión'!$AH$59="Leve"),CONCATENATE("R8C",'Riesgos de Gestión'!$V$59),"")</f>
        <v/>
      </c>
      <c r="O13" s="37" t="str">
        <f>IF(AND('Riesgos de Gestión'!$AF$60="Muy Alta",'Riesgos de Gestión'!$AH$60="Leve"),CONCATENATE("R8C",'Riesgos de Gestión'!$V$60),"")</f>
        <v/>
      </c>
      <c r="P13" s="35" t="str">
        <f>IF(AND('Riesgos de Gestión'!$AF$55="Muy Alta",'Riesgos de Gestión'!$AH$55="Menor"),CONCATENATE("R8C",'Riesgos de Gestión'!$V$55),"")</f>
        <v/>
      </c>
      <c r="Q13" s="36" t="str">
        <f>IF(AND('Riesgos de Gestión'!$AF$56="Muy Alta",'Riesgos de Gestión'!$AH$56="Menor"),CONCATENATE("R8C",'Riesgos de Gestión'!$V$56),"")</f>
        <v/>
      </c>
      <c r="R13" s="36" t="str">
        <f>IF(AND('Riesgos de Gestión'!$AF$57="Muy Alta",'Riesgos de Gestión'!$AH$57="Menor"),CONCATENATE("R8C",'Riesgos de Gestión'!$V$57),"")</f>
        <v/>
      </c>
      <c r="S13" s="36" t="str">
        <f>IF(AND('Riesgos de Gestión'!$AF$58="Muy Alta",'Riesgos de Gestión'!$AH$58="Menor"),CONCATENATE("R8C",'Riesgos de Gestión'!$V$58),"")</f>
        <v/>
      </c>
      <c r="T13" s="36" t="str">
        <f>IF(AND('Riesgos de Gestión'!$AF$59="Muy Alta",'Riesgos de Gestión'!$AH$59="Menor"),CONCATENATE("R8C",'Riesgos de Gestión'!$V$59),"")</f>
        <v/>
      </c>
      <c r="U13" s="37" t="str">
        <f>IF(AND('Riesgos de Gestión'!$AF$60="Muy Alta",'Riesgos de Gestión'!$AH$60="Menor"),CONCATENATE("R8C",'Riesgos de Gestión'!$V$60),"")</f>
        <v/>
      </c>
      <c r="V13" s="35" t="str">
        <f>IF(AND('Riesgos de Gestión'!$AF$55="Muy Alta",'Riesgos de Gestión'!$AH$55="Moderado"),CONCATENATE("R8C",'Riesgos de Gestión'!$V$55),"")</f>
        <v/>
      </c>
      <c r="W13" s="36" t="str">
        <f>IF(AND('Riesgos de Gestión'!$AF$56="Muy Alta",'Riesgos de Gestión'!$AH$56="Moderado"),CONCATENATE("R8C",'Riesgos de Gestión'!$V$56),"")</f>
        <v/>
      </c>
      <c r="X13" s="36" t="str">
        <f>IF(AND('Riesgos de Gestión'!$AF$57="Muy Alta",'Riesgos de Gestión'!$AH$57="Moderado"),CONCATENATE("R8C",'Riesgos de Gestión'!$V$57),"")</f>
        <v/>
      </c>
      <c r="Y13" s="36" t="str">
        <f>IF(AND('Riesgos de Gestión'!$AF$58="Muy Alta",'Riesgos de Gestión'!$AH$58="Moderado"),CONCATENATE("R8C",'Riesgos de Gestión'!$V$58),"")</f>
        <v/>
      </c>
      <c r="Z13" s="36" t="str">
        <f>IF(AND('Riesgos de Gestión'!$AF$59="Muy Alta",'Riesgos de Gestión'!$AH$59="Moderado"),CONCATENATE("R8C",'Riesgos de Gestión'!$V$59),"")</f>
        <v/>
      </c>
      <c r="AA13" s="37" t="str">
        <f>IF(AND('Riesgos de Gestión'!$AF$60="Muy Alta",'Riesgos de Gestión'!$AH$60="Moderado"),CONCATENATE("R8C",'Riesgos de Gestión'!$V$60),"")</f>
        <v/>
      </c>
      <c r="AB13" s="35" t="str">
        <f>IF(AND('Riesgos de Gestión'!$AF$55="Muy Alta",'Riesgos de Gestión'!$AH$55="Mayor"),CONCATENATE("R8C",'Riesgos de Gestión'!$V$55),"")</f>
        <v/>
      </c>
      <c r="AC13" s="36" t="str">
        <f>IF(AND('Riesgos de Gestión'!$AF$56="Muy Alta",'Riesgos de Gestión'!$AH$56="Mayor"),CONCATENATE("R8C",'Riesgos de Gestión'!$V$56),"")</f>
        <v/>
      </c>
      <c r="AD13" s="36" t="str">
        <f>IF(AND('Riesgos de Gestión'!$AF$57="Muy Alta",'Riesgos de Gestión'!$AH$57="Mayor"),CONCATENATE("R8C",'Riesgos de Gestión'!$V$57),"")</f>
        <v/>
      </c>
      <c r="AE13" s="36" t="str">
        <f>IF(AND('Riesgos de Gestión'!$AF$58="Muy Alta",'Riesgos de Gestión'!$AH$58="Mayor"),CONCATENATE("R8C",'Riesgos de Gestión'!$V$58),"")</f>
        <v/>
      </c>
      <c r="AF13" s="36" t="str">
        <f>IF(AND('Riesgos de Gestión'!$AF$59="Muy Alta",'Riesgos de Gestión'!$AH$59="Mayor"),CONCATENATE("R8C",'Riesgos de Gestión'!$V$59),"")</f>
        <v/>
      </c>
      <c r="AG13" s="37" t="str">
        <f>IF(AND('Riesgos de Gestión'!$AF$60="Muy Alta",'Riesgos de Gestión'!$AH$60="Mayor"),CONCATENATE("R8C",'Riesgos de Gestión'!$V$60),"")</f>
        <v/>
      </c>
      <c r="AH13" s="38" t="str">
        <f>IF(AND('Riesgos de Gestión'!$AF$55="Muy Alta",'Riesgos de Gestión'!$AH$55="Catastrófico"),CONCATENATE("R8C",'Riesgos de Gestión'!$V$55),"")</f>
        <v/>
      </c>
      <c r="AI13" s="39" t="str">
        <f>IF(AND('Riesgos de Gestión'!$AF$56="Muy Alta",'Riesgos de Gestión'!$AH$56="Catastrófico"),CONCATENATE("R8C",'Riesgos de Gestión'!$V$56),"")</f>
        <v/>
      </c>
      <c r="AJ13" s="39" t="str">
        <f>IF(AND('Riesgos de Gestión'!$AF$57="Muy Alta",'Riesgos de Gestión'!$AH$57="Catastrófico"),CONCATENATE("R8C",'Riesgos de Gestión'!$V$57),"")</f>
        <v/>
      </c>
      <c r="AK13" s="39" t="str">
        <f>IF(AND('Riesgos de Gestión'!$AF$58="Muy Alta",'Riesgos de Gestión'!$AH$58="Catastrófico"),CONCATENATE("R8C",'Riesgos de Gestión'!$V$58),"")</f>
        <v/>
      </c>
      <c r="AL13" s="39" t="str">
        <f>IF(AND('Riesgos de Gestión'!$AF$59="Muy Alta",'Riesgos de Gestión'!$AH$59="Catastrófico"),CONCATENATE("R8C",'Riesgos de Gestión'!$V$59),"")</f>
        <v/>
      </c>
      <c r="AM13" s="40" t="str">
        <f>IF(AND('Riesgos de Gestión'!$AF$60="Muy Alta",'Riesgos de Gestión'!$AH$60="Catastrófico"),CONCATENATE("R8C",'Riesgos de Gestión'!$V$60),"")</f>
        <v/>
      </c>
      <c r="AN13" s="66"/>
      <c r="AO13" s="511"/>
      <c r="AP13" s="512"/>
      <c r="AQ13" s="512"/>
      <c r="AR13" s="512"/>
      <c r="AS13" s="512"/>
      <c r="AT13" s="513"/>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row>
    <row r="14" spans="1:91" ht="15" customHeight="1" x14ac:dyDescent="0.25">
      <c r="A14" s="66"/>
      <c r="B14" s="450"/>
      <c r="C14" s="450"/>
      <c r="D14" s="451"/>
      <c r="E14" s="491"/>
      <c r="F14" s="492"/>
      <c r="G14" s="492"/>
      <c r="H14" s="492"/>
      <c r="I14" s="493"/>
      <c r="J14" s="35" t="str">
        <f>IF(AND('Riesgos de Gestión'!$AF$61="Muy Alta",'Riesgos de Gestión'!$AH$61="Leve"),CONCATENATE("R9C",'Riesgos de Gestión'!$V$61),"")</f>
        <v/>
      </c>
      <c r="K14" s="36" t="str">
        <f>IF(AND('Riesgos de Gestión'!$AF$62="Muy Alta",'Riesgos de Gestión'!$AH$62="Leve"),CONCATENATE("R9C",'Riesgos de Gestión'!$V$62),"")</f>
        <v/>
      </c>
      <c r="L14" s="36" t="str">
        <f>IF(AND('Riesgos de Gestión'!$AF$63="Muy Alta",'Riesgos de Gestión'!$AH$63="Leve"),CONCATENATE("R9C",'Riesgos de Gestión'!$V$63),"")</f>
        <v/>
      </c>
      <c r="M14" s="36" t="str">
        <f>IF(AND('Riesgos de Gestión'!$AF$64="Muy Alta",'Riesgos de Gestión'!$AH$64="Leve"),CONCATENATE("R9C",'Riesgos de Gestión'!$V$64),"")</f>
        <v/>
      </c>
      <c r="N14" s="36" t="str">
        <f>IF(AND('Riesgos de Gestión'!$AF$65="Muy Alta",'Riesgos de Gestión'!$AH$65="Leve"),CONCATENATE("R9C",'Riesgos de Gestión'!$V$65),"")</f>
        <v/>
      </c>
      <c r="O14" s="37" t="str">
        <f>IF(AND('Riesgos de Gestión'!$AF$66="Muy Alta",'Riesgos de Gestión'!$AH$66="Leve"),CONCATENATE("R9C",'Riesgos de Gestión'!$V$66),"")</f>
        <v/>
      </c>
      <c r="P14" s="35" t="str">
        <f>IF(AND('Riesgos de Gestión'!$AF$61="Muy Alta",'Riesgos de Gestión'!$AH$61="Menor"),CONCATENATE("R9C",'Riesgos de Gestión'!$V$61),"")</f>
        <v/>
      </c>
      <c r="Q14" s="36" t="str">
        <f>IF(AND('Riesgos de Gestión'!$AF$62="Muy Alta",'Riesgos de Gestión'!$AH$62="Menor"),CONCATENATE("R9C",'Riesgos de Gestión'!$V$62),"")</f>
        <v/>
      </c>
      <c r="R14" s="36" t="str">
        <f>IF(AND('Riesgos de Gestión'!$AF$63="Muy Alta",'Riesgos de Gestión'!$AH$63="Menor"),CONCATENATE("R9C",'Riesgos de Gestión'!$V$63),"")</f>
        <v/>
      </c>
      <c r="S14" s="36" t="str">
        <f>IF(AND('Riesgos de Gestión'!$AF$64="Muy Alta",'Riesgos de Gestión'!$AH$64="Menor"),CONCATENATE("R9C",'Riesgos de Gestión'!$V$64),"")</f>
        <v/>
      </c>
      <c r="T14" s="36" t="str">
        <f>IF(AND('Riesgos de Gestión'!$AF$65="Muy Alta",'Riesgos de Gestión'!$AH$65="Menor"),CONCATENATE("R9C",'Riesgos de Gestión'!$V$65),"")</f>
        <v/>
      </c>
      <c r="U14" s="37" t="str">
        <f>IF(AND('Riesgos de Gestión'!$AF$66="Muy Alta",'Riesgos de Gestión'!$AH$66="Menor"),CONCATENATE("R9C",'Riesgos de Gestión'!$V$66),"")</f>
        <v/>
      </c>
      <c r="V14" s="35" t="str">
        <f>IF(AND('Riesgos de Gestión'!$AF$61="Muy Alta",'Riesgos de Gestión'!$AH$61="Moderado"),CONCATENATE("R9C",'Riesgos de Gestión'!$V$61),"")</f>
        <v/>
      </c>
      <c r="W14" s="36" t="str">
        <f>IF(AND('Riesgos de Gestión'!$AF$62="Muy Alta",'Riesgos de Gestión'!$AH$62="Moderado"),CONCATENATE("R9C",'Riesgos de Gestión'!$V$62),"")</f>
        <v/>
      </c>
      <c r="X14" s="36" t="str">
        <f>IF(AND('Riesgos de Gestión'!$AF$63="Muy Alta",'Riesgos de Gestión'!$AH$63="Moderado"),CONCATENATE("R9C",'Riesgos de Gestión'!$V$63),"")</f>
        <v/>
      </c>
      <c r="Y14" s="36" t="str">
        <f>IF(AND('Riesgos de Gestión'!$AF$64="Muy Alta",'Riesgos de Gestión'!$AH$64="Moderado"),CONCATENATE("R9C",'Riesgos de Gestión'!$V$64),"")</f>
        <v/>
      </c>
      <c r="Z14" s="36" t="str">
        <f>IF(AND('Riesgos de Gestión'!$AF$65="Muy Alta",'Riesgos de Gestión'!$AH$65="Moderado"),CONCATENATE("R9C",'Riesgos de Gestión'!$V$65),"")</f>
        <v/>
      </c>
      <c r="AA14" s="37" t="str">
        <f>IF(AND('Riesgos de Gestión'!$AF$66="Muy Alta",'Riesgos de Gestión'!$AH$66="Moderado"),CONCATENATE("R9C",'Riesgos de Gestión'!$V$66),"")</f>
        <v/>
      </c>
      <c r="AB14" s="35" t="str">
        <f>IF(AND('Riesgos de Gestión'!$AF$61="Muy Alta",'Riesgos de Gestión'!$AH$61="Mayor"),CONCATENATE("R9C",'Riesgos de Gestión'!$V$61),"")</f>
        <v/>
      </c>
      <c r="AC14" s="36" t="str">
        <f>IF(AND('Riesgos de Gestión'!$AF$62="Muy Alta",'Riesgos de Gestión'!$AH$62="Mayor"),CONCATENATE("R9C",'Riesgos de Gestión'!$V$62),"")</f>
        <v/>
      </c>
      <c r="AD14" s="36" t="str">
        <f>IF(AND('Riesgos de Gestión'!$AF$63="Muy Alta",'Riesgos de Gestión'!$AH$63="Mayor"),CONCATENATE("R9C",'Riesgos de Gestión'!$V$63),"")</f>
        <v/>
      </c>
      <c r="AE14" s="36" t="str">
        <f>IF(AND('Riesgos de Gestión'!$AF$64="Muy Alta",'Riesgos de Gestión'!$AH$64="Mayor"),CONCATENATE("R9C",'Riesgos de Gestión'!$V$64),"")</f>
        <v/>
      </c>
      <c r="AF14" s="36" t="str">
        <f>IF(AND('Riesgos de Gestión'!$AF$65="Muy Alta",'Riesgos de Gestión'!$AH$65="Mayor"),CONCATENATE("R9C",'Riesgos de Gestión'!$V$65),"")</f>
        <v/>
      </c>
      <c r="AG14" s="37" t="str">
        <f>IF(AND('Riesgos de Gestión'!$AF$66="Muy Alta",'Riesgos de Gestión'!$AH$66="Mayor"),CONCATENATE("R9C",'Riesgos de Gestión'!$V$66),"")</f>
        <v/>
      </c>
      <c r="AH14" s="38" t="str">
        <f>IF(AND('Riesgos de Gestión'!$AF$61="Muy Alta",'Riesgos de Gestión'!$AH$61="Catastrófico"),CONCATENATE("R9C",'Riesgos de Gestión'!$V$61),"")</f>
        <v/>
      </c>
      <c r="AI14" s="39" t="str">
        <f>IF(AND('Riesgos de Gestión'!$AF$62="Muy Alta",'Riesgos de Gestión'!$AH$62="Catastrófico"),CONCATENATE("R9C",'Riesgos de Gestión'!$V$62),"")</f>
        <v/>
      </c>
      <c r="AJ14" s="39" t="str">
        <f>IF(AND('Riesgos de Gestión'!$AF$63="Muy Alta",'Riesgos de Gestión'!$AH$63="Catastrófico"),CONCATENATE("R9C",'Riesgos de Gestión'!$V$63),"")</f>
        <v/>
      </c>
      <c r="AK14" s="39" t="str">
        <f>IF(AND('Riesgos de Gestión'!$AF$64="Muy Alta",'Riesgos de Gestión'!$AH$64="Catastrófico"),CONCATENATE("R9C",'Riesgos de Gestión'!$V$64),"")</f>
        <v/>
      </c>
      <c r="AL14" s="39" t="str">
        <f>IF(AND('Riesgos de Gestión'!$AF$65="Muy Alta",'Riesgos de Gestión'!$AH$65="Catastrófico"),CONCATENATE("R9C",'Riesgos de Gestión'!$V$65),"")</f>
        <v/>
      </c>
      <c r="AM14" s="40" t="str">
        <f>IF(AND('Riesgos de Gestión'!$AF$66="Muy Alta",'Riesgos de Gestión'!$AH$66="Catastrófico"),CONCATENATE("R9C",'Riesgos de Gestión'!$V$66),"")</f>
        <v/>
      </c>
      <c r="AN14" s="66"/>
      <c r="AO14" s="511"/>
      <c r="AP14" s="512"/>
      <c r="AQ14" s="512"/>
      <c r="AR14" s="512"/>
      <c r="AS14" s="512"/>
      <c r="AT14" s="513"/>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row>
    <row r="15" spans="1:91" ht="15.75" customHeight="1" thickBot="1" x14ac:dyDescent="0.3">
      <c r="A15" s="66"/>
      <c r="B15" s="450"/>
      <c r="C15" s="450"/>
      <c r="D15" s="451"/>
      <c r="E15" s="494"/>
      <c r="F15" s="495"/>
      <c r="G15" s="495"/>
      <c r="H15" s="495"/>
      <c r="I15" s="496"/>
      <c r="J15" s="41" t="str">
        <f>IF(AND('Riesgos de Gestión'!$AF$67="Muy Alta",'Riesgos de Gestión'!$AH$67="Leve"),CONCATENATE("R10C",'Riesgos de Gestión'!$V$67),"")</f>
        <v/>
      </c>
      <c r="K15" s="42" t="str">
        <f>IF(AND('Riesgos de Gestión'!$AF$68="Muy Alta",'Riesgos de Gestión'!$AH$68="Leve"),CONCATENATE("R10C",'Riesgos de Gestión'!$V$68),"")</f>
        <v/>
      </c>
      <c r="L15" s="42" t="str">
        <f>IF(AND('Riesgos de Gestión'!$AF$69="Muy Alta",'Riesgos de Gestión'!$AH$69="Leve"),CONCATENATE("R10C",'Riesgos de Gestión'!$V$69),"")</f>
        <v/>
      </c>
      <c r="M15" s="42" t="str">
        <f>IF(AND('Riesgos de Gestión'!$AF$70="Muy Alta",'Riesgos de Gestión'!$AH$70="Leve"),CONCATENATE("R10C",'Riesgos de Gestión'!$V$70),"")</f>
        <v/>
      </c>
      <c r="N15" s="42" t="str">
        <f>IF(AND('Riesgos de Gestión'!$AF$71="Muy Alta",'Riesgos de Gestión'!$AH$71="Leve"),CONCATENATE("R10C",'Riesgos de Gestión'!$V$71),"")</f>
        <v/>
      </c>
      <c r="O15" s="43" t="str">
        <f>IF(AND('Riesgos de Gestión'!$AF$72="Muy Alta",'Riesgos de Gestión'!$AH$72="Leve"),CONCATENATE("R10C",'Riesgos de Gestión'!$V$72),"")</f>
        <v/>
      </c>
      <c r="P15" s="35" t="str">
        <f>IF(AND('Riesgos de Gestión'!$AF$67="Muy Alta",'Riesgos de Gestión'!$AH$67="Menor"),CONCATENATE("R10C",'Riesgos de Gestión'!$V$67),"")</f>
        <v/>
      </c>
      <c r="Q15" s="36" t="str">
        <f>IF(AND('Riesgos de Gestión'!$AF$68="Muy Alta",'Riesgos de Gestión'!$AH$68="Menor"),CONCATENATE("R10C",'Riesgos de Gestión'!$V$68),"")</f>
        <v/>
      </c>
      <c r="R15" s="36" t="str">
        <f>IF(AND('Riesgos de Gestión'!$AF$69="Muy Alta",'Riesgos de Gestión'!$AH$69="Menor"),CONCATENATE("R10C",'Riesgos de Gestión'!$V$69),"")</f>
        <v/>
      </c>
      <c r="S15" s="36" t="str">
        <f>IF(AND('Riesgos de Gestión'!$AF$70="Muy Alta",'Riesgos de Gestión'!$AH$70="Menor"),CONCATENATE("R10C",'Riesgos de Gestión'!$V$70),"")</f>
        <v/>
      </c>
      <c r="T15" s="36" t="str">
        <f>IF(AND('Riesgos de Gestión'!$AF$71="Muy Alta",'Riesgos de Gestión'!$AH$71="Menor"),CONCATENATE("R10C",'Riesgos de Gestión'!$V$71),"")</f>
        <v/>
      </c>
      <c r="U15" s="37" t="str">
        <f>IF(AND('Riesgos de Gestión'!$AF$72="Muy Alta",'Riesgos de Gestión'!$AH$72="Menor"),CONCATENATE("R10C",'Riesgos de Gestión'!$V$72),"")</f>
        <v/>
      </c>
      <c r="V15" s="41" t="str">
        <f>IF(AND('Riesgos de Gestión'!$AF$67="Muy Alta",'Riesgos de Gestión'!$AH$67="Moderado"),CONCATENATE("R10C",'Riesgos de Gestión'!$V$67),"")</f>
        <v/>
      </c>
      <c r="W15" s="42" t="str">
        <f>IF(AND('Riesgos de Gestión'!$AF$68="Muy Alta",'Riesgos de Gestión'!$AH$68="Moderado"),CONCATENATE("R10C",'Riesgos de Gestión'!$V$68),"")</f>
        <v/>
      </c>
      <c r="X15" s="42" t="str">
        <f>IF(AND('Riesgos de Gestión'!$AF$69="Muy Alta",'Riesgos de Gestión'!$AH$69="Moderado"),CONCATENATE("R10C",'Riesgos de Gestión'!$V$69),"")</f>
        <v/>
      </c>
      <c r="Y15" s="42" t="str">
        <f>IF(AND('Riesgos de Gestión'!$AF$70="Muy Alta",'Riesgos de Gestión'!$AH$70="Moderado"),CONCATENATE("R10C",'Riesgos de Gestión'!$V$70),"")</f>
        <v/>
      </c>
      <c r="Z15" s="42" t="str">
        <f>IF(AND('Riesgos de Gestión'!$AF$71="Muy Alta",'Riesgos de Gestión'!$AH$71="Moderado"),CONCATENATE("R10C",'Riesgos de Gestión'!$V$71),"")</f>
        <v/>
      </c>
      <c r="AA15" s="43" t="str">
        <f>IF(AND('Riesgos de Gestión'!$AF$72="Muy Alta",'Riesgos de Gestión'!$AH$72="Moderado"),CONCATENATE("R10C",'Riesgos de Gestión'!$V$72),"")</f>
        <v/>
      </c>
      <c r="AB15" s="35" t="str">
        <f>IF(AND('Riesgos de Gestión'!$AF$67="Muy Alta",'Riesgos de Gestión'!$AH$67="Mayor"),CONCATENATE("R10C",'Riesgos de Gestión'!$V$67),"")</f>
        <v/>
      </c>
      <c r="AC15" s="36" t="str">
        <f>IF(AND('Riesgos de Gestión'!$AF$68="Muy Alta",'Riesgos de Gestión'!$AH$68="Mayor"),CONCATENATE("R10C",'Riesgos de Gestión'!$V$68),"")</f>
        <v/>
      </c>
      <c r="AD15" s="36" t="str">
        <f>IF(AND('Riesgos de Gestión'!$AF$69="Muy Alta",'Riesgos de Gestión'!$AH$69="Mayor"),CONCATENATE("R10C",'Riesgos de Gestión'!$V$69),"")</f>
        <v/>
      </c>
      <c r="AE15" s="36" t="str">
        <f>IF(AND('Riesgos de Gestión'!$AF$70="Muy Alta",'Riesgos de Gestión'!$AH$70="Mayor"),CONCATENATE("R10C",'Riesgos de Gestión'!$V$70),"")</f>
        <v/>
      </c>
      <c r="AF15" s="36" t="str">
        <f>IF(AND('Riesgos de Gestión'!$AF$71="Muy Alta",'Riesgos de Gestión'!$AH$71="Mayor"),CONCATENATE("R10C",'Riesgos de Gestión'!$V$71),"")</f>
        <v/>
      </c>
      <c r="AG15" s="37" t="str">
        <f>IF(AND('Riesgos de Gestión'!$AF$72="Muy Alta",'Riesgos de Gestión'!$AH$72="Mayor"),CONCATENATE("R10C",'Riesgos de Gestión'!$V$72),"")</f>
        <v/>
      </c>
      <c r="AH15" s="44" t="str">
        <f>IF(AND('Riesgos de Gestión'!$AF$67="Muy Alta",'Riesgos de Gestión'!$AH$67="Catastrófico"),CONCATENATE("R10C",'Riesgos de Gestión'!$V$67),"")</f>
        <v/>
      </c>
      <c r="AI15" s="45" t="str">
        <f>IF(AND('Riesgos de Gestión'!$AF$68="Muy Alta",'Riesgos de Gestión'!$AH$68="Catastrófico"),CONCATENATE("R10C",'Riesgos de Gestión'!$V$68),"")</f>
        <v/>
      </c>
      <c r="AJ15" s="45" t="str">
        <f>IF(AND('Riesgos de Gestión'!$AF$69="Muy Alta",'Riesgos de Gestión'!$AH$69="Catastrófico"),CONCATENATE("R10C",'Riesgos de Gestión'!$V$69),"")</f>
        <v/>
      </c>
      <c r="AK15" s="45" t="str">
        <f>IF(AND('Riesgos de Gestión'!$AF$70="Muy Alta",'Riesgos de Gestión'!$AH$70="Catastrófico"),CONCATENATE("R10C",'Riesgos de Gestión'!$V$70),"")</f>
        <v/>
      </c>
      <c r="AL15" s="45" t="str">
        <f>IF(AND('Riesgos de Gestión'!$AF$71="Muy Alta",'Riesgos de Gestión'!$AH$71="Catastrófico"),CONCATENATE("R10C",'Riesgos de Gestión'!$V$71),"")</f>
        <v/>
      </c>
      <c r="AM15" s="46" t="str">
        <f>IF(AND('Riesgos de Gestión'!$AF$72="Muy Alta",'Riesgos de Gestión'!$AH$72="Catastrófico"),CONCATENATE("R10C",'Riesgos de Gestión'!$V$72),"")</f>
        <v/>
      </c>
      <c r="AN15" s="66"/>
      <c r="AO15" s="514"/>
      <c r="AP15" s="515"/>
      <c r="AQ15" s="515"/>
      <c r="AR15" s="515"/>
      <c r="AS15" s="515"/>
      <c r="AT15" s="516"/>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row>
    <row r="16" spans="1:91" ht="15" customHeight="1" x14ac:dyDescent="0.25">
      <c r="A16" s="66"/>
      <c r="B16" s="450"/>
      <c r="C16" s="450"/>
      <c r="D16" s="451"/>
      <c r="E16" s="488" t="s">
        <v>267</v>
      </c>
      <c r="F16" s="489"/>
      <c r="G16" s="489"/>
      <c r="H16" s="489"/>
      <c r="I16" s="489"/>
      <c r="J16" s="47" t="str">
        <f>IF(AND('Riesgos de Gestión'!$AF$13="Alta",'Riesgos de Gestión'!$AH$13="Leve"),CONCATENATE("R1C",'Riesgos de Gestión'!$V$13),"")</f>
        <v/>
      </c>
      <c r="K16" s="48" t="str">
        <f>IF(AND('Riesgos de Gestión'!$AF$14="Alta",'Riesgos de Gestión'!$AH$14="Leve"),CONCATENATE("R1C",'Riesgos de Gestión'!$V$14),"")</f>
        <v/>
      </c>
      <c r="L16" s="48" t="str">
        <f>IF(AND('Riesgos de Gestión'!$AF$15="Alta",'Riesgos de Gestión'!$AH$15="Leve"),CONCATENATE("R1C",'Riesgos de Gestión'!$V$15),"")</f>
        <v/>
      </c>
      <c r="M16" s="48" t="str">
        <f>IF(AND('Riesgos de Gestión'!$AF$16="Alta",'Riesgos de Gestión'!$AH$16="Leve"),CONCATENATE("R1C",'Riesgos de Gestión'!$V$16),"")</f>
        <v/>
      </c>
      <c r="N16" s="48" t="str">
        <f>IF(AND('Riesgos de Gestión'!$AF$17="Alta",'Riesgos de Gestión'!$AH$17="Leve"),CONCATENATE("R1C",'Riesgos de Gestión'!$V$17),"")</f>
        <v/>
      </c>
      <c r="O16" s="49" t="str">
        <f>IF(AND('Riesgos de Gestión'!$AF$18="Alta",'Riesgos de Gestión'!$AH$18="Leve"),CONCATENATE("R1C",'Riesgos de Gestión'!$V$18),"")</f>
        <v/>
      </c>
      <c r="P16" s="47" t="str">
        <f>IF(AND('Riesgos de Gestión'!$AF$13="Alta",'Riesgos de Gestión'!$AH$13="Menor"),CONCATENATE("R1C",'Riesgos de Gestión'!$V$13),"")</f>
        <v/>
      </c>
      <c r="Q16" s="48" t="str">
        <f>IF(AND('Riesgos de Gestión'!$AF$14="Alta",'Riesgos de Gestión'!$AH$14="Menor"),CONCATENATE("R1C",'Riesgos de Gestión'!$V$14),"")</f>
        <v/>
      </c>
      <c r="R16" s="48" t="str">
        <f>IF(AND('Riesgos de Gestión'!$AF$15="Alta",'Riesgos de Gestión'!$AH$15="Menor"),CONCATENATE("R1C",'Riesgos de Gestión'!$V$15),"")</f>
        <v/>
      </c>
      <c r="S16" s="48" t="str">
        <f>IF(AND('Riesgos de Gestión'!$AF$16="Alta",'Riesgos de Gestión'!$AH$16="Menor"),CONCATENATE("R1C",'Riesgos de Gestión'!$V$16),"")</f>
        <v/>
      </c>
      <c r="T16" s="48" t="str">
        <f>IF(AND('Riesgos de Gestión'!$AF$17="Alta",'Riesgos de Gestión'!$AH$17="Menor"),CONCATENATE("R1C",'Riesgos de Gestión'!$V$17),"")</f>
        <v/>
      </c>
      <c r="U16" s="49" t="str">
        <f>IF(AND('Riesgos de Gestión'!$AF$18="Alta",'Riesgos de Gestión'!$AH$18="Menor"),CONCATENATE("R1C",'Riesgos de Gestión'!$V$18),"")</f>
        <v/>
      </c>
      <c r="V16" s="29" t="str">
        <f>IF(AND('Riesgos de Gestión'!$AF$13="Alta",'Riesgos de Gestión'!$AH$13="Moderado"),CONCATENATE("R1C",'Riesgos de Gestión'!$V$13),"")</f>
        <v/>
      </c>
      <c r="W16" s="30" t="str">
        <f>IF(AND('Riesgos de Gestión'!$AF$14="Alta",'Riesgos de Gestión'!$AH$14="Moderado"),CONCATENATE("R1C",'Riesgos de Gestión'!$V$14),"")</f>
        <v/>
      </c>
      <c r="X16" s="30" t="str">
        <f>IF(AND('Riesgos de Gestión'!$AF$15="Alta",'Riesgos de Gestión'!$AH$15="Moderado"),CONCATENATE("R1C",'Riesgos de Gestión'!$V$15),"")</f>
        <v/>
      </c>
      <c r="Y16" s="30" t="str">
        <f>IF(AND('Riesgos de Gestión'!$AF$16="Alta",'Riesgos de Gestión'!$AH$16="Moderado"),CONCATENATE("R1C",'Riesgos de Gestión'!$V$16),"")</f>
        <v/>
      </c>
      <c r="Z16" s="30" t="str">
        <f>IF(AND('Riesgos de Gestión'!$AF$17="Alta",'Riesgos de Gestión'!$AH$17="Moderado"),CONCATENATE("R1C",'Riesgos de Gestión'!$V$17),"")</f>
        <v/>
      </c>
      <c r="AA16" s="31" t="str">
        <f>IF(AND('Riesgos de Gestión'!$AF$18="Alta",'Riesgos de Gestión'!$AH$18="Moderado"),CONCATENATE("R1C",'Riesgos de Gestión'!$V$18),"")</f>
        <v/>
      </c>
      <c r="AB16" s="29" t="str">
        <f>IF(AND('Riesgos de Gestión'!$AF$13="Alta",'Riesgos de Gestión'!$AH$13="Mayor"),CONCATENATE("R1C",'Riesgos de Gestión'!$V$13),"")</f>
        <v/>
      </c>
      <c r="AC16" s="30" t="str">
        <f>IF(AND('Riesgos de Gestión'!$AF$14="Alta",'Riesgos de Gestión'!$AH$14="Mayor"),CONCATENATE("R1C",'Riesgos de Gestión'!$V$14),"")</f>
        <v/>
      </c>
      <c r="AD16" s="30" t="str">
        <f>IF(AND('Riesgos de Gestión'!$AF$15="Alta",'Riesgos de Gestión'!$AH$15="Mayor"),CONCATENATE("R1C",'Riesgos de Gestión'!$V$15),"")</f>
        <v/>
      </c>
      <c r="AE16" s="30" t="str">
        <f>IF(AND('Riesgos de Gestión'!$AF$16="Alta",'Riesgos de Gestión'!$AH$16="Mayor"),CONCATENATE("R1C",'Riesgos de Gestión'!$V$16),"")</f>
        <v/>
      </c>
      <c r="AF16" s="30" t="str">
        <f>IF(AND('Riesgos de Gestión'!$AF$17="Alta",'Riesgos de Gestión'!$AH$17="Mayor"),CONCATENATE("R1C",'Riesgos de Gestión'!$V$17),"")</f>
        <v/>
      </c>
      <c r="AG16" s="31" t="str">
        <f>IF(AND('Riesgos de Gestión'!$AF$18="Alta",'Riesgos de Gestión'!$AH$18="Mayor"),CONCATENATE("R1C",'Riesgos de Gestión'!$V$18),"")</f>
        <v/>
      </c>
      <c r="AH16" s="32" t="str">
        <f>IF(AND('Riesgos de Gestión'!$AF$13="Alta",'Riesgos de Gestión'!$AH$13="Catastrófico"),CONCATENATE("R1C",'Riesgos de Gestión'!$V$13),"")</f>
        <v/>
      </c>
      <c r="AI16" s="33" t="str">
        <f>IF(AND('Riesgos de Gestión'!$AF$14="Alta",'Riesgos de Gestión'!$AH$14="Catastrófico"),CONCATENATE("R1C",'Riesgos de Gestión'!$V$14),"")</f>
        <v/>
      </c>
      <c r="AJ16" s="33" t="str">
        <f>IF(AND('Riesgos de Gestión'!$AF$15="Alta",'Riesgos de Gestión'!$AH$15="Catastrófico"),CONCATENATE("R1C",'Riesgos de Gestión'!$V$15),"")</f>
        <v/>
      </c>
      <c r="AK16" s="33" t="str">
        <f>IF(AND('Riesgos de Gestión'!$AF$16="Alta",'Riesgos de Gestión'!$AH$16="Catastrófico"),CONCATENATE("R1C",'Riesgos de Gestión'!$V$16),"")</f>
        <v/>
      </c>
      <c r="AL16" s="33" t="str">
        <f>IF(AND('Riesgos de Gestión'!$AF$17="Alta",'Riesgos de Gestión'!$AH$17="Catastrófico"),CONCATENATE("R1C",'Riesgos de Gestión'!$V$17),"")</f>
        <v/>
      </c>
      <c r="AM16" s="34" t="str">
        <f>IF(AND('Riesgos de Gestión'!$AF$18="Alta",'Riesgos de Gestión'!$AH$18="Catastrófico"),CONCATENATE("R1C",'Riesgos de Gestión'!$V$18),"")</f>
        <v/>
      </c>
      <c r="AN16" s="66"/>
      <c r="AO16" s="498" t="s">
        <v>268</v>
      </c>
      <c r="AP16" s="499"/>
      <c r="AQ16" s="499"/>
      <c r="AR16" s="499"/>
      <c r="AS16" s="499"/>
      <c r="AT16" s="500"/>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row>
    <row r="17" spans="1:76" ht="15" customHeight="1" x14ac:dyDescent="0.25">
      <c r="A17" s="66"/>
      <c r="B17" s="450"/>
      <c r="C17" s="450"/>
      <c r="D17" s="451"/>
      <c r="E17" s="507"/>
      <c r="F17" s="492"/>
      <c r="G17" s="492"/>
      <c r="H17" s="492"/>
      <c r="I17" s="492"/>
      <c r="J17" s="50" t="str">
        <f>IF(AND('Riesgos de Gestión'!$AF$19="Alta",'Riesgos de Gestión'!$AH$19="Leve"),CONCATENATE("R2C",'Riesgos de Gestión'!$V$19),"")</f>
        <v/>
      </c>
      <c r="K17" s="51" t="str">
        <f>IF(AND('Riesgos de Gestión'!$AF$20="Alta",'Riesgos de Gestión'!$AH$20="Leve"),CONCATENATE("R2C",'Riesgos de Gestión'!$V$20),"")</f>
        <v/>
      </c>
      <c r="L17" s="51" t="str">
        <f>IF(AND('Riesgos de Gestión'!$AF$21="Alta",'Riesgos de Gestión'!$AH$21="Leve"),CONCATENATE("R2C",'Riesgos de Gestión'!$V$21),"")</f>
        <v/>
      </c>
      <c r="M17" s="51" t="str">
        <f>IF(AND('Riesgos de Gestión'!$AF$22="Alta",'Riesgos de Gestión'!$AH$22="Leve"),CONCATENATE("R2C",'Riesgos de Gestión'!$V$22),"")</f>
        <v/>
      </c>
      <c r="N17" s="51" t="str">
        <f>IF(AND('Riesgos de Gestión'!$AF$23="Alta",'Riesgos de Gestión'!$AH$23="Leve"),CONCATENATE("R2C",'Riesgos de Gestión'!$V$23),"")</f>
        <v/>
      </c>
      <c r="O17" s="52" t="str">
        <f>IF(AND('Riesgos de Gestión'!$AF$24="Alta",'Riesgos de Gestión'!$AH$24="Leve"),CONCATENATE("R2C",'Riesgos de Gestión'!$V$24),"")</f>
        <v/>
      </c>
      <c r="P17" s="50" t="str">
        <f>IF(AND('Riesgos de Gestión'!$AF$19="Alta",'Riesgos de Gestión'!$AH$19="Menor"),CONCATENATE("R2C",'Riesgos de Gestión'!$V$19),"")</f>
        <v/>
      </c>
      <c r="Q17" s="51" t="str">
        <f>IF(AND('Riesgos de Gestión'!$AF$20="Alta",'Riesgos de Gestión'!$AH$20="Menor"),CONCATENATE("R2C",'Riesgos de Gestión'!$V$20),"")</f>
        <v/>
      </c>
      <c r="R17" s="51" t="str">
        <f>IF(AND('Riesgos de Gestión'!$AF$21="Alta",'Riesgos de Gestión'!$AH$21="Menor"),CONCATENATE("R2C",'Riesgos de Gestión'!$V$21),"")</f>
        <v/>
      </c>
      <c r="S17" s="51" t="str">
        <f>IF(AND('Riesgos de Gestión'!$AF$22="Alta",'Riesgos de Gestión'!$AH$22="Menor"),CONCATENATE("R2C",'Riesgos de Gestión'!$V$22),"")</f>
        <v/>
      </c>
      <c r="T17" s="51" t="str">
        <f>IF(AND('Riesgos de Gestión'!$AF$23="Alta",'Riesgos de Gestión'!$AH$23="Menor"),CONCATENATE("R2C",'Riesgos de Gestión'!$V$23),"")</f>
        <v/>
      </c>
      <c r="U17" s="52" t="str">
        <f>IF(AND('Riesgos de Gestión'!$AF$24="Alta",'Riesgos de Gestión'!$AH$24="Menor"),CONCATENATE("R2C",'Riesgos de Gestión'!$V$24),"")</f>
        <v/>
      </c>
      <c r="V17" s="35" t="str">
        <f>IF(AND('Riesgos de Gestión'!$AF$19="Alta",'Riesgos de Gestión'!$AH$19="Moderado"),CONCATENATE("R2C",'Riesgos de Gestión'!$V$19),"")</f>
        <v/>
      </c>
      <c r="W17" s="36" t="str">
        <f>IF(AND('Riesgos de Gestión'!$AF$20="Alta",'Riesgos de Gestión'!$AH$20="Moderado"),CONCATENATE("R2C",'Riesgos de Gestión'!$V$20),"")</f>
        <v/>
      </c>
      <c r="X17" s="36" t="str">
        <f>IF(AND('Riesgos de Gestión'!$AF$21="Alta",'Riesgos de Gestión'!$AH$21="Moderado"),CONCATENATE("R2C",'Riesgos de Gestión'!$V$21),"")</f>
        <v/>
      </c>
      <c r="Y17" s="36" t="str">
        <f>IF(AND('Riesgos de Gestión'!$AF$22="Alta",'Riesgos de Gestión'!$AH$22="Moderado"),CONCATENATE("R2C",'Riesgos de Gestión'!$V$22),"")</f>
        <v/>
      </c>
      <c r="Z17" s="36" t="str">
        <f>IF(AND('Riesgos de Gestión'!$AF$23="Alta",'Riesgos de Gestión'!$AH$23="Moderado"),CONCATENATE("R2C",'Riesgos de Gestión'!$V$23),"")</f>
        <v/>
      </c>
      <c r="AA17" s="37" t="str">
        <f>IF(AND('Riesgos de Gestión'!$AF$24="Alta",'Riesgos de Gestión'!$AH$24="Moderado"),CONCATENATE("R2C",'Riesgos de Gestión'!$V$24),"")</f>
        <v/>
      </c>
      <c r="AB17" s="35" t="str">
        <f>IF(AND('Riesgos de Gestión'!$AF$19="Alta",'Riesgos de Gestión'!$AH$19="Mayor"),CONCATENATE("R2C",'Riesgos de Gestión'!$V$19),"")</f>
        <v/>
      </c>
      <c r="AC17" s="36" t="str">
        <f>IF(AND('Riesgos de Gestión'!$AF$20="Alta",'Riesgos de Gestión'!$AH$20="Mayor"),CONCATENATE("R2C",'Riesgos de Gestión'!$V$20),"")</f>
        <v/>
      </c>
      <c r="AD17" s="36" t="str">
        <f>IF(AND('Riesgos de Gestión'!$AF$21="Alta",'Riesgos de Gestión'!$AH$21="Mayor"),CONCATENATE("R2C",'Riesgos de Gestión'!$V$21),"")</f>
        <v/>
      </c>
      <c r="AE17" s="36" t="str">
        <f>IF(AND('Riesgos de Gestión'!$AF$22="Alta",'Riesgos de Gestión'!$AH$22="Mayor"),CONCATENATE("R2C",'Riesgos de Gestión'!$V$22),"")</f>
        <v/>
      </c>
      <c r="AF17" s="36" t="str">
        <f>IF(AND('Riesgos de Gestión'!$AF$23="Alta",'Riesgos de Gestión'!$AH$23="Mayor"),CONCATENATE("R2C",'Riesgos de Gestión'!$V$23),"")</f>
        <v/>
      </c>
      <c r="AG17" s="37" t="str">
        <f>IF(AND('Riesgos de Gestión'!$AF$24="Alta",'Riesgos de Gestión'!$AH$24="Mayor"),CONCATENATE("R2C",'Riesgos de Gestión'!$V$24),"")</f>
        <v/>
      </c>
      <c r="AH17" s="38" t="str">
        <f>IF(AND('Riesgos de Gestión'!$AF$19="Alta",'Riesgos de Gestión'!$AH$19="Catastrófico"),CONCATENATE("R2C",'Riesgos de Gestión'!$V$19),"")</f>
        <v/>
      </c>
      <c r="AI17" s="39" t="str">
        <f>IF(AND('Riesgos de Gestión'!$AF$20="Alta",'Riesgos de Gestión'!$AH$20="Catastrófico"),CONCATENATE("R2C",'Riesgos de Gestión'!$V$20),"")</f>
        <v/>
      </c>
      <c r="AJ17" s="39" t="str">
        <f>IF(AND('Riesgos de Gestión'!$AF$21="Alta",'Riesgos de Gestión'!$AH$21="Catastrófico"),CONCATENATE("R2C",'Riesgos de Gestión'!$V$21),"")</f>
        <v/>
      </c>
      <c r="AK17" s="39" t="str">
        <f>IF(AND('Riesgos de Gestión'!$AF$22="Alta",'Riesgos de Gestión'!$AH$22="Catastrófico"),CONCATENATE("R2C",'Riesgos de Gestión'!$V$22),"")</f>
        <v/>
      </c>
      <c r="AL17" s="39" t="str">
        <f>IF(AND('Riesgos de Gestión'!$AF$23="Alta",'Riesgos de Gestión'!$AH$23="Catastrófico"),CONCATENATE("R2C",'Riesgos de Gestión'!$V$23),"")</f>
        <v/>
      </c>
      <c r="AM17" s="40" t="str">
        <f>IF(AND('Riesgos de Gestión'!$AF$24="Alta",'Riesgos de Gestión'!$AH$24="Catastrófico"),CONCATENATE("R2C",'Riesgos de Gestión'!$V$24),"")</f>
        <v/>
      </c>
      <c r="AN17" s="66"/>
      <c r="AO17" s="501"/>
      <c r="AP17" s="502"/>
      <c r="AQ17" s="502"/>
      <c r="AR17" s="502"/>
      <c r="AS17" s="502"/>
      <c r="AT17" s="503"/>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row>
    <row r="18" spans="1:76" ht="15" customHeight="1" x14ac:dyDescent="0.25">
      <c r="A18" s="66"/>
      <c r="B18" s="450"/>
      <c r="C18" s="450"/>
      <c r="D18" s="451"/>
      <c r="E18" s="491"/>
      <c r="F18" s="492"/>
      <c r="G18" s="492"/>
      <c r="H18" s="492"/>
      <c r="I18" s="492"/>
      <c r="J18" s="50" t="str">
        <f>IF(AND('Riesgos de Gestión'!$AF$25="Alta",'Riesgos de Gestión'!$AH$25="Leve"),CONCATENATE("R3C",'Riesgos de Gestión'!$V$25),"")</f>
        <v/>
      </c>
      <c r="K18" s="51" t="str">
        <f>IF(AND('Riesgos de Gestión'!$AF$26="Alta",'Riesgos de Gestión'!$AH$26="Leve"),CONCATENATE("R3C",'Riesgos de Gestión'!$V$26),"")</f>
        <v/>
      </c>
      <c r="L18" s="51" t="str">
        <f>IF(AND('Riesgos de Gestión'!$AF$27="Alta",'Riesgos de Gestión'!$AH$27="Leve"),CONCATENATE("R3C",'Riesgos de Gestión'!$V$27),"")</f>
        <v/>
      </c>
      <c r="M18" s="51" t="str">
        <f>IF(AND('Riesgos de Gestión'!$AF$28="Alta",'Riesgos de Gestión'!$AH$28="Leve"),CONCATENATE("R3C",'Riesgos de Gestión'!$V$28),"")</f>
        <v/>
      </c>
      <c r="N18" s="51" t="str">
        <f>IF(AND('Riesgos de Gestión'!$AF$29="Alta",'Riesgos de Gestión'!$AH$29="Leve"),CONCATENATE("R3C",'Riesgos de Gestión'!$V$29),"")</f>
        <v/>
      </c>
      <c r="O18" s="52" t="str">
        <f>IF(AND('Riesgos de Gestión'!$AF$30="Alta",'Riesgos de Gestión'!$AH$30="Leve"),CONCATENATE("R3C",'Riesgos de Gestión'!$V$30),"")</f>
        <v/>
      </c>
      <c r="P18" s="50" t="str">
        <f>IF(AND('Riesgos de Gestión'!$AF$25="Alta",'Riesgos de Gestión'!$AH$25="Menor"),CONCATENATE("R3C",'Riesgos de Gestión'!$V$25),"")</f>
        <v/>
      </c>
      <c r="Q18" s="51" t="str">
        <f>IF(AND('Riesgos de Gestión'!$AF$26="Alta",'Riesgos de Gestión'!$AH$26="Menor"),CONCATENATE("R3C",'Riesgos de Gestión'!$V$26),"")</f>
        <v/>
      </c>
      <c r="R18" s="51" t="str">
        <f>IF(AND('Riesgos de Gestión'!$AF$27="Alta",'Riesgos de Gestión'!$AH$27="Menor"),CONCATENATE("R3C",'Riesgos de Gestión'!$V$27),"")</f>
        <v/>
      </c>
      <c r="S18" s="51" t="str">
        <f>IF(AND('Riesgos de Gestión'!$AF$28="Alta",'Riesgos de Gestión'!$AH$28="Menor"),CONCATENATE("R3C",'Riesgos de Gestión'!$V$28),"")</f>
        <v/>
      </c>
      <c r="T18" s="51" t="str">
        <f>IF(AND('Riesgos de Gestión'!$AF$29="Alta",'Riesgos de Gestión'!$AH$29="Menor"),CONCATENATE("R3C",'Riesgos de Gestión'!$V$29),"")</f>
        <v/>
      </c>
      <c r="U18" s="52" t="str">
        <f>IF(AND('Riesgos de Gestión'!$AF$30="Alta",'Riesgos de Gestión'!$AH$30="Menor"),CONCATENATE("R3C",'Riesgos de Gestión'!$V$30),"")</f>
        <v/>
      </c>
      <c r="V18" s="35" t="str">
        <f>IF(AND('Riesgos de Gestión'!$AF$25="Alta",'Riesgos de Gestión'!$AH$25="Moderado"),CONCATENATE("R3C",'Riesgos de Gestión'!$V$25),"")</f>
        <v/>
      </c>
      <c r="W18" s="36" t="str">
        <f>IF(AND('Riesgos de Gestión'!$AF$26="Alta",'Riesgos de Gestión'!$AH$26="Moderado"),CONCATENATE("R3C",'Riesgos de Gestión'!$V$26),"")</f>
        <v/>
      </c>
      <c r="X18" s="36" t="str">
        <f>IF(AND('Riesgos de Gestión'!$AF$27="Alta",'Riesgos de Gestión'!$AH$27="Moderado"),CONCATENATE("R3C",'Riesgos de Gestión'!$V$27),"")</f>
        <v/>
      </c>
      <c r="Y18" s="36" t="str">
        <f>IF(AND('Riesgos de Gestión'!$AF$28="Alta",'Riesgos de Gestión'!$AH$28="Moderado"),CONCATENATE("R3C",'Riesgos de Gestión'!$V$28),"")</f>
        <v/>
      </c>
      <c r="Z18" s="36" t="str">
        <f>IF(AND('Riesgos de Gestión'!$AF$29="Alta",'Riesgos de Gestión'!$AH$29="Moderado"),CONCATENATE("R3C",'Riesgos de Gestión'!$V$29),"")</f>
        <v/>
      </c>
      <c r="AA18" s="37" t="str">
        <f>IF(AND('Riesgos de Gestión'!$AF$30="Alta",'Riesgos de Gestión'!$AH$30="Moderado"),CONCATENATE("R3C",'Riesgos de Gestión'!$V$30),"")</f>
        <v/>
      </c>
      <c r="AB18" s="35" t="str">
        <f>IF(AND('Riesgos de Gestión'!$AF$25="Alta",'Riesgos de Gestión'!$AH$25="Mayor"),CONCATENATE("R3C",'Riesgos de Gestión'!$V$25),"")</f>
        <v/>
      </c>
      <c r="AC18" s="36" t="str">
        <f>IF(AND('Riesgos de Gestión'!$AF$26="Alta",'Riesgos de Gestión'!$AH$26="Mayor"),CONCATENATE("R3C",'Riesgos de Gestión'!$V$26),"")</f>
        <v/>
      </c>
      <c r="AD18" s="36" t="str">
        <f>IF(AND('Riesgos de Gestión'!$AF$27="Alta",'Riesgos de Gestión'!$AH$27="Mayor"),CONCATENATE("R3C",'Riesgos de Gestión'!$V$27),"")</f>
        <v/>
      </c>
      <c r="AE18" s="36" t="str">
        <f>IF(AND('Riesgos de Gestión'!$AF$28="Alta",'Riesgos de Gestión'!$AH$28="Mayor"),CONCATENATE("R3C",'Riesgos de Gestión'!$V$28),"")</f>
        <v/>
      </c>
      <c r="AF18" s="36" t="str">
        <f>IF(AND('Riesgos de Gestión'!$AF$29="Alta",'Riesgos de Gestión'!$AH$29="Mayor"),CONCATENATE("R3C",'Riesgos de Gestión'!$V$29),"")</f>
        <v/>
      </c>
      <c r="AG18" s="37" t="str">
        <f>IF(AND('Riesgos de Gestión'!$AF$30="Alta",'Riesgos de Gestión'!$AH$30="Mayor"),CONCATENATE("R3C",'Riesgos de Gestión'!$V$30),"")</f>
        <v/>
      </c>
      <c r="AH18" s="38" t="str">
        <f>IF(AND('Riesgos de Gestión'!$AF$25="Alta",'Riesgos de Gestión'!$AH$25="Catastrófico"),CONCATENATE("R3C",'Riesgos de Gestión'!$V$25),"")</f>
        <v/>
      </c>
      <c r="AI18" s="39" t="str">
        <f>IF(AND('Riesgos de Gestión'!$AF$26="Alta",'Riesgos de Gestión'!$AH$26="Catastrófico"),CONCATENATE("R3C",'Riesgos de Gestión'!$V$26),"")</f>
        <v/>
      </c>
      <c r="AJ18" s="39" t="str">
        <f>IF(AND('Riesgos de Gestión'!$AF$27="Alta",'Riesgos de Gestión'!$AH$27="Catastrófico"),CONCATENATE("R3C",'Riesgos de Gestión'!$V$27),"")</f>
        <v/>
      </c>
      <c r="AK18" s="39" t="str">
        <f>IF(AND('Riesgos de Gestión'!$AF$28="Alta",'Riesgos de Gestión'!$AH$28="Catastrófico"),CONCATENATE("R3C",'Riesgos de Gestión'!$V$28),"")</f>
        <v/>
      </c>
      <c r="AL18" s="39" t="str">
        <f>IF(AND('Riesgos de Gestión'!$AF$29="Alta",'Riesgos de Gestión'!$AH$29="Catastrófico"),CONCATENATE("R3C",'Riesgos de Gestión'!$V$29),"")</f>
        <v/>
      </c>
      <c r="AM18" s="40" t="str">
        <f>IF(AND('Riesgos de Gestión'!$AF$30="Alta",'Riesgos de Gestión'!$AH$30="Catastrófico"),CONCATENATE("R3C",'Riesgos de Gestión'!$V$30),"")</f>
        <v/>
      </c>
      <c r="AN18" s="66"/>
      <c r="AO18" s="501"/>
      <c r="AP18" s="502"/>
      <c r="AQ18" s="502"/>
      <c r="AR18" s="502"/>
      <c r="AS18" s="502"/>
      <c r="AT18" s="503"/>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row>
    <row r="19" spans="1:76" ht="15" customHeight="1" x14ac:dyDescent="0.25">
      <c r="A19" s="66"/>
      <c r="B19" s="450"/>
      <c r="C19" s="450"/>
      <c r="D19" s="451"/>
      <c r="E19" s="491"/>
      <c r="F19" s="492"/>
      <c r="G19" s="492"/>
      <c r="H19" s="492"/>
      <c r="I19" s="492"/>
      <c r="J19" s="50" t="str">
        <f>IF(AND('Riesgos de Gestión'!$AF$31="Alta",'Riesgos de Gestión'!$AH$31="Leve"),CONCATENATE("R4C",'Riesgos de Gestión'!$V$31),"")</f>
        <v/>
      </c>
      <c r="K19" s="51" t="str">
        <f>IF(AND('Riesgos de Gestión'!$AF$32="Alta",'Riesgos de Gestión'!$AH$32="Leve"),CONCATENATE("R4C",'Riesgos de Gestión'!$V$32),"")</f>
        <v/>
      </c>
      <c r="L19" s="51" t="str">
        <f>IF(AND('Riesgos de Gestión'!$AF$33="Alta",'Riesgos de Gestión'!$AH$33="Leve"),CONCATENATE("R4C",'Riesgos de Gestión'!$V$33),"")</f>
        <v/>
      </c>
      <c r="M19" s="51" t="str">
        <f>IF(AND('Riesgos de Gestión'!$AF$34="Alta",'Riesgos de Gestión'!$AH$34="Leve"),CONCATENATE("R4C",'Riesgos de Gestión'!$V$34),"")</f>
        <v/>
      </c>
      <c r="N19" s="51" t="str">
        <f>IF(AND('Riesgos de Gestión'!$AF$35="Alta",'Riesgos de Gestión'!$AH$35="Leve"),CONCATENATE("R4C",'Riesgos de Gestión'!$V$35),"")</f>
        <v/>
      </c>
      <c r="O19" s="52" t="str">
        <f>IF(AND('Riesgos de Gestión'!$AF$36="Alta",'Riesgos de Gestión'!$AH$36="Leve"),CONCATENATE("R4C",'Riesgos de Gestión'!$V$36),"")</f>
        <v/>
      </c>
      <c r="P19" s="50" t="str">
        <f>IF(AND('Riesgos de Gestión'!$AF$31="Alta",'Riesgos de Gestión'!$AH$31="Menor"),CONCATENATE("R4C",'Riesgos de Gestión'!$V$31),"")</f>
        <v/>
      </c>
      <c r="Q19" s="51" t="str">
        <f>IF(AND('Riesgos de Gestión'!$AF$32="Alta",'Riesgos de Gestión'!$AH$32="Menor"),CONCATENATE("R4C",'Riesgos de Gestión'!$V$32),"")</f>
        <v/>
      </c>
      <c r="R19" s="51" t="str">
        <f>IF(AND('Riesgos de Gestión'!$AF$33="Alta",'Riesgos de Gestión'!$AH$33="Menor"),CONCATENATE("R4C",'Riesgos de Gestión'!$V$33),"")</f>
        <v/>
      </c>
      <c r="S19" s="51" t="str">
        <f>IF(AND('Riesgos de Gestión'!$AF$34="Alta",'Riesgos de Gestión'!$AH$34="Menor"),CONCATENATE("R4C",'Riesgos de Gestión'!$V$34),"")</f>
        <v/>
      </c>
      <c r="T19" s="51" t="str">
        <f>IF(AND('Riesgos de Gestión'!$AF$35="Alta",'Riesgos de Gestión'!$AH$35="Menor"),CONCATENATE("R4C",'Riesgos de Gestión'!$V$35),"")</f>
        <v/>
      </c>
      <c r="U19" s="52" t="str">
        <f>IF(AND('Riesgos de Gestión'!$AF$36="Alta",'Riesgos de Gestión'!$AH$36="Menor"),CONCATENATE("R4C",'Riesgos de Gestión'!$V$36),"")</f>
        <v/>
      </c>
      <c r="V19" s="35" t="str">
        <f>IF(AND('Riesgos de Gestión'!$AF$31="Alta",'Riesgos de Gestión'!$AH$31="Moderado"),CONCATENATE("R4C",'Riesgos de Gestión'!$V$31),"")</f>
        <v/>
      </c>
      <c r="W19" s="36" t="str">
        <f>IF(AND('Riesgos de Gestión'!$AF$32="Alta",'Riesgos de Gestión'!$AH$32="Moderado"),CONCATENATE("R4C",'Riesgos de Gestión'!$V$32),"")</f>
        <v/>
      </c>
      <c r="X19" s="36" t="str">
        <f>IF(AND('Riesgos de Gestión'!$AF$33="Alta",'Riesgos de Gestión'!$AH$33="Moderado"),CONCATENATE("R4C",'Riesgos de Gestión'!$V$33),"")</f>
        <v/>
      </c>
      <c r="Y19" s="36" t="str">
        <f>IF(AND('Riesgos de Gestión'!$AF$34="Alta",'Riesgos de Gestión'!$AH$34="Moderado"),CONCATENATE("R4C",'Riesgos de Gestión'!$V$34),"")</f>
        <v/>
      </c>
      <c r="Z19" s="36" t="str">
        <f>IF(AND('Riesgos de Gestión'!$AF$35="Alta",'Riesgos de Gestión'!$AH$35="Moderado"),CONCATENATE("R4C",'Riesgos de Gestión'!$V$35),"")</f>
        <v/>
      </c>
      <c r="AA19" s="37" t="str">
        <f>IF(AND('Riesgos de Gestión'!$AF$36="Alta",'Riesgos de Gestión'!$AH$36="Moderado"),CONCATENATE("R4C",'Riesgos de Gestión'!$V$36),"")</f>
        <v/>
      </c>
      <c r="AB19" s="35" t="str">
        <f>IF(AND('Riesgos de Gestión'!$AF$31="Alta",'Riesgos de Gestión'!$AH$31="Mayor"),CONCATENATE("R4C",'Riesgos de Gestión'!$V$31),"")</f>
        <v/>
      </c>
      <c r="AC19" s="36" t="str">
        <f>IF(AND('Riesgos de Gestión'!$AF$32="Alta",'Riesgos de Gestión'!$AH$32="Mayor"),CONCATENATE("R4C",'Riesgos de Gestión'!$V$32),"")</f>
        <v/>
      </c>
      <c r="AD19" s="36" t="str">
        <f>IF(AND('Riesgos de Gestión'!$AF$33="Alta",'Riesgos de Gestión'!$AH$33="Mayor"),CONCATENATE("R4C",'Riesgos de Gestión'!$V$33),"")</f>
        <v/>
      </c>
      <c r="AE19" s="36" t="str">
        <f>IF(AND('Riesgos de Gestión'!$AF$34="Alta",'Riesgos de Gestión'!$AH$34="Mayor"),CONCATENATE("R4C",'Riesgos de Gestión'!$V$34),"")</f>
        <v/>
      </c>
      <c r="AF19" s="36" t="str">
        <f>IF(AND('Riesgos de Gestión'!$AF$35="Alta",'Riesgos de Gestión'!$AH$35="Mayor"),CONCATENATE("R4C",'Riesgos de Gestión'!$V$35),"")</f>
        <v/>
      </c>
      <c r="AG19" s="37" t="str">
        <f>IF(AND('Riesgos de Gestión'!$AF$36="Alta",'Riesgos de Gestión'!$AH$36="Mayor"),CONCATENATE("R4C",'Riesgos de Gestión'!$V$36),"")</f>
        <v/>
      </c>
      <c r="AH19" s="38" t="str">
        <f>IF(AND('Riesgos de Gestión'!$AF$31="Alta",'Riesgos de Gestión'!$AH$31="Catastrófico"),CONCATENATE("R4C",'Riesgos de Gestión'!$V$31),"")</f>
        <v/>
      </c>
      <c r="AI19" s="39" t="str">
        <f>IF(AND('Riesgos de Gestión'!$AF$32="Alta",'Riesgos de Gestión'!$AH$32="Catastrófico"),CONCATENATE("R4C",'Riesgos de Gestión'!$V$32),"")</f>
        <v/>
      </c>
      <c r="AJ19" s="39" t="str">
        <f>IF(AND('Riesgos de Gestión'!$AF$33="Alta",'Riesgos de Gestión'!$AH$33="Catastrófico"),CONCATENATE("R4C",'Riesgos de Gestión'!$V$33),"")</f>
        <v/>
      </c>
      <c r="AK19" s="39" t="str">
        <f>IF(AND('Riesgos de Gestión'!$AF$34="Alta",'Riesgos de Gestión'!$AH$34="Catastrófico"),CONCATENATE("R4C",'Riesgos de Gestión'!$V$34),"")</f>
        <v/>
      </c>
      <c r="AL19" s="39" t="str">
        <f>IF(AND('Riesgos de Gestión'!$AF$35="Alta",'Riesgos de Gestión'!$AH$35="Catastrófico"),CONCATENATE("R4C",'Riesgos de Gestión'!$V$35),"")</f>
        <v/>
      </c>
      <c r="AM19" s="40" t="str">
        <f>IF(AND('Riesgos de Gestión'!$AF$36="Alta",'Riesgos de Gestión'!$AH$36="Catastrófico"),CONCATENATE("R4C",'Riesgos de Gestión'!$V$36),"")</f>
        <v/>
      </c>
      <c r="AN19" s="66"/>
      <c r="AO19" s="501"/>
      <c r="AP19" s="502"/>
      <c r="AQ19" s="502"/>
      <c r="AR19" s="502"/>
      <c r="AS19" s="502"/>
      <c r="AT19" s="503"/>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row>
    <row r="20" spans="1:76" ht="15" customHeight="1" x14ac:dyDescent="0.25">
      <c r="A20" s="66"/>
      <c r="B20" s="450"/>
      <c r="C20" s="450"/>
      <c r="D20" s="451"/>
      <c r="E20" s="491"/>
      <c r="F20" s="492"/>
      <c r="G20" s="492"/>
      <c r="H20" s="492"/>
      <c r="I20" s="492"/>
      <c r="J20" s="50" t="str">
        <f>IF(AND('Riesgos de Gestión'!$AF$37="Alta",'Riesgos de Gestión'!$AH$37="Leve"),CONCATENATE("R5C",'Riesgos de Gestión'!$V$37),"")</f>
        <v/>
      </c>
      <c r="K20" s="51" t="str">
        <f>IF(AND('Riesgos de Gestión'!$AF$38="Alta",'Riesgos de Gestión'!$AH$38="Leve"),CONCATENATE("R5C",'Riesgos de Gestión'!$V$38),"")</f>
        <v/>
      </c>
      <c r="L20" s="51" t="str">
        <f>IF(AND('Riesgos de Gestión'!$AF$39="Alta",'Riesgos de Gestión'!$AH$39="Leve"),CONCATENATE("R5C",'Riesgos de Gestión'!$V$39),"")</f>
        <v/>
      </c>
      <c r="M20" s="51" t="str">
        <f>IF(AND('Riesgos de Gestión'!$AF$40="Alta",'Riesgos de Gestión'!$AH$40="Leve"),CONCATENATE("R5C",'Riesgos de Gestión'!$V$40),"")</f>
        <v/>
      </c>
      <c r="N20" s="51" t="str">
        <f>IF(AND('Riesgos de Gestión'!$AF$41="Alta",'Riesgos de Gestión'!$AH$41="Leve"),CONCATENATE("R5C",'Riesgos de Gestión'!$V$41),"")</f>
        <v/>
      </c>
      <c r="O20" s="52" t="str">
        <f>IF(AND('Riesgos de Gestión'!$AF$42="Alta",'Riesgos de Gestión'!$AH$42="Leve"),CONCATENATE("R5C",'Riesgos de Gestión'!$V$42),"")</f>
        <v/>
      </c>
      <c r="P20" s="50" t="str">
        <f>IF(AND('Riesgos de Gestión'!$AF$37="Alta",'Riesgos de Gestión'!$AH$37="Menor"),CONCATENATE("R5C",'Riesgos de Gestión'!$V$37),"")</f>
        <v/>
      </c>
      <c r="Q20" s="51" t="str">
        <f>IF(AND('Riesgos de Gestión'!$AF$38="Alta",'Riesgos de Gestión'!$AH$38="Menor"),CONCATENATE("R5C",'Riesgos de Gestión'!$V$38),"")</f>
        <v/>
      </c>
      <c r="R20" s="51" t="str">
        <f>IF(AND('Riesgos de Gestión'!$AF$39="Alta",'Riesgos de Gestión'!$AH$39="Menor"),CONCATENATE("R5C",'Riesgos de Gestión'!$V$39),"")</f>
        <v/>
      </c>
      <c r="S20" s="51" t="str">
        <f>IF(AND('Riesgos de Gestión'!$AF$40="Alta",'Riesgos de Gestión'!$AH$40="Menor"),CONCATENATE("R5C",'Riesgos de Gestión'!$V$40),"")</f>
        <v/>
      </c>
      <c r="T20" s="51" t="str">
        <f>IF(AND('Riesgos de Gestión'!$AF$41="Alta",'Riesgos de Gestión'!$AH$41="Menor"),CONCATENATE("R5C",'Riesgos de Gestión'!$V$41),"")</f>
        <v/>
      </c>
      <c r="U20" s="52" t="str">
        <f>IF(AND('Riesgos de Gestión'!$AF$42="Alta",'Riesgos de Gestión'!$AH$42="Menor"),CONCATENATE("R5C",'Riesgos de Gestión'!$V$42),"")</f>
        <v/>
      </c>
      <c r="V20" s="35" t="str">
        <f>IF(AND('Riesgos de Gestión'!$AF$37="Alta",'Riesgos de Gestión'!$AH$37="Moderado"),CONCATENATE("R5C",'Riesgos de Gestión'!$V$37),"")</f>
        <v/>
      </c>
      <c r="W20" s="36" t="str">
        <f>IF(AND('Riesgos de Gestión'!$AF$38="Alta",'Riesgos de Gestión'!$AH$38="Moderado"),CONCATENATE("R5C",'Riesgos de Gestión'!$V$38),"")</f>
        <v/>
      </c>
      <c r="X20" s="36" t="str">
        <f>IF(AND('Riesgos de Gestión'!$AF$39="Alta",'Riesgos de Gestión'!$AH$39="Moderado"),CONCATENATE("R5C",'Riesgos de Gestión'!$V$39),"")</f>
        <v/>
      </c>
      <c r="Y20" s="36" t="str">
        <f>IF(AND('Riesgos de Gestión'!$AF$40="Alta",'Riesgos de Gestión'!$AH$40="Moderado"),CONCATENATE("R5C",'Riesgos de Gestión'!$V$40),"")</f>
        <v/>
      </c>
      <c r="Z20" s="36" t="str">
        <f>IF(AND('Riesgos de Gestión'!$AF$41="Alta",'Riesgos de Gestión'!$AH$41="Moderado"),CONCATENATE("R5C",'Riesgos de Gestión'!$V$41),"")</f>
        <v/>
      </c>
      <c r="AA20" s="37" t="str">
        <f>IF(AND('Riesgos de Gestión'!$AF$42="Alta",'Riesgos de Gestión'!$AH$42="Moderado"),CONCATENATE("R5C",'Riesgos de Gestión'!$V$42),"")</f>
        <v/>
      </c>
      <c r="AB20" s="35" t="str">
        <f>IF(AND('Riesgos de Gestión'!$AF$37="Alta",'Riesgos de Gestión'!$AH$37="Mayor"),CONCATENATE("R5C",'Riesgos de Gestión'!$V$37),"")</f>
        <v/>
      </c>
      <c r="AC20" s="36" t="str">
        <f>IF(AND('Riesgos de Gestión'!$AF$38="Alta",'Riesgos de Gestión'!$AH$38="Mayor"),CONCATENATE("R5C",'Riesgos de Gestión'!$V$38),"")</f>
        <v/>
      </c>
      <c r="AD20" s="36" t="str">
        <f>IF(AND('Riesgos de Gestión'!$AF$39="Alta",'Riesgos de Gestión'!$AH$39="Mayor"),CONCATENATE("R5C",'Riesgos de Gestión'!$V$39),"")</f>
        <v/>
      </c>
      <c r="AE20" s="36" t="str">
        <f>IF(AND('Riesgos de Gestión'!$AF$40="Alta",'Riesgos de Gestión'!$AH$40="Mayor"),CONCATENATE("R5C",'Riesgos de Gestión'!$V$40),"")</f>
        <v/>
      </c>
      <c r="AF20" s="36" t="str">
        <f>IF(AND('Riesgos de Gestión'!$AF$41="Alta",'Riesgos de Gestión'!$AH$41="Mayor"),CONCATENATE("R5C",'Riesgos de Gestión'!$V$41),"")</f>
        <v/>
      </c>
      <c r="AG20" s="37" t="str">
        <f>IF(AND('Riesgos de Gestión'!$AF$42="Alta",'Riesgos de Gestión'!$AH$42="Mayor"),CONCATENATE("R5C",'Riesgos de Gestión'!$V$42),"")</f>
        <v/>
      </c>
      <c r="AH20" s="38" t="str">
        <f>IF(AND('Riesgos de Gestión'!$AF$37="Alta",'Riesgos de Gestión'!$AH$37="Catastrófico"),CONCATENATE("R5C",'Riesgos de Gestión'!$V$37),"")</f>
        <v/>
      </c>
      <c r="AI20" s="39" t="str">
        <f>IF(AND('Riesgos de Gestión'!$AF$38="Alta",'Riesgos de Gestión'!$AH$38="Catastrófico"),CONCATENATE("R5C",'Riesgos de Gestión'!$V$38),"")</f>
        <v/>
      </c>
      <c r="AJ20" s="39" t="str">
        <f>IF(AND('Riesgos de Gestión'!$AF$39="Alta",'Riesgos de Gestión'!$AH$39="Catastrófico"),CONCATENATE("R5C",'Riesgos de Gestión'!$V$39),"")</f>
        <v/>
      </c>
      <c r="AK20" s="39" t="str">
        <f>IF(AND('Riesgos de Gestión'!$AF$40="Alta",'Riesgos de Gestión'!$AH$40="Catastrófico"),CONCATENATE("R5C",'Riesgos de Gestión'!$V$40),"")</f>
        <v/>
      </c>
      <c r="AL20" s="39" t="str">
        <f>IF(AND('Riesgos de Gestión'!$AF$41="Alta",'Riesgos de Gestión'!$AH$41="Catastrófico"),CONCATENATE("R5C",'Riesgos de Gestión'!$V$41),"")</f>
        <v/>
      </c>
      <c r="AM20" s="40" t="str">
        <f>IF(AND('Riesgos de Gestión'!$AF$42="Alta",'Riesgos de Gestión'!$AH$42="Catastrófico"),CONCATENATE("R5C",'Riesgos de Gestión'!$V$42),"")</f>
        <v/>
      </c>
      <c r="AN20" s="66"/>
      <c r="AO20" s="501"/>
      <c r="AP20" s="502"/>
      <c r="AQ20" s="502"/>
      <c r="AR20" s="502"/>
      <c r="AS20" s="502"/>
      <c r="AT20" s="503"/>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row>
    <row r="21" spans="1:76" ht="15" customHeight="1" x14ac:dyDescent="0.25">
      <c r="A21" s="66"/>
      <c r="B21" s="450"/>
      <c r="C21" s="450"/>
      <c r="D21" s="451"/>
      <c r="E21" s="491"/>
      <c r="F21" s="492"/>
      <c r="G21" s="492"/>
      <c r="H21" s="492"/>
      <c r="I21" s="492"/>
      <c r="J21" s="50" t="str">
        <f>IF(AND('Riesgos de Gestión'!$AF$43="Alta",'Riesgos de Gestión'!$AH$43="Leve"),CONCATENATE("R6C",'Riesgos de Gestión'!$V$43),"")</f>
        <v/>
      </c>
      <c r="K21" s="51" t="str">
        <f>IF(AND('Riesgos de Gestión'!$AF$44="Alta",'Riesgos de Gestión'!$AH$44="Leve"),CONCATENATE("R6C",'Riesgos de Gestión'!$V$44),"")</f>
        <v/>
      </c>
      <c r="L21" s="51" t="str">
        <f>IF(AND('Riesgos de Gestión'!$AF$45="Alta",'Riesgos de Gestión'!$AH$45="Leve"),CONCATENATE("R6C",'Riesgos de Gestión'!$V$45),"")</f>
        <v/>
      </c>
      <c r="M21" s="51" t="str">
        <f>IF(AND('Riesgos de Gestión'!$AF$46="Alta",'Riesgos de Gestión'!$AH$46="Leve"),CONCATENATE("R6C",'Riesgos de Gestión'!$V$46),"")</f>
        <v/>
      </c>
      <c r="N21" s="51" t="str">
        <f>IF(AND('Riesgos de Gestión'!$AF$47="Alta",'Riesgos de Gestión'!$AH$47="Leve"),CONCATENATE("R6C",'Riesgos de Gestión'!$V$47),"")</f>
        <v/>
      </c>
      <c r="O21" s="52" t="str">
        <f>IF(AND('Riesgos de Gestión'!$AF$48="Alta",'Riesgos de Gestión'!$AH$48="Leve"),CONCATENATE("R6C",'Riesgos de Gestión'!$V$48),"")</f>
        <v/>
      </c>
      <c r="P21" s="50" t="str">
        <f>IF(AND('Riesgos de Gestión'!$AF$43="Alta",'Riesgos de Gestión'!$AH$43="Menor"),CONCATENATE("R6C",'Riesgos de Gestión'!$V$43),"")</f>
        <v/>
      </c>
      <c r="Q21" s="51" t="str">
        <f>IF(AND('Riesgos de Gestión'!$AF$44="Alta",'Riesgos de Gestión'!$AH$44="Menor"),CONCATENATE("R6C",'Riesgos de Gestión'!$V$44),"")</f>
        <v/>
      </c>
      <c r="R21" s="51" t="str">
        <f>IF(AND('Riesgos de Gestión'!$AF$45="Alta",'Riesgos de Gestión'!$AH$45="Menor"),CONCATENATE("R6C",'Riesgos de Gestión'!$V$45),"")</f>
        <v/>
      </c>
      <c r="S21" s="51" t="str">
        <f>IF(AND('Riesgos de Gestión'!$AF$46="Alta",'Riesgos de Gestión'!$AH$46="Menor"),CONCATENATE("R6C",'Riesgos de Gestión'!$V$46),"")</f>
        <v/>
      </c>
      <c r="T21" s="51" t="str">
        <f>IF(AND('Riesgos de Gestión'!$AF$47="Alta",'Riesgos de Gestión'!$AH$47="Menor"),CONCATENATE("R6C",'Riesgos de Gestión'!$V$47),"")</f>
        <v/>
      </c>
      <c r="U21" s="52" t="str">
        <f>IF(AND('Riesgos de Gestión'!$AF$48="Alta",'Riesgos de Gestión'!$AH$48="Menor"),CONCATENATE("R6C",'Riesgos de Gestión'!$V$48),"")</f>
        <v/>
      </c>
      <c r="V21" s="35" t="str">
        <f>IF(AND('Riesgos de Gestión'!$AF$43="Alta",'Riesgos de Gestión'!$AH$43="Moderado"),CONCATENATE("R6C",'Riesgos de Gestión'!$V$43),"")</f>
        <v/>
      </c>
      <c r="W21" s="36" t="str">
        <f>IF(AND('Riesgos de Gestión'!$AF$44="Alta",'Riesgos de Gestión'!$AH$44="Moderado"),CONCATENATE("R6C",'Riesgos de Gestión'!$V$44),"")</f>
        <v/>
      </c>
      <c r="X21" s="36" t="str">
        <f>IF(AND('Riesgos de Gestión'!$AF$45="Alta",'Riesgos de Gestión'!$AH$45="Moderado"),CONCATENATE("R6C",'Riesgos de Gestión'!$V$45),"")</f>
        <v/>
      </c>
      <c r="Y21" s="36" t="str">
        <f>IF(AND('Riesgos de Gestión'!$AF$46="Alta",'Riesgos de Gestión'!$AH$46="Moderado"),CONCATENATE("R6C",'Riesgos de Gestión'!$V$46),"")</f>
        <v/>
      </c>
      <c r="Z21" s="36" t="str">
        <f>IF(AND('Riesgos de Gestión'!$AF$47="Alta",'Riesgos de Gestión'!$AH$47="Moderado"),CONCATENATE("R6C",'Riesgos de Gestión'!$V$47),"")</f>
        <v/>
      </c>
      <c r="AA21" s="37" t="str">
        <f>IF(AND('Riesgos de Gestión'!$AF$48="Alta",'Riesgos de Gestión'!$AH$48="Moderado"),CONCATENATE("R6C",'Riesgos de Gestión'!$V$48),"")</f>
        <v/>
      </c>
      <c r="AB21" s="35" t="str">
        <f>IF(AND('Riesgos de Gestión'!$AF$43="Alta",'Riesgos de Gestión'!$AH$43="Mayor"),CONCATENATE("R6C",'Riesgos de Gestión'!$V$43),"")</f>
        <v/>
      </c>
      <c r="AC21" s="36" t="str">
        <f>IF(AND('Riesgos de Gestión'!$AF$44="Alta",'Riesgos de Gestión'!$AH$44="Mayor"),CONCATENATE("R6C",'Riesgos de Gestión'!$V$44),"")</f>
        <v/>
      </c>
      <c r="AD21" s="36" t="str">
        <f>IF(AND('Riesgos de Gestión'!$AF$45="Alta",'Riesgos de Gestión'!$AH$45="Mayor"),CONCATENATE("R6C",'Riesgos de Gestión'!$V$45),"")</f>
        <v/>
      </c>
      <c r="AE21" s="36" t="str">
        <f>IF(AND('Riesgos de Gestión'!$AF$46="Alta",'Riesgos de Gestión'!$AH$46="Mayor"),CONCATENATE("R6C",'Riesgos de Gestión'!$V$46),"")</f>
        <v/>
      </c>
      <c r="AF21" s="36" t="str">
        <f>IF(AND('Riesgos de Gestión'!$AF$47="Alta",'Riesgos de Gestión'!$AH$47="Mayor"),CONCATENATE("R6C",'Riesgos de Gestión'!$V$47),"")</f>
        <v/>
      </c>
      <c r="AG21" s="37" t="str">
        <f>IF(AND('Riesgos de Gestión'!$AF$48="Alta",'Riesgos de Gestión'!$AH$48="Mayor"),CONCATENATE("R6C",'Riesgos de Gestión'!$V$48),"")</f>
        <v/>
      </c>
      <c r="AH21" s="38" t="str">
        <f>IF(AND('Riesgos de Gestión'!$AF$43="Alta",'Riesgos de Gestión'!$AH$43="Catastrófico"),CONCATENATE("R6C",'Riesgos de Gestión'!$V$43),"")</f>
        <v/>
      </c>
      <c r="AI21" s="39" t="str">
        <f>IF(AND('Riesgos de Gestión'!$AF$44="Alta",'Riesgos de Gestión'!$AH$44="Catastrófico"),CONCATENATE("R6C",'Riesgos de Gestión'!$V$44),"")</f>
        <v/>
      </c>
      <c r="AJ21" s="39" t="str">
        <f>IF(AND('Riesgos de Gestión'!$AF$45="Alta",'Riesgos de Gestión'!$AH$45="Catastrófico"),CONCATENATE("R6C",'Riesgos de Gestión'!$V$45),"")</f>
        <v/>
      </c>
      <c r="AK21" s="39" t="str">
        <f>IF(AND('Riesgos de Gestión'!$AF$46="Alta",'Riesgos de Gestión'!$AH$46="Catastrófico"),CONCATENATE("R6C",'Riesgos de Gestión'!$V$46),"")</f>
        <v/>
      </c>
      <c r="AL21" s="39" t="str">
        <f>IF(AND('Riesgos de Gestión'!$AF$47="Alta",'Riesgos de Gestión'!$AH$47="Catastrófico"),CONCATENATE("R6C",'Riesgos de Gestión'!$V$47),"")</f>
        <v/>
      </c>
      <c r="AM21" s="40" t="str">
        <f>IF(AND('Riesgos de Gestión'!$AF$48="Alta",'Riesgos de Gestión'!$AH$48="Catastrófico"),CONCATENATE("R6C",'Riesgos de Gestión'!$V$48),"")</f>
        <v/>
      </c>
      <c r="AN21" s="66"/>
      <c r="AO21" s="501"/>
      <c r="AP21" s="502"/>
      <c r="AQ21" s="502"/>
      <c r="AR21" s="502"/>
      <c r="AS21" s="502"/>
      <c r="AT21" s="503"/>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row>
    <row r="22" spans="1:76" ht="15" customHeight="1" x14ac:dyDescent="0.25">
      <c r="A22" s="66"/>
      <c r="B22" s="450"/>
      <c r="C22" s="450"/>
      <c r="D22" s="451"/>
      <c r="E22" s="491"/>
      <c r="F22" s="492"/>
      <c r="G22" s="492"/>
      <c r="H22" s="492"/>
      <c r="I22" s="492"/>
      <c r="J22" s="50" t="str">
        <f>IF(AND('Riesgos de Gestión'!$AF$49="Alta",'Riesgos de Gestión'!$AH$49="Leve"),CONCATENATE("R7C",'Riesgos de Gestión'!$V$49),"")</f>
        <v/>
      </c>
      <c r="K22" s="51" t="str">
        <f>IF(AND('Riesgos de Gestión'!$AF$50="Alta",'Riesgos de Gestión'!$AH$50="Leve"),CONCATENATE("R7C",'Riesgos de Gestión'!$V$50),"")</f>
        <v/>
      </c>
      <c r="L22" s="51" t="str">
        <f>IF(AND('Riesgos de Gestión'!$AF$51="Alta",'Riesgos de Gestión'!$AH$51="Leve"),CONCATENATE("R7C",'Riesgos de Gestión'!$V$51),"")</f>
        <v/>
      </c>
      <c r="M22" s="51" t="str">
        <f>IF(AND('Riesgos de Gestión'!$AF$52="Alta",'Riesgos de Gestión'!$AH$52="Leve"),CONCATENATE("R7C",'Riesgos de Gestión'!$V$52),"")</f>
        <v/>
      </c>
      <c r="N22" s="51" t="str">
        <f>IF(AND('Riesgos de Gestión'!$AF$53="Alta",'Riesgos de Gestión'!$AH$53="Leve"),CONCATENATE("R7C",'Riesgos de Gestión'!$V$53),"")</f>
        <v/>
      </c>
      <c r="O22" s="52" t="str">
        <f>IF(AND('Riesgos de Gestión'!$AF$54="Alta",'Riesgos de Gestión'!$AH$54="Leve"),CONCATENATE("R7C",'Riesgos de Gestión'!$V$54),"")</f>
        <v/>
      </c>
      <c r="P22" s="50" t="str">
        <f>IF(AND('Riesgos de Gestión'!$AF$49="Alta",'Riesgos de Gestión'!$AH$49="Menor"),CONCATENATE("R7C",'Riesgos de Gestión'!$V$49),"")</f>
        <v/>
      </c>
      <c r="Q22" s="51" t="str">
        <f>IF(AND('Riesgos de Gestión'!$AF$50="Alta",'Riesgos de Gestión'!$AH$50="Menor"),CONCATENATE("R7C",'Riesgos de Gestión'!$V$50),"")</f>
        <v/>
      </c>
      <c r="R22" s="51" t="str">
        <f>IF(AND('Riesgos de Gestión'!$AF$51="Alta",'Riesgos de Gestión'!$AH$51="Menor"),CONCATENATE("R7C",'Riesgos de Gestión'!$V$51),"")</f>
        <v/>
      </c>
      <c r="S22" s="51" t="str">
        <f>IF(AND('Riesgos de Gestión'!$AF$52="Alta",'Riesgos de Gestión'!$AH$52="Menor"),CONCATENATE("R7C",'Riesgos de Gestión'!$V$52),"")</f>
        <v/>
      </c>
      <c r="T22" s="51" t="str">
        <f>IF(AND('Riesgos de Gestión'!$AF$53="Alta",'Riesgos de Gestión'!$AH$53="Menor"),CONCATENATE("R7C",'Riesgos de Gestión'!$V$53),"")</f>
        <v/>
      </c>
      <c r="U22" s="52" t="str">
        <f>IF(AND('Riesgos de Gestión'!$AF$54="Alta",'Riesgos de Gestión'!$AH$54="Menor"),CONCATENATE("R7C",'Riesgos de Gestión'!$V$54),"")</f>
        <v/>
      </c>
      <c r="V22" s="35" t="str">
        <f>IF(AND('Riesgos de Gestión'!$AF$49="Alta",'Riesgos de Gestión'!$AH$49="Moderado"),CONCATENATE("R7C",'Riesgos de Gestión'!$V$49),"")</f>
        <v/>
      </c>
      <c r="W22" s="36" t="str">
        <f>IF(AND('Riesgos de Gestión'!$AF$50="Alta",'Riesgos de Gestión'!$AH$50="Moderado"),CONCATENATE("R7C",'Riesgos de Gestión'!$V$50),"")</f>
        <v/>
      </c>
      <c r="X22" s="36" t="str">
        <f>IF(AND('Riesgos de Gestión'!$AF$51="Alta",'Riesgos de Gestión'!$AH$51="Moderado"),CONCATENATE("R7C",'Riesgos de Gestión'!$V$51),"")</f>
        <v/>
      </c>
      <c r="Y22" s="36" t="str">
        <f>IF(AND('Riesgos de Gestión'!$AF$52="Alta",'Riesgos de Gestión'!$AH$52="Moderado"),CONCATENATE("R7C",'Riesgos de Gestión'!$V$52),"")</f>
        <v/>
      </c>
      <c r="Z22" s="36" t="str">
        <f>IF(AND('Riesgos de Gestión'!$AF$53="Alta",'Riesgos de Gestión'!$AH$53="Moderado"),CONCATENATE("R7C",'Riesgos de Gestión'!$V$53),"")</f>
        <v/>
      </c>
      <c r="AA22" s="37" t="str">
        <f>IF(AND('Riesgos de Gestión'!$AF$54="Alta",'Riesgos de Gestión'!$AH$54="Moderado"),CONCATENATE("R7C",'Riesgos de Gestión'!$V$54),"")</f>
        <v/>
      </c>
      <c r="AB22" s="35" t="str">
        <f>IF(AND('Riesgos de Gestión'!$AF$49="Alta",'Riesgos de Gestión'!$AH$49="Mayor"),CONCATENATE("R7C",'Riesgos de Gestión'!$V$49),"")</f>
        <v/>
      </c>
      <c r="AC22" s="36" t="str">
        <f>IF(AND('Riesgos de Gestión'!$AF$50="Alta",'Riesgos de Gestión'!$AH$50="Mayor"),CONCATENATE("R7C",'Riesgos de Gestión'!$V$50),"")</f>
        <v/>
      </c>
      <c r="AD22" s="36" t="str">
        <f>IF(AND('Riesgos de Gestión'!$AF$51="Alta",'Riesgos de Gestión'!$AH$51="Mayor"),CONCATENATE("R7C",'Riesgos de Gestión'!$V$51),"")</f>
        <v/>
      </c>
      <c r="AE22" s="36" t="str">
        <f>IF(AND('Riesgos de Gestión'!$AF$52="Alta",'Riesgos de Gestión'!$AH$52="Mayor"),CONCATENATE("R7C",'Riesgos de Gestión'!$V$52),"")</f>
        <v/>
      </c>
      <c r="AF22" s="36" t="str">
        <f>IF(AND('Riesgos de Gestión'!$AF$53="Alta",'Riesgos de Gestión'!$AH$53="Mayor"),CONCATENATE("R7C",'Riesgos de Gestión'!$V$53),"")</f>
        <v/>
      </c>
      <c r="AG22" s="37" t="str">
        <f>IF(AND('Riesgos de Gestión'!$AF$54="Alta",'Riesgos de Gestión'!$AH$54="Mayor"),CONCATENATE("R7C",'Riesgos de Gestión'!$V$54),"")</f>
        <v/>
      </c>
      <c r="AH22" s="38" t="str">
        <f>IF(AND('Riesgos de Gestión'!$AF$49="Alta",'Riesgos de Gestión'!$AH$49="Catastrófico"),CONCATENATE("R7C",'Riesgos de Gestión'!$V$49),"")</f>
        <v/>
      </c>
      <c r="AI22" s="39" t="str">
        <f>IF(AND('Riesgos de Gestión'!$AF$50="Alta",'Riesgos de Gestión'!$AH$50="Catastrófico"),CONCATENATE("R7C",'Riesgos de Gestión'!$V$50),"")</f>
        <v/>
      </c>
      <c r="AJ22" s="39" t="str">
        <f>IF(AND('Riesgos de Gestión'!$AF$51="Alta",'Riesgos de Gestión'!$AH$51="Catastrófico"),CONCATENATE("R7C",'Riesgos de Gestión'!$V$51),"")</f>
        <v/>
      </c>
      <c r="AK22" s="39" t="str">
        <f>IF(AND('Riesgos de Gestión'!$AF$52="Alta",'Riesgos de Gestión'!$AH$52="Catastrófico"),CONCATENATE("R7C",'Riesgos de Gestión'!$V$52),"")</f>
        <v/>
      </c>
      <c r="AL22" s="39" t="str">
        <f>IF(AND('Riesgos de Gestión'!$AF$53="Alta",'Riesgos de Gestión'!$AH$53="Catastrófico"),CONCATENATE("R7C",'Riesgos de Gestión'!$V$53),"")</f>
        <v/>
      </c>
      <c r="AM22" s="40" t="str">
        <f>IF(AND('Riesgos de Gestión'!$AF$54="Alta",'Riesgos de Gestión'!$AH$54="Catastrófico"),CONCATENATE("R7C",'Riesgos de Gestión'!$V$54),"")</f>
        <v/>
      </c>
      <c r="AN22" s="66"/>
      <c r="AO22" s="501"/>
      <c r="AP22" s="502"/>
      <c r="AQ22" s="502"/>
      <c r="AR22" s="502"/>
      <c r="AS22" s="502"/>
      <c r="AT22" s="503"/>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row>
    <row r="23" spans="1:76" ht="15" customHeight="1" x14ac:dyDescent="0.25">
      <c r="A23" s="66"/>
      <c r="B23" s="450"/>
      <c r="C23" s="450"/>
      <c r="D23" s="451"/>
      <c r="E23" s="491"/>
      <c r="F23" s="492"/>
      <c r="G23" s="492"/>
      <c r="H23" s="492"/>
      <c r="I23" s="492"/>
      <c r="J23" s="50" t="str">
        <f>IF(AND('Riesgos de Gestión'!$AF$55="Alta",'Riesgos de Gestión'!$AH$55="Leve"),CONCATENATE("R8C",'Riesgos de Gestión'!$V$55),"")</f>
        <v/>
      </c>
      <c r="K23" s="51" t="str">
        <f>IF(AND('Riesgos de Gestión'!$AF$56="Alta",'Riesgos de Gestión'!$AH$56="Leve"),CONCATENATE("R8C",'Riesgos de Gestión'!$V$56),"")</f>
        <v/>
      </c>
      <c r="L23" s="51" t="str">
        <f>IF(AND('Riesgos de Gestión'!$AF$57="Alta",'Riesgos de Gestión'!$AH$57="Leve"),CONCATENATE("R8C",'Riesgos de Gestión'!$V$57),"")</f>
        <v/>
      </c>
      <c r="M23" s="51" t="str">
        <f>IF(AND('Riesgos de Gestión'!$AF$58="Alta",'Riesgos de Gestión'!$AH$58="Leve"),CONCATENATE("R8C",'Riesgos de Gestión'!$V$58),"")</f>
        <v/>
      </c>
      <c r="N23" s="51" t="str">
        <f>IF(AND('Riesgos de Gestión'!$AF$59="Alta",'Riesgos de Gestión'!$AH$59="Leve"),CONCATENATE("R8C",'Riesgos de Gestión'!$V$59),"")</f>
        <v/>
      </c>
      <c r="O23" s="52" t="str">
        <f>IF(AND('Riesgos de Gestión'!$AF$60="Alta",'Riesgos de Gestión'!$AH$60="Leve"),CONCATENATE("R8C",'Riesgos de Gestión'!$V$60),"")</f>
        <v/>
      </c>
      <c r="P23" s="50" t="str">
        <f>IF(AND('Riesgos de Gestión'!$AF$55="Alta",'Riesgos de Gestión'!$AH$55="Menor"),CONCATENATE("R8C",'Riesgos de Gestión'!$V$55),"")</f>
        <v/>
      </c>
      <c r="Q23" s="51" t="str">
        <f>IF(AND('Riesgos de Gestión'!$AF$56="Alta",'Riesgos de Gestión'!$AH$56="Menor"),CONCATENATE("R8C",'Riesgos de Gestión'!$V$56),"")</f>
        <v/>
      </c>
      <c r="R23" s="51" t="str">
        <f>IF(AND('Riesgos de Gestión'!$AF$57="Alta",'Riesgos de Gestión'!$AH$57="Menor"),CONCATENATE("R8C",'Riesgos de Gestión'!$V$57),"")</f>
        <v/>
      </c>
      <c r="S23" s="51" t="str">
        <f>IF(AND('Riesgos de Gestión'!$AF$58="Alta",'Riesgos de Gestión'!$AH$58="Menor"),CONCATENATE("R8C",'Riesgos de Gestión'!$V$58),"")</f>
        <v/>
      </c>
      <c r="T23" s="51" t="str">
        <f>IF(AND('Riesgos de Gestión'!$AF$59="Alta",'Riesgos de Gestión'!$AH$59="Menor"),CONCATENATE("R8C",'Riesgos de Gestión'!$V$59),"")</f>
        <v/>
      </c>
      <c r="U23" s="52" t="str">
        <f>IF(AND('Riesgos de Gestión'!$AF$60="Alta",'Riesgos de Gestión'!$AH$60="Menor"),CONCATENATE("R8C",'Riesgos de Gestión'!$V$60),"")</f>
        <v/>
      </c>
      <c r="V23" s="35" t="str">
        <f>IF(AND('Riesgos de Gestión'!$AF$55="Alta",'Riesgos de Gestión'!$AH$55="Moderado"),CONCATENATE("R8C",'Riesgos de Gestión'!$V$55),"")</f>
        <v/>
      </c>
      <c r="W23" s="36" t="str">
        <f>IF(AND('Riesgos de Gestión'!$AF$56="Alta",'Riesgos de Gestión'!$AH$56="Moderado"),CONCATENATE("R8C",'Riesgos de Gestión'!$V$56),"")</f>
        <v/>
      </c>
      <c r="X23" s="36" t="str">
        <f>IF(AND('Riesgos de Gestión'!$AF$57="Alta",'Riesgos de Gestión'!$AH$57="Moderado"),CONCATENATE("R8C",'Riesgos de Gestión'!$V$57),"")</f>
        <v/>
      </c>
      <c r="Y23" s="36" t="str">
        <f>IF(AND('Riesgos de Gestión'!$AF$58="Alta",'Riesgos de Gestión'!$AH$58="Moderado"),CONCATENATE("R8C",'Riesgos de Gestión'!$V$58),"")</f>
        <v/>
      </c>
      <c r="Z23" s="36" t="str">
        <f>IF(AND('Riesgos de Gestión'!$AF$59="Alta",'Riesgos de Gestión'!$AH$59="Moderado"),CONCATENATE("R8C",'Riesgos de Gestión'!$V$59),"")</f>
        <v/>
      </c>
      <c r="AA23" s="37" t="str">
        <f>IF(AND('Riesgos de Gestión'!$AF$60="Alta",'Riesgos de Gestión'!$AH$60="Moderado"),CONCATENATE("R8C",'Riesgos de Gestión'!$V$60),"")</f>
        <v/>
      </c>
      <c r="AB23" s="35" t="str">
        <f>IF(AND('Riesgos de Gestión'!$AF$55="Alta",'Riesgos de Gestión'!$AH$55="Mayor"),CONCATENATE("R8C",'Riesgos de Gestión'!$V$55),"")</f>
        <v/>
      </c>
      <c r="AC23" s="36" t="str">
        <f>IF(AND('Riesgos de Gestión'!$AF$56="Alta",'Riesgos de Gestión'!$AH$56="Mayor"),CONCATENATE("R8C",'Riesgos de Gestión'!$V$56),"")</f>
        <v/>
      </c>
      <c r="AD23" s="36" t="str">
        <f>IF(AND('Riesgos de Gestión'!$AF$57="Alta",'Riesgos de Gestión'!$AH$57="Mayor"),CONCATENATE("R8C",'Riesgos de Gestión'!$V$57),"")</f>
        <v/>
      </c>
      <c r="AE23" s="36" t="str">
        <f>IF(AND('Riesgos de Gestión'!$AF$58="Alta",'Riesgos de Gestión'!$AH$58="Mayor"),CONCATENATE("R8C",'Riesgos de Gestión'!$V$58),"")</f>
        <v/>
      </c>
      <c r="AF23" s="36" t="str">
        <f>IF(AND('Riesgos de Gestión'!$AF$59="Alta",'Riesgos de Gestión'!$AH$59="Mayor"),CONCATENATE("R8C",'Riesgos de Gestión'!$V$59),"")</f>
        <v/>
      </c>
      <c r="AG23" s="37" t="str">
        <f>IF(AND('Riesgos de Gestión'!$AF$60="Alta",'Riesgos de Gestión'!$AH$60="Mayor"),CONCATENATE("R8C",'Riesgos de Gestión'!$V$60),"")</f>
        <v/>
      </c>
      <c r="AH23" s="38" t="str">
        <f>IF(AND('Riesgos de Gestión'!$AF$55="Alta",'Riesgos de Gestión'!$AH$55="Catastrófico"),CONCATENATE("R8C",'Riesgos de Gestión'!$V$55),"")</f>
        <v/>
      </c>
      <c r="AI23" s="39" t="str">
        <f>IF(AND('Riesgos de Gestión'!$AF$56="Alta",'Riesgos de Gestión'!$AH$56="Catastrófico"),CONCATENATE("R8C",'Riesgos de Gestión'!$V$56),"")</f>
        <v/>
      </c>
      <c r="AJ23" s="39" t="str">
        <f>IF(AND('Riesgos de Gestión'!$AF$57="Alta",'Riesgos de Gestión'!$AH$57="Catastrófico"),CONCATENATE("R8C",'Riesgos de Gestión'!$V$57),"")</f>
        <v/>
      </c>
      <c r="AK23" s="39" t="str">
        <f>IF(AND('Riesgos de Gestión'!$AF$58="Alta",'Riesgos de Gestión'!$AH$58="Catastrófico"),CONCATENATE("R8C",'Riesgos de Gestión'!$V$58),"")</f>
        <v/>
      </c>
      <c r="AL23" s="39" t="str">
        <f>IF(AND('Riesgos de Gestión'!$AF$59="Alta",'Riesgos de Gestión'!$AH$59="Catastrófico"),CONCATENATE("R8C",'Riesgos de Gestión'!$V$59),"")</f>
        <v/>
      </c>
      <c r="AM23" s="40" t="str">
        <f>IF(AND('Riesgos de Gestión'!$AF$60="Alta",'Riesgos de Gestión'!$AH$60="Catastrófico"),CONCATENATE("R8C",'Riesgos de Gestión'!$V$60),"")</f>
        <v/>
      </c>
      <c r="AN23" s="66"/>
      <c r="AO23" s="501"/>
      <c r="AP23" s="502"/>
      <c r="AQ23" s="502"/>
      <c r="AR23" s="502"/>
      <c r="AS23" s="502"/>
      <c r="AT23" s="503"/>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row>
    <row r="24" spans="1:76" ht="15" customHeight="1" x14ac:dyDescent="0.25">
      <c r="A24" s="66"/>
      <c r="B24" s="450"/>
      <c r="C24" s="450"/>
      <c r="D24" s="451"/>
      <c r="E24" s="491"/>
      <c r="F24" s="492"/>
      <c r="G24" s="492"/>
      <c r="H24" s="492"/>
      <c r="I24" s="492"/>
      <c r="J24" s="50" t="str">
        <f>IF(AND('Riesgos de Gestión'!$AF$61="Alta",'Riesgos de Gestión'!$AH$61="Leve"),CONCATENATE("R9C",'Riesgos de Gestión'!$V$61),"")</f>
        <v/>
      </c>
      <c r="K24" s="51" t="str">
        <f>IF(AND('Riesgos de Gestión'!$AF$62="Alta",'Riesgos de Gestión'!$AH$62="Leve"),CONCATENATE("R9C",'Riesgos de Gestión'!$V$62),"")</f>
        <v/>
      </c>
      <c r="L24" s="51" t="str">
        <f>IF(AND('Riesgos de Gestión'!$AF$63="Alta",'Riesgos de Gestión'!$AH$63="Leve"),CONCATENATE("R9C",'Riesgos de Gestión'!$V$63),"")</f>
        <v/>
      </c>
      <c r="M24" s="51" t="str">
        <f>IF(AND('Riesgos de Gestión'!$AF$64="Alta",'Riesgos de Gestión'!$AH$64="Leve"),CONCATENATE("R9C",'Riesgos de Gestión'!$V$64),"")</f>
        <v/>
      </c>
      <c r="N24" s="51" t="str">
        <f>IF(AND('Riesgos de Gestión'!$AF$65="Alta",'Riesgos de Gestión'!$AH$65="Leve"),CONCATENATE("R9C",'Riesgos de Gestión'!$V$65),"")</f>
        <v/>
      </c>
      <c r="O24" s="52" t="str">
        <f>IF(AND('Riesgos de Gestión'!$AF$66="Alta",'Riesgos de Gestión'!$AH$66="Leve"),CONCATENATE("R9C",'Riesgos de Gestión'!$V$66),"")</f>
        <v/>
      </c>
      <c r="P24" s="50" t="str">
        <f>IF(AND('Riesgos de Gestión'!$AF$61="Alta",'Riesgos de Gestión'!$AH$61="Menor"),CONCATENATE("R9C",'Riesgos de Gestión'!$V$61),"")</f>
        <v/>
      </c>
      <c r="Q24" s="51" t="str">
        <f>IF(AND('Riesgos de Gestión'!$AF$62="Alta",'Riesgos de Gestión'!$AH$62="Menor"),CONCATENATE("R9C",'Riesgos de Gestión'!$V$62),"")</f>
        <v/>
      </c>
      <c r="R24" s="51" t="str">
        <f>IF(AND('Riesgos de Gestión'!$AF$63="Alta",'Riesgos de Gestión'!$AH$63="Menor"),CONCATENATE("R9C",'Riesgos de Gestión'!$V$63),"")</f>
        <v/>
      </c>
      <c r="S24" s="51" t="str">
        <f>IF(AND('Riesgos de Gestión'!$AF$64="Alta",'Riesgos de Gestión'!$AH$64="Menor"),CONCATENATE("R9C",'Riesgos de Gestión'!$V$64),"")</f>
        <v/>
      </c>
      <c r="T24" s="51" t="str">
        <f>IF(AND('Riesgos de Gestión'!$AF$65="Alta",'Riesgos de Gestión'!$AH$65="Menor"),CONCATENATE("R9C",'Riesgos de Gestión'!$V$65),"")</f>
        <v/>
      </c>
      <c r="U24" s="52" t="str">
        <f>IF(AND('Riesgos de Gestión'!$AF$66="Alta",'Riesgos de Gestión'!$AH$66="Menor"),CONCATENATE("R9C",'Riesgos de Gestión'!$V$66),"")</f>
        <v/>
      </c>
      <c r="V24" s="35" t="str">
        <f>IF(AND('Riesgos de Gestión'!$AF$61="Alta",'Riesgos de Gestión'!$AH$61="Moderado"),CONCATENATE("R9C",'Riesgos de Gestión'!$V$61),"")</f>
        <v/>
      </c>
      <c r="W24" s="36" t="str">
        <f>IF(AND('Riesgos de Gestión'!$AF$62="Alta",'Riesgos de Gestión'!$AH$62="Moderado"),CONCATENATE("R9C",'Riesgos de Gestión'!$V$62),"")</f>
        <v/>
      </c>
      <c r="X24" s="36" t="str">
        <f>IF(AND('Riesgos de Gestión'!$AF$63="Alta",'Riesgos de Gestión'!$AH$63="Moderado"),CONCATENATE("R9C",'Riesgos de Gestión'!$V$63),"")</f>
        <v/>
      </c>
      <c r="Y24" s="36" t="str">
        <f>IF(AND('Riesgos de Gestión'!$AF$64="Alta",'Riesgos de Gestión'!$AH$64="Moderado"),CONCATENATE("R9C",'Riesgos de Gestión'!$V$64),"")</f>
        <v/>
      </c>
      <c r="Z24" s="36" t="str">
        <f>IF(AND('Riesgos de Gestión'!$AF$65="Alta",'Riesgos de Gestión'!$AH$65="Moderado"),CONCATENATE("R9C",'Riesgos de Gestión'!$V$65),"")</f>
        <v/>
      </c>
      <c r="AA24" s="37" t="str">
        <f>IF(AND('Riesgos de Gestión'!$AF$66="Alta",'Riesgos de Gestión'!$AH$66="Moderado"),CONCATENATE("R9C",'Riesgos de Gestión'!$V$66),"")</f>
        <v/>
      </c>
      <c r="AB24" s="35" t="str">
        <f>IF(AND('Riesgos de Gestión'!$AF$61="Alta",'Riesgos de Gestión'!$AH$61="Mayor"),CONCATENATE("R9C",'Riesgos de Gestión'!$V$61),"")</f>
        <v/>
      </c>
      <c r="AC24" s="36" t="str">
        <f>IF(AND('Riesgos de Gestión'!$AF$62="Alta",'Riesgos de Gestión'!$AH$62="Mayor"),CONCATENATE("R9C",'Riesgos de Gestión'!$V$62),"")</f>
        <v/>
      </c>
      <c r="AD24" s="36" t="str">
        <f>IF(AND('Riesgos de Gestión'!$AF$63="Alta",'Riesgos de Gestión'!$AH$63="Mayor"),CONCATENATE("R9C",'Riesgos de Gestión'!$V$63),"")</f>
        <v/>
      </c>
      <c r="AE24" s="36" t="str">
        <f>IF(AND('Riesgos de Gestión'!$AF$64="Alta",'Riesgos de Gestión'!$AH$64="Mayor"),CONCATENATE("R9C",'Riesgos de Gestión'!$V$64),"")</f>
        <v/>
      </c>
      <c r="AF24" s="36" t="str">
        <f>IF(AND('Riesgos de Gestión'!$AF$65="Alta",'Riesgos de Gestión'!$AH$65="Mayor"),CONCATENATE("R9C",'Riesgos de Gestión'!$V$65),"")</f>
        <v/>
      </c>
      <c r="AG24" s="37" t="str">
        <f>IF(AND('Riesgos de Gestión'!$AF$66="Alta",'Riesgos de Gestión'!$AH$66="Mayor"),CONCATENATE("R9C",'Riesgos de Gestión'!$V$66),"")</f>
        <v/>
      </c>
      <c r="AH24" s="38" t="str">
        <f>IF(AND('Riesgos de Gestión'!$AF$61="Alta",'Riesgos de Gestión'!$AH$61="Catastrófico"),CONCATENATE("R9C",'Riesgos de Gestión'!$V$61),"")</f>
        <v/>
      </c>
      <c r="AI24" s="39" t="str">
        <f>IF(AND('Riesgos de Gestión'!$AF$62="Alta",'Riesgos de Gestión'!$AH$62="Catastrófico"),CONCATENATE("R9C",'Riesgos de Gestión'!$V$62),"")</f>
        <v/>
      </c>
      <c r="AJ24" s="39" t="str">
        <f>IF(AND('Riesgos de Gestión'!$AF$63="Alta",'Riesgos de Gestión'!$AH$63="Catastrófico"),CONCATENATE("R9C",'Riesgos de Gestión'!$V$63),"")</f>
        <v/>
      </c>
      <c r="AK24" s="39" t="str">
        <f>IF(AND('Riesgos de Gestión'!$AF$64="Alta",'Riesgos de Gestión'!$AH$64="Catastrófico"),CONCATENATE("R9C",'Riesgos de Gestión'!$V$64),"")</f>
        <v/>
      </c>
      <c r="AL24" s="39" t="str">
        <f>IF(AND('Riesgos de Gestión'!$AF$65="Alta",'Riesgos de Gestión'!$AH$65="Catastrófico"),CONCATENATE("R9C",'Riesgos de Gestión'!$V$65),"")</f>
        <v/>
      </c>
      <c r="AM24" s="40" t="str">
        <f>IF(AND('Riesgos de Gestión'!$AF$66="Alta",'Riesgos de Gestión'!$AH$66="Catastrófico"),CONCATENATE("R9C",'Riesgos de Gestión'!$V$66),"")</f>
        <v/>
      </c>
      <c r="AN24" s="66"/>
      <c r="AO24" s="501"/>
      <c r="AP24" s="502"/>
      <c r="AQ24" s="502"/>
      <c r="AR24" s="502"/>
      <c r="AS24" s="502"/>
      <c r="AT24" s="503"/>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row>
    <row r="25" spans="1:76" ht="15.75" customHeight="1" thickBot="1" x14ac:dyDescent="0.3">
      <c r="A25" s="66"/>
      <c r="B25" s="450"/>
      <c r="C25" s="450"/>
      <c r="D25" s="451"/>
      <c r="E25" s="494"/>
      <c r="F25" s="495"/>
      <c r="G25" s="495"/>
      <c r="H25" s="495"/>
      <c r="I25" s="495"/>
      <c r="J25" s="53" t="str">
        <f>IF(AND('Riesgos de Gestión'!$AF$67="Alta",'Riesgos de Gestión'!$AH$67="Leve"),CONCATENATE("R10C",'Riesgos de Gestión'!$V$67),"")</f>
        <v/>
      </c>
      <c r="K25" s="54" t="str">
        <f>IF(AND('Riesgos de Gestión'!$AF$68="Alta",'Riesgos de Gestión'!$AH$68="Leve"),CONCATENATE("R10C",'Riesgos de Gestión'!$V$68),"")</f>
        <v/>
      </c>
      <c r="L25" s="54" t="str">
        <f>IF(AND('Riesgos de Gestión'!$AF$69="Alta",'Riesgos de Gestión'!$AH$69="Leve"),CONCATENATE("R10C",'Riesgos de Gestión'!$V$69),"")</f>
        <v/>
      </c>
      <c r="M25" s="54" t="str">
        <f>IF(AND('Riesgos de Gestión'!$AF$70="Alta",'Riesgos de Gestión'!$AH$70="Leve"),CONCATENATE("R10C",'Riesgos de Gestión'!$V$70),"")</f>
        <v/>
      </c>
      <c r="N25" s="54" t="str">
        <f>IF(AND('Riesgos de Gestión'!$AF$71="Alta",'Riesgos de Gestión'!$AH$71="Leve"),CONCATENATE("R10C",'Riesgos de Gestión'!$V$71),"")</f>
        <v/>
      </c>
      <c r="O25" s="55" t="str">
        <f>IF(AND('Riesgos de Gestión'!$AF$72="Alta",'Riesgos de Gestión'!$AH$72="Leve"),CONCATENATE("R10C",'Riesgos de Gestión'!$V$72),"")</f>
        <v/>
      </c>
      <c r="P25" s="53" t="str">
        <f>IF(AND('Riesgos de Gestión'!$AF$67="Alta",'Riesgos de Gestión'!$AH$67="Menor"),CONCATENATE("R10C",'Riesgos de Gestión'!$V$67),"")</f>
        <v/>
      </c>
      <c r="Q25" s="54" t="str">
        <f>IF(AND('Riesgos de Gestión'!$AF$68="Alta",'Riesgos de Gestión'!$AH$68="Menor"),CONCATENATE("R10C",'Riesgos de Gestión'!$V$68),"")</f>
        <v/>
      </c>
      <c r="R25" s="54" t="str">
        <f>IF(AND('Riesgos de Gestión'!$AF$69="Alta",'Riesgos de Gestión'!$AH$69="Menor"),CONCATENATE("R10C",'Riesgos de Gestión'!$V$69),"")</f>
        <v/>
      </c>
      <c r="S25" s="54" t="str">
        <f>IF(AND('Riesgos de Gestión'!$AF$70="Alta",'Riesgos de Gestión'!$AH$70="Menor"),CONCATENATE("R10C",'Riesgos de Gestión'!$V$70),"")</f>
        <v/>
      </c>
      <c r="T25" s="54" t="str">
        <f>IF(AND('Riesgos de Gestión'!$AF$71="Alta",'Riesgos de Gestión'!$AH$71="Menor"),CONCATENATE("R10C",'Riesgos de Gestión'!$V$71),"")</f>
        <v/>
      </c>
      <c r="U25" s="55" t="str">
        <f>IF(AND('Riesgos de Gestión'!$AF$72="Alta",'Riesgos de Gestión'!$AH$72="Menor"),CONCATENATE("R10C",'Riesgos de Gestión'!$V$72),"")</f>
        <v/>
      </c>
      <c r="V25" s="41" t="str">
        <f>IF(AND('Riesgos de Gestión'!$AF$67="Alta",'Riesgos de Gestión'!$AH$67="Moderado"),CONCATENATE("R10C",'Riesgos de Gestión'!$V$67),"")</f>
        <v/>
      </c>
      <c r="W25" s="42" t="str">
        <f>IF(AND('Riesgos de Gestión'!$AF$68="Alta",'Riesgos de Gestión'!$AH$68="Moderado"),CONCATENATE("R10C",'Riesgos de Gestión'!$V$68),"")</f>
        <v/>
      </c>
      <c r="X25" s="42" t="str">
        <f>IF(AND('Riesgos de Gestión'!$AF$69="Alta",'Riesgos de Gestión'!$AH$69="Moderado"),CONCATENATE("R10C",'Riesgos de Gestión'!$V$69),"")</f>
        <v/>
      </c>
      <c r="Y25" s="42" t="str">
        <f>IF(AND('Riesgos de Gestión'!$AF$70="Alta",'Riesgos de Gestión'!$AH$70="Moderado"),CONCATENATE("R10C",'Riesgos de Gestión'!$V$70),"")</f>
        <v/>
      </c>
      <c r="Z25" s="42" t="str">
        <f>IF(AND('Riesgos de Gestión'!$AF$71="Alta",'Riesgos de Gestión'!$AH$71="Moderado"),CONCATENATE("R10C",'Riesgos de Gestión'!$V$71),"")</f>
        <v/>
      </c>
      <c r="AA25" s="43" t="str">
        <f>IF(AND('Riesgos de Gestión'!$AF$72="Alta",'Riesgos de Gestión'!$AH$72="Moderado"),CONCATENATE("R10C",'Riesgos de Gestión'!$V$72),"")</f>
        <v/>
      </c>
      <c r="AB25" s="41" t="str">
        <f>IF(AND('Riesgos de Gestión'!$AF$67="Alta",'Riesgos de Gestión'!$AH$67="Mayor"),CONCATENATE("R10C",'Riesgos de Gestión'!$V$67),"")</f>
        <v/>
      </c>
      <c r="AC25" s="42" t="str">
        <f>IF(AND('Riesgos de Gestión'!$AF$68="Alta",'Riesgos de Gestión'!$AH$68="Mayor"),CONCATENATE("R10C",'Riesgos de Gestión'!$V$68),"")</f>
        <v/>
      </c>
      <c r="AD25" s="42" t="str">
        <f>IF(AND('Riesgos de Gestión'!$AF$69="Alta",'Riesgos de Gestión'!$AH$69="Mayor"),CONCATENATE("R10C",'Riesgos de Gestión'!$V$69),"")</f>
        <v/>
      </c>
      <c r="AE25" s="42" t="str">
        <f>IF(AND('Riesgos de Gestión'!$AF$70="Alta",'Riesgos de Gestión'!$AH$70="Mayor"),CONCATENATE("R10C",'Riesgos de Gestión'!$V$70),"")</f>
        <v/>
      </c>
      <c r="AF25" s="42" t="str">
        <f>IF(AND('Riesgos de Gestión'!$AF$71="Alta",'Riesgos de Gestión'!$AH$71="Mayor"),CONCATENATE("R10C",'Riesgos de Gestión'!$V$71),"")</f>
        <v/>
      </c>
      <c r="AG25" s="43" t="str">
        <f>IF(AND('Riesgos de Gestión'!$AF$72="Alta",'Riesgos de Gestión'!$AH$72="Mayor"),CONCATENATE("R10C",'Riesgos de Gestión'!$V$72),"")</f>
        <v/>
      </c>
      <c r="AH25" s="44" t="str">
        <f>IF(AND('Riesgos de Gestión'!$AF$67="Alta",'Riesgos de Gestión'!$AH$67="Catastrófico"),CONCATENATE("R10C",'Riesgos de Gestión'!$V$67),"")</f>
        <v/>
      </c>
      <c r="AI25" s="45" t="str">
        <f>IF(AND('Riesgos de Gestión'!$AF$68="Alta",'Riesgos de Gestión'!$AH$68="Catastrófico"),CONCATENATE("R10C",'Riesgos de Gestión'!$V$68),"")</f>
        <v/>
      </c>
      <c r="AJ25" s="45" t="str">
        <f>IF(AND('Riesgos de Gestión'!$AF$69="Alta",'Riesgos de Gestión'!$AH$69="Catastrófico"),CONCATENATE("R10C",'Riesgos de Gestión'!$V$69),"")</f>
        <v/>
      </c>
      <c r="AK25" s="45" t="str">
        <f>IF(AND('Riesgos de Gestión'!$AF$70="Alta",'Riesgos de Gestión'!$AH$70="Catastrófico"),CONCATENATE("R10C",'Riesgos de Gestión'!$V$70),"")</f>
        <v/>
      </c>
      <c r="AL25" s="45" t="str">
        <f>IF(AND('Riesgos de Gestión'!$AF$71="Alta",'Riesgos de Gestión'!$AH$71="Catastrófico"),CONCATENATE("R10C",'Riesgos de Gestión'!$V$71),"")</f>
        <v/>
      </c>
      <c r="AM25" s="46" t="str">
        <f>IF(AND('Riesgos de Gestión'!$AF$72="Alta",'Riesgos de Gestión'!$AH$72="Catastrófico"),CONCATENATE("R10C",'Riesgos de Gestión'!$V$72),"")</f>
        <v/>
      </c>
      <c r="AN25" s="66"/>
      <c r="AO25" s="504"/>
      <c r="AP25" s="505"/>
      <c r="AQ25" s="505"/>
      <c r="AR25" s="505"/>
      <c r="AS25" s="505"/>
      <c r="AT25" s="506"/>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row>
    <row r="26" spans="1:76" ht="15" customHeight="1" x14ac:dyDescent="0.25">
      <c r="A26" s="66"/>
      <c r="B26" s="450"/>
      <c r="C26" s="450"/>
      <c r="D26" s="451"/>
      <c r="E26" s="488" t="s">
        <v>269</v>
      </c>
      <c r="F26" s="489"/>
      <c r="G26" s="489"/>
      <c r="H26" s="489"/>
      <c r="I26" s="490"/>
      <c r="J26" s="47" t="str">
        <f>IF(AND('Riesgos de Gestión'!$AF$13="Media",'Riesgos de Gestión'!$AH$13="Leve"),CONCATENATE("R1C",'Riesgos de Gestión'!$V$13),"")</f>
        <v>R1C1</v>
      </c>
      <c r="K26" s="48" t="str">
        <f>IF(AND('Riesgos de Gestión'!$AF$14="Media",'Riesgos de Gestión'!$AH$14="Leve"),CONCATENATE("R1C",'Riesgos de Gestión'!$V$14),"")</f>
        <v/>
      </c>
      <c r="L26" s="48" t="str">
        <f>IF(AND('Riesgos de Gestión'!$AF$15="Media",'Riesgos de Gestión'!$AH$15="Leve"),CONCATENATE("R1C",'Riesgos de Gestión'!$V$15),"")</f>
        <v/>
      </c>
      <c r="M26" s="48" t="str">
        <f>IF(AND('Riesgos de Gestión'!$AF$16="Media",'Riesgos de Gestión'!$AH$16="Leve"),CONCATENATE("R1C",'Riesgos de Gestión'!$V$16),"")</f>
        <v/>
      </c>
      <c r="N26" s="48" t="str">
        <f>IF(AND('Riesgos de Gestión'!$AF$17="Media",'Riesgos de Gestión'!$AH$17="Leve"),CONCATENATE("R1C",'Riesgos de Gestión'!$V$17),"")</f>
        <v/>
      </c>
      <c r="O26" s="49" t="str">
        <f>IF(AND('Riesgos de Gestión'!$AF$18="Media",'Riesgos de Gestión'!$AH$18="Leve"),CONCATENATE("R1C",'Riesgos de Gestión'!$V$18),"")</f>
        <v/>
      </c>
      <c r="P26" s="47" t="str">
        <f>IF(AND('Riesgos de Gestión'!$AF$13="Media",'Riesgos de Gestión'!$AH$13="Menor"),CONCATENATE("R1C",'Riesgos de Gestión'!$V$13),"")</f>
        <v/>
      </c>
      <c r="Q26" s="48" t="str">
        <f>IF(AND('Riesgos de Gestión'!$AF$14="Media",'Riesgos de Gestión'!$AH$14="Menor"),CONCATENATE("R1C",'Riesgos de Gestión'!$V$14),"")</f>
        <v/>
      </c>
      <c r="R26" s="48" t="str">
        <f>IF(AND('Riesgos de Gestión'!$AF$15="Media",'Riesgos de Gestión'!$AH$15="Menor"),CONCATENATE("R1C",'Riesgos de Gestión'!$V$15),"")</f>
        <v/>
      </c>
      <c r="S26" s="48" t="str">
        <f>IF(AND('Riesgos de Gestión'!$AF$16="Media",'Riesgos de Gestión'!$AH$16="Menor"),CONCATENATE("R1C",'Riesgos de Gestión'!$V$16),"")</f>
        <v/>
      </c>
      <c r="T26" s="48" t="str">
        <f>IF(AND('Riesgos de Gestión'!$AF$17="Media",'Riesgos de Gestión'!$AH$17="Menor"),CONCATENATE("R1C",'Riesgos de Gestión'!$V$17),"")</f>
        <v/>
      </c>
      <c r="U26" s="49" t="str">
        <f>IF(AND('Riesgos de Gestión'!$AF$18="Media",'Riesgos de Gestión'!$AH$18="Menor"),CONCATENATE("R1C",'Riesgos de Gestión'!$V$18),"")</f>
        <v/>
      </c>
      <c r="V26" s="47" t="str">
        <f>IF(AND('Riesgos de Gestión'!$AF$13="Media",'Riesgos de Gestión'!$AH$13="Moderado"),CONCATENATE("R1C",'Riesgos de Gestión'!$V$13),"")</f>
        <v/>
      </c>
      <c r="W26" s="48" t="str">
        <f>IF(AND('Riesgos de Gestión'!$AF$14="Media",'Riesgos de Gestión'!$AH$14="Moderado"),CONCATENATE("R1C",'Riesgos de Gestión'!$V$14),"")</f>
        <v/>
      </c>
      <c r="X26" s="48" t="str">
        <f>IF(AND('Riesgos de Gestión'!$AF$15="Media",'Riesgos de Gestión'!$AH$15="Moderado"),CONCATENATE("R1C",'Riesgos de Gestión'!$V$15),"")</f>
        <v/>
      </c>
      <c r="Y26" s="48" t="str">
        <f>IF(AND('Riesgos de Gestión'!$AF$16="Media",'Riesgos de Gestión'!$AH$16="Moderado"),CONCATENATE("R1C",'Riesgos de Gestión'!$V$16),"")</f>
        <v/>
      </c>
      <c r="Z26" s="48" t="str">
        <f>IF(AND('Riesgos de Gestión'!$AF$17="Media",'Riesgos de Gestión'!$AH$17="Moderado"),CONCATENATE("R1C",'Riesgos de Gestión'!$V$17),"")</f>
        <v/>
      </c>
      <c r="AA26" s="49" t="str">
        <f>IF(AND('Riesgos de Gestión'!$AF$18="Media",'Riesgos de Gestión'!$AH$18="Moderado"),CONCATENATE("R1C",'Riesgos de Gestión'!$V$18),"")</f>
        <v/>
      </c>
      <c r="AB26" s="29" t="str">
        <f>IF(AND('Riesgos de Gestión'!$AF$13="Media",'Riesgos de Gestión'!$AH$13="Mayor"),CONCATENATE("R1C",'Riesgos de Gestión'!$V$13),"")</f>
        <v/>
      </c>
      <c r="AC26" s="30" t="str">
        <f>IF(AND('Riesgos de Gestión'!$AF$14="Media",'Riesgos de Gestión'!$AH$14="Mayor"),CONCATENATE("R1C",'Riesgos de Gestión'!$V$14),"")</f>
        <v/>
      </c>
      <c r="AD26" s="30" t="str">
        <f>IF(AND('Riesgos de Gestión'!$AF$15="Media",'Riesgos de Gestión'!$AH$15="Mayor"),CONCATENATE("R1C",'Riesgos de Gestión'!$V$15),"")</f>
        <v/>
      </c>
      <c r="AE26" s="30" t="str">
        <f>IF(AND('Riesgos de Gestión'!$AF$16="Media",'Riesgos de Gestión'!$AH$16="Mayor"),CONCATENATE("R1C",'Riesgos de Gestión'!$V$16),"")</f>
        <v/>
      </c>
      <c r="AF26" s="30" t="str">
        <f>IF(AND('Riesgos de Gestión'!$AF$17="Media",'Riesgos de Gestión'!$AH$17="Mayor"),CONCATENATE("R1C",'Riesgos de Gestión'!$V$17),"")</f>
        <v/>
      </c>
      <c r="AG26" s="31" t="str">
        <f>IF(AND('Riesgos de Gestión'!$AF$18="Media",'Riesgos de Gestión'!$AH$18="Mayor"),CONCATENATE("R1C",'Riesgos de Gestión'!$V$18),"")</f>
        <v/>
      </c>
      <c r="AH26" s="32" t="str">
        <f>IF(AND('Riesgos de Gestión'!$AF$13="Media",'Riesgos de Gestión'!$AH$13="Catastrófico"),CONCATENATE("R1C",'Riesgos de Gestión'!$V$13),"")</f>
        <v/>
      </c>
      <c r="AI26" s="33" t="str">
        <f>IF(AND('Riesgos de Gestión'!$AF$14="Media",'Riesgos de Gestión'!$AH$14="Catastrófico"),CONCATENATE("R1C",'Riesgos de Gestión'!$V$14),"")</f>
        <v/>
      </c>
      <c r="AJ26" s="33" t="str">
        <f>IF(AND('Riesgos de Gestión'!$AF$15="Media",'Riesgos de Gestión'!$AH$15="Catastrófico"),CONCATENATE("R1C",'Riesgos de Gestión'!$V$15),"")</f>
        <v/>
      </c>
      <c r="AK26" s="33" t="str">
        <f>IF(AND('Riesgos de Gestión'!$AF$16="Media",'Riesgos de Gestión'!$AH$16="Catastrófico"),CONCATENATE("R1C",'Riesgos de Gestión'!$V$16),"")</f>
        <v/>
      </c>
      <c r="AL26" s="33" t="str">
        <f>IF(AND('Riesgos de Gestión'!$AF$17="Media",'Riesgos de Gestión'!$AH$17="Catastrófico"),CONCATENATE("R1C",'Riesgos de Gestión'!$V$17),"")</f>
        <v/>
      </c>
      <c r="AM26" s="34" t="str">
        <f>IF(AND('Riesgos de Gestión'!$AF$18="Media",'Riesgos de Gestión'!$AH$18="Catastrófico"),CONCATENATE("R1C",'Riesgos de Gestión'!$V$18),"")</f>
        <v/>
      </c>
      <c r="AN26" s="66"/>
      <c r="AO26" s="528" t="s">
        <v>270</v>
      </c>
      <c r="AP26" s="529"/>
      <c r="AQ26" s="529"/>
      <c r="AR26" s="529"/>
      <c r="AS26" s="529"/>
      <c r="AT26" s="530"/>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row>
    <row r="27" spans="1:76" ht="15" customHeight="1" x14ac:dyDescent="0.25">
      <c r="A27" s="66"/>
      <c r="B27" s="450"/>
      <c r="C27" s="450"/>
      <c r="D27" s="451"/>
      <c r="E27" s="507"/>
      <c r="F27" s="492"/>
      <c r="G27" s="492"/>
      <c r="H27" s="492"/>
      <c r="I27" s="493"/>
      <c r="J27" s="50" t="str">
        <f>IF(AND('Riesgos de Gestión'!$AF$19="Media",'Riesgos de Gestión'!$AH$19="Leve"),CONCATENATE("R2C",'Riesgos de Gestión'!$V$19),"")</f>
        <v/>
      </c>
      <c r="K27" s="51" t="str">
        <f>IF(AND('Riesgos de Gestión'!$AF$20="Media",'Riesgos de Gestión'!$AH$20="Leve"),CONCATENATE("R2C",'Riesgos de Gestión'!$V$20),"")</f>
        <v/>
      </c>
      <c r="L27" s="51" t="str">
        <f>IF(AND('Riesgos de Gestión'!$AF$21="Media",'Riesgos de Gestión'!$AH$21="Leve"),CONCATENATE("R2C",'Riesgos de Gestión'!$V$21),"")</f>
        <v/>
      </c>
      <c r="M27" s="51" t="str">
        <f>IF(AND('Riesgos de Gestión'!$AF$22="Media",'Riesgos de Gestión'!$AH$22="Leve"),CONCATENATE("R2C",'Riesgos de Gestión'!$V$22),"")</f>
        <v/>
      </c>
      <c r="N27" s="51" t="str">
        <f>IF(AND('Riesgos de Gestión'!$AF$23="Media",'Riesgos de Gestión'!$AH$23="Leve"),CONCATENATE("R2C",'Riesgos de Gestión'!$V$23),"")</f>
        <v/>
      </c>
      <c r="O27" s="52" t="str">
        <f>IF(AND('Riesgos de Gestión'!$AF$24="Media",'Riesgos de Gestión'!$AH$24="Leve"),CONCATENATE("R2C",'Riesgos de Gestión'!$V$24),"")</f>
        <v/>
      </c>
      <c r="P27" s="50" t="str">
        <f>IF(AND('Riesgos de Gestión'!$AF$19="Media",'Riesgos de Gestión'!$AH$19="Menor"),CONCATENATE("R2C",'Riesgos de Gestión'!$V$19),"")</f>
        <v/>
      </c>
      <c r="Q27" s="51" t="str">
        <f>IF(AND('Riesgos de Gestión'!$AF$20="Media",'Riesgos de Gestión'!$AH$20="Menor"),CONCATENATE("R2C",'Riesgos de Gestión'!$V$20),"")</f>
        <v/>
      </c>
      <c r="R27" s="51" t="str">
        <f>IF(AND('Riesgos de Gestión'!$AF$21="Media",'Riesgos de Gestión'!$AH$21="Menor"),CONCATENATE("R2C",'Riesgos de Gestión'!$V$21),"")</f>
        <v/>
      </c>
      <c r="S27" s="51" t="str">
        <f>IF(AND('Riesgos de Gestión'!$AF$22="Media",'Riesgos de Gestión'!$AH$22="Menor"),CONCATENATE("R2C",'Riesgos de Gestión'!$V$22),"")</f>
        <v/>
      </c>
      <c r="T27" s="51" t="str">
        <f>IF(AND('Riesgos de Gestión'!$AF$23="Media",'Riesgos de Gestión'!$AH$23="Menor"),CONCATENATE("R2C",'Riesgos de Gestión'!$V$23),"")</f>
        <v/>
      </c>
      <c r="U27" s="52" t="str">
        <f>IF(AND('Riesgos de Gestión'!$AF$24="Media",'Riesgos de Gestión'!$AH$24="Menor"),CONCATENATE("R2C",'Riesgos de Gestión'!$V$24),"")</f>
        <v/>
      </c>
      <c r="V27" s="50" t="str">
        <f>IF(AND('Riesgos de Gestión'!$AF$19="Media",'Riesgos de Gestión'!$AH$19="Moderado"),CONCATENATE("R2C",'Riesgos de Gestión'!$V$19),"")</f>
        <v/>
      </c>
      <c r="W27" s="51" t="str">
        <f>IF(AND('Riesgos de Gestión'!$AF$20="Media",'Riesgos de Gestión'!$AH$20="Moderado"),CONCATENATE("R2C",'Riesgos de Gestión'!$V$20),"")</f>
        <v/>
      </c>
      <c r="X27" s="51" t="str">
        <f>IF(AND('Riesgos de Gestión'!$AF$21="Media",'Riesgos de Gestión'!$AH$21="Moderado"),CONCATENATE("R2C",'Riesgos de Gestión'!$V$21),"")</f>
        <v/>
      </c>
      <c r="Y27" s="51" t="str">
        <f>IF(AND('Riesgos de Gestión'!$AF$22="Media",'Riesgos de Gestión'!$AH$22="Moderado"),CONCATENATE("R2C",'Riesgos de Gestión'!$V$22),"")</f>
        <v/>
      </c>
      <c r="Z27" s="51" t="str">
        <f>IF(AND('Riesgos de Gestión'!$AF$23="Media",'Riesgos de Gestión'!$AH$23="Moderado"),CONCATENATE("R2C",'Riesgos de Gestión'!$V$23),"")</f>
        <v/>
      </c>
      <c r="AA27" s="52" t="str">
        <f>IF(AND('Riesgos de Gestión'!$AF$24="Media",'Riesgos de Gestión'!$AH$24="Moderado"),CONCATENATE("R2C",'Riesgos de Gestión'!$V$24),"")</f>
        <v/>
      </c>
      <c r="AB27" s="35" t="str">
        <f>IF(AND('Riesgos de Gestión'!$AF$19="Media",'Riesgos de Gestión'!$AH$19="Mayor"),CONCATENATE("R2C",'Riesgos de Gestión'!$V$19),"")</f>
        <v/>
      </c>
      <c r="AC27" s="36" t="str">
        <f>IF(AND('Riesgos de Gestión'!$AF$20="Media",'Riesgos de Gestión'!$AH$20="Mayor"),CONCATENATE("R2C",'Riesgos de Gestión'!$V$20),"")</f>
        <v/>
      </c>
      <c r="AD27" s="36" t="str">
        <f>IF(AND('Riesgos de Gestión'!$AF$21="Media",'Riesgos de Gestión'!$AH$21="Mayor"),CONCATENATE("R2C",'Riesgos de Gestión'!$V$21),"")</f>
        <v/>
      </c>
      <c r="AE27" s="36" t="str">
        <f>IF(AND('Riesgos de Gestión'!$AF$22="Media",'Riesgos de Gestión'!$AH$22="Mayor"),CONCATENATE("R2C",'Riesgos de Gestión'!$V$22),"")</f>
        <v/>
      </c>
      <c r="AF27" s="36" t="str">
        <f>IF(AND('Riesgos de Gestión'!$AF$23="Media",'Riesgos de Gestión'!$AH$23="Mayor"),CONCATENATE("R2C",'Riesgos de Gestión'!$V$23),"")</f>
        <v/>
      </c>
      <c r="AG27" s="37" t="str">
        <f>IF(AND('Riesgos de Gestión'!$AF$24="Media",'Riesgos de Gestión'!$AH$24="Mayor"),CONCATENATE("R2C",'Riesgos de Gestión'!$V$24),"")</f>
        <v/>
      </c>
      <c r="AH27" s="38" t="str">
        <f>IF(AND('Riesgos de Gestión'!$AF$19="Media",'Riesgos de Gestión'!$AH$19="Catastrófico"),CONCATENATE("R2C",'Riesgos de Gestión'!$V$19),"")</f>
        <v/>
      </c>
      <c r="AI27" s="39" t="str">
        <f>IF(AND('Riesgos de Gestión'!$AF$20="Media",'Riesgos de Gestión'!$AH$20="Catastrófico"),CONCATENATE("R2C",'Riesgos de Gestión'!$V$20),"")</f>
        <v/>
      </c>
      <c r="AJ27" s="39" t="str">
        <f>IF(AND('Riesgos de Gestión'!$AF$21="Media",'Riesgos de Gestión'!$AH$21="Catastrófico"),CONCATENATE("R2C",'Riesgos de Gestión'!$V$21),"")</f>
        <v/>
      </c>
      <c r="AK27" s="39" t="str">
        <f>IF(AND('Riesgos de Gestión'!$AF$22="Media",'Riesgos de Gestión'!$AH$22="Catastrófico"),CONCATENATE("R2C",'Riesgos de Gestión'!$V$22),"")</f>
        <v/>
      </c>
      <c r="AL27" s="39" t="str">
        <f>IF(AND('Riesgos de Gestión'!$AF$23="Media",'Riesgos de Gestión'!$AH$23="Catastrófico"),CONCATENATE("R2C",'Riesgos de Gestión'!$V$23),"")</f>
        <v/>
      </c>
      <c r="AM27" s="40" t="str">
        <f>IF(AND('Riesgos de Gestión'!$AF$24="Media",'Riesgos de Gestión'!$AH$24="Catastrófico"),CONCATENATE("R2C",'Riesgos de Gestión'!$V$24),"")</f>
        <v/>
      </c>
      <c r="AN27" s="66"/>
      <c r="AO27" s="531"/>
      <c r="AP27" s="532"/>
      <c r="AQ27" s="532"/>
      <c r="AR27" s="532"/>
      <c r="AS27" s="532"/>
      <c r="AT27" s="533"/>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row>
    <row r="28" spans="1:76" ht="15" customHeight="1" x14ac:dyDescent="0.25">
      <c r="A28" s="66"/>
      <c r="B28" s="450"/>
      <c r="C28" s="450"/>
      <c r="D28" s="451"/>
      <c r="E28" s="491"/>
      <c r="F28" s="492"/>
      <c r="G28" s="492"/>
      <c r="H28" s="492"/>
      <c r="I28" s="493"/>
      <c r="J28" s="50" t="str">
        <f>IF(AND('Riesgos de Gestión'!$AF$25="Media",'Riesgos de Gestión'!$AH$25="Leve"),CONCATENATE("R3C",'Riesgos de Gestión'!$V$25),"")</f>
        <v/>
      </c>
      <c r="K28" s="51" t="str">
        <f>IF(AND('Riesgos de Gestión'!$AF$26="Media",'Riesgos de Gestión'!$AH$26="Leve"),CONCATENATE("R3C",'Riesgos de Gestión'!$V$26),"")</f>
        <v/>
      </c>
      <c r="L28" s="51" t="str">
        <f>IF(AND('Riesgos de Gestión'!$AF$27="Media",'Riesgos de Gestión'!$AH$27="Leve"),CONCATENATE("R3C",'Riesgos de Gestión'!$V$27),"")</f>
        <v/>
      </c>
      <c r="M28" s="51" t="str">
        <f>IF(AND('Riesgos de Gestión'!$AF$28="Media",'Riesgos de Gestión'!$AH$28="Leve"),CONCATENATE("R3C",'Riesgos de Gestión'!$V$28),"")</f>
        <v/>
      </c>
      <c r="N28" s="51" t="str">
        <f>IF(AND('Riesgos de Gestión'!$AF$29="Media",'Riesgos de Gestión'!$AH$29="Leve"),CONCATENATE("R3C",'Riesgos de Gestión'!$V$29),"")</f>
        <v/>
      </c>
      <c r="O28" s="52" t="str">
        <f>IF(AND('Riesgos de Gestión'!$AF$30="Media",'Riesgos de Gestión'!$AH$30="Leve"),CONCATENATE("R3C",'Riesgos de Gestión'!$V$30),"")</f>
        <v/>
      </c>
      <c r="P28" s="50" t="str">
        <f>IF(AND('Riesgos de Gestión'!$AF$25="Media",'Riesgos de Gestión'!$AH$25="Menor"),CONCATENATE("R3C",'Riesgos de Gestión'!$V$25),"")</f>
        <v/>
      </c>
      <c r="Q28" s="51" t="str">
        <f>IF(AND('Riesgos de Gestión'!$AF$26="Media",'Riesgos de Gestión'!$AH$26="Menor"),CONCATENATE("R3C",'Riesgos de Gestión'!$V$26),"")</f>
        <v/>
      </c>
      <c r="R28" s="51" t="str">
        <f>IF(AND('Riesgos de Gestión'!$AF$27="Media",'Riesgos de Gestión'!$AH$27="Menor"),CONCATENATE("R3C",'Riesgos de Gestión'!$V$27),"")</f>
        <v/>
      </c>
      <c r="S28" s="51" t="str">
        <f>IF(AND('Riesgos de Gestión'!$AF$28="Media",'Riesgos de Gestión'!$AH$28="Menor"),CONCATENATE("R3C",'Riesgos de Gestión'!$V$28),"")</f>
        <v/>
      </c>
      <c r="T28" s="51" t="str">
        <f>IF(AND('Riesgos de Gestión'!$AF$29="Media",'Riesgos de Gestión'!$AH$29="Menor"),CONCATENATE("R3C",'Riesgos de Gestión'!$V$29),"")</f>
        <v/>
      </c>
      <c r="U28" s="52" t="str">
        <f>IF(AND('Riesgos de Gestión'!$AF$30="Media",'Riesgos de Gestión'!$AH$30="Menor"),CONCATENATE("R3C",'Riesgos de Gestión'!$V$30),"")</f>
        <v/>
      </c>
      <c r="V28" s="50" t="str">
        <f>IF(AND('Riesgos de Gestión'!$AF$25="Media",'Riesgos de Gestión'!$AH$25="Moderado"),CONCATENATE("R3C",'Riesgos de Gestión'!$V$25),"")</f>
        <v/>
      </c>
      <c r="W28" s="51" t="str">
        <f>IF(AND('Riesgos de Gestión'!$AF$26="Media",'Riesgos de Gestión'!$AH$26="Moderado"),CONCATENATE("R3C",'Riesgos de Gestión'!$V$26),"")</f>
        <v/>
      </c>
      <c r="X28" s="51" t="str">
        <f>IF(AND('Riesgos de Gestión'!$AF$27="Media",'Riesgos de Gestión'!$AH$27="Moderado"),CONCATENATE("R3C",'Riesgos de Gestión'!$V$27),"")</f>
        <v/>
      </c>
      <c r="Y28" s="51" t="str">
        <f>IF(AND('Riesgos de Gestión'!$AF$28="Media",'Riesgos de Gestión'!$AH$28="Moderado"),CONCATENATE("R3C",'Riesgos de Gestión'!$V$28),"")</f>
        <v/>
      </c>
      <c r="Z28" s="51" t="str">
        <f>IF(AND('Riesgos de Gestión'!$AF$29="Media",'Riesgos de Gestión'!$AH$29="Moderado"),CONCATENATE("R3C",'Riesgos de Gestión'!$V$29),"")</f>
        <v/>
      </c>
      <c r="AA28" s="52" t="str">
        <f>IF(AND('Riesgos de Gestión'!$AF$30="Media",'Riesgos de Gestión'!$AH$30="Moderado"),CONCATENATE("R3C",'Riesgos de Gestión'!$V$30),"")</f>
        <v/>
      </c>
      <c r="AB28" s="35" t="str">
        <f>IF(AND('Riesgos de Gestión'!$AF$25="Media",'Riesgos de Gestión'!$AH$25="Mayor"),CONCATENATE("R3C",'Riesgos de Gestión'!$V$25),"")</f>
        <v>R3C1</v>
      </c>
      <c r="AC28" s="36" t="str">
        <f>IF(AND('Riesgos de Gestión'!$AF$26="Media",'Riesgos de Gestión'!$AH$26="Mayor"),CONCATENATE("R3C",'Riesgos de Gestión'!$V$26),"")</f>
        <v/>
      </c>
      <c r="AD28" s="36" t="str">
        <f>IF(AND('Riesgos de Gestión'!$AF$27="Media",'Riesgos de Gestión'!$AH$27="Mayor"),CONCATENATE("R3C",'Riesgos de Gestión'!$V$27),"")</f>
        <v/>
      </c>
      <c r="AE28" s="36" t="str">
        <f>IF(AND('Riesgos de Gestión'!$AF$28="Media",'Riesgos de Gestión'!$AH$28="Mayor"),CONCATENATE("R3C",'Riesgos de Gestión'!$V$28),"")</f>
        <v/>
      </c>
      <c r="AF28" s="36" t="str">
        <f>IF(AND('Riesgos de Gestión'!$AF$29="Media",'Riesgos de Gestión'!$AH$29="Mayor"),CONCATENATE("R3C",'Riesgos de Gestión'!$V$29),"")</f>
        <v/>
      </c>
      <c r="AG28" s="37" t="str">
        <f>IF(AND('Riesgos de Gestión'!$AF$30="Media",'Riesgos de Gestión'!$AH$30="Mayor"),CONCATENATE("R3C",'Riesgos de Gestión'!$V$30),"")</f>
        <v/>
      </c>
      <c r="AH28" s="38" t="str">
        <f>IF(AND('Riesgos de Gestión'!$AF$25="Media",'Riesgos de Gestión'!$AH$25="Catastrófico"),CONCATENATE("R3C",'Riesgos de Gestión'!$V$25),"")</f>
        <v/>
      </c>
      <c r="AI28" s="39" t="str">
        <f>IF(AND('Riesgos de Gestión'!$AF$26="Media",'Riesgos de Gestión'!$AH$26="Catastrófico"),CONCATENATE("R3C",'Riesgos de Gestión'!$V$26),"")</f>
        <v/>
      </c>
      <c r="AJ28" s="39" t="str">
        <f>IF(AND('Riesgos de Gestión'!$AF$27="Media",'Riesgos de Gestión'!$AH$27="Catastrófico"),CONCATENATE("R3C",'Riesgos de Gestión'!$V$27),"")</f>
        <v/>
      </c>
      <c r="AK28" s="39" t="str">
        <f>IF(AND('Riesgos de Gestión'!$AF$28="Media",'Riesgos de Gestión'!$AH$28="Catastrófico"),CONCATENATE("R3C",'Riesgos de Gestión'!$V$28),"")</f>
        <v/>
      </c>
      <c r="AL28" s="39" t="str">
        <f>IF(AND('Riesgos de Gestión'!$AF$29="Media",'Riesgos de Gestión'!$AH$29="Catastrófico"),CONCATENATE("R3C",'Riesgos de Gestión'!$V$29),"")</f>
        <v/>
      </c>
      <c r="AM28" s="40" t="str">
        <f>IF(AND('Riesgos de Gestión'!$AF$30="Media",'Riesgos de Gestión'!$AH$30="Catastrófico"),CONCATENATE("R3C",'Riesgos de Gestión'!$V$30),"")</f>
        <v/>
      </c>
      <c r="AN28" s="66"/>
      <c r="AO28" s="531"/>
      <c r="AP28" s="532"/>
      <c r="AQ28" s="532"/>
      <c r="AR28" s="532"/>
      <c r="AS28" s="532"/>
      <c r="AT28" s="533"/>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row>
    <row r="29" spans="1:76" ht="15" customHeight="1" x14ac:dyDescent="0.25">
      <c r="A29" s="66"/>
      <c r="B29" s="450"/>
      <c r="C29" s="450"/>
      <c r="D29" s="451"/>
      <c r="E29" s="491"/>
      <c r="F29" s="492"/>
      <c r="G29" s="492"/>
      <c r="H29" s="492"/>
      <c r="I29" s="493"/>
      <c r="J29" s="50" t="str">
        <f>IF(AND('Riesgos de Gestión'!$AF$31="Media",'Riesgos de Gestión'!$AH$31="Leve"),CONCATENATE("R4C",'Riesgos de Gestión'!$V$31),"")</f>
        <v/>
      </c>
      <c r="K29" s="51" t="str">
        <f>IF(AND('Riesgos de Gestión'!$AF$32="Media",'Riesgos de Gestión'!$AH$32="Leve"),CONCATENATE("R4C",'Riesgos de Gestión'!$V$32),"")</f>
        <v/>
      </c>
      <c r="L29" s="51" t="str">
        <f>IF(AND('Riesgos de Gestión'!$AF$33="Media",'Riesgos de Gestión'!$AH$33="Leve"),CONCATENATE("R4C",'Riesgos de Gestión'!$V$33),"")</f>
        <v/>
      </c>
      <c r="M29" s="51" t="str">
        <f>IF(AND('Riesgos de Gestión'!$AF$34="Media",'Riesgos de Gestión'!$AH$34="Leve"),CONCATENATE("R4C",'Riesgos de Gestión'!$V$34),"")</f>
        <v/>
      </c>
      <c r="N29" s="51" t="str">
        <f>IF(AND('Riesgos de Gestión'!$AF$35="Media",'Riesgos de Gestión'!$AH$35="Leve"),CONCATENATE("R4C",'Riesgos de Gestión'!$V$35),"")</f>
        <v/>
      </c>
      <c r="O29" s="52" t="str">
        <f>IF(AND('Riesgos de Gestión'!$AF$36="Media",'Riesgos de Gestión'!$AH$36="Leve"),CONCATENATE("R4C",'Riesgos de Gestión'!$V$36),"")</f>
        <v/>
      </c>
      <c r="P29" s="50" t="str">
        <f>IF(AND('Riesgos de Gestión'!$AF$31="Media",'Riesgos de Gestión'!$AH$31="Menor"),CONCATENATE("R4C",'Riesgos de Gestión'!$V$31),"")</f>
        <v/>
      </c>
      <c r="Q29" s="51" t="str">
        <f>IF(AND('Riesgos de Gestión'!$AF$32="Media",'Riesgos de Gestión'!$AH$32="Menor"),CONCATENATE("R4C",'Riesgos de Gestión'!$V$32),"")</f>
        <v/>
      </c>
      <c r="R29" s="51" t="str">
        <f>IF(AND('Riesgos de Gestión'!$AF$33="Media",'Riesgos de Gestión'!$AH$33="Menor"),CONCATENATE("R4C",'Riesgos de Gestión'!$V$33),"")</f>
        <v/>
      </c>
      <c r="S29" s="51" t="str">
        <f>IF(AND('Riesgos de Gestión'!$AF$34="Media",'Riesgos de Gestión'!$AH$34="Menor"),CONCATENATE("R4C",'Riesgos de Gestión'!$V$34),"")</f>
        <v/>
      </c>
      <c r="T29" s="51" t="str">
        <f>IF(AND('Riesgos de Gestión'!$AF$35="Media",'Riesgos de Gestión'!$AH$35="Menor"),CONCATENATE("R4C",'Riesgos de Gestión'!$V$35),"")</f>
        <v/>
      </c>
      <c r="U29" s="52" t="str">
        <f>IF(AND('Riesgos de Gestión'!$AF$36="Media",'Riesgos de Gestión'!$AH$36="Menor"),CONCATENATE("R4C",'Riesgos de Gestión'!$V$36),"")</f>
        <v/>
      </c>
      <c r="V29" s="50" t="str">
        <f>IF(AND('Riesgos de Gestión'!$AF$31="Media",'Riesgos de Gestión'!$AH$31="Moderado"),CONCATENATE("R4C",'Riesgos de Gestión'!$V$31),"")</f>
        <v/>
      </c>
      <c r="W29" s="51" t="str">
        <f>IF(AND('Riesgos de Gestión'!$AF$32="Media",'Riesgos de Gestión'!$AH$32="Moderado"),CONCATENATE("R4C",'Riesgos de Gestión'!$V$32),"")</f>
        <v/>
      </c>
      <c r="X29" s="51" t="str">
        <f>IF(AND('Riesgos de Gestión'!$AF$33="Media",'Riesgos de Gestión'!$AH$33="Moderado"),CONCATENATE("R4C",'Riesgos de Gestión'!$V$33),"")</f>
        <v/>
      </c>
      <c r="Y29" s="51" t="str">
        <f>IF(AND('Riesgos de Gestión'!$AF$34="Media",'Riesgos de Gestión'!$AH$34="Moderado"),CONCATENATE("R4C",'Riesgos de Gestión'!$V$34),"")</f>
        <v/>
      </c>
      <c r="Z29" s="51" t="str">
        <f>IF(AND('Riesgos de Gestión'!$AF$35="Media",'Riesgos de Gestión'!$AH$35="Moderado"),CONCATENATE("R4C",'Riesgos de Gestión'!$V$35),"")</f>
        <v/>
      </c>
      <c r="AA29" s="52" t="str">
        <f>IF(AND('Riesgos de Gestión'!$AF$36="Media",'Riesgos de Gestión'!$AH$36="Moderado"),CONCATENATE("R4C",'Riesgos de Gestión'!$V$36),"")</f>
        <v/>
      </c>
      <c r="AB29" s="35" t="str">
        <f>IF(AND('Riesgos de Gestión'!$AF$31="Media",'Riesgos de Gestión'!$AH$31="Mayor"),CONCATENATE("R4C",'Riesgos de Gestión'!$V$31),"")</f>
        <v/>
      </c>
      <c r="AC29" s="36" t="str">
        <f>IF(AND('Riesgos de Gestión'!$AF$32="Media",'Riesgos de Gestión'!$AH$32="Mayor"),CONCATENATE("R4C",'Riesgos de Gestión'!$V$32),"")</f>
        <v/>
      </c>
      <c r="AD29" s="36" t="str">
        <f>IF(AND('Riesgos de Gestión'!$AF$33="Media",'Riesgos de Gestión'!$AH$33="Mayor"),CONCATENATE("R4C",'Riesgos de Gestión'!$V$33),"")</f>
        <v/>
      </c>
      <c r="AE29" s="36" t="str">
        <f>IF(AND('Riesgos de Gestión'!$AF$34="Media",'Riesgos de Gestión'!$AH$34="Mayor"),CONCATENATE("R4C",'Riesgos de Gestión'!$V$34),"")</f>
        <v/>
      </c>
      <c r="AF29" s="36" t="str">
        <f>IF(AND('Riesgos de Gestión'!$AF$35="Media",'Riesgos de Gestión'!$AH$35="Mayor"),CONCATENATE("R4C",'Riesgos de Gestión'!$V$35),"")</f>
        <v/>
      </c>
      <c r="AG29" s="37" t="str">
        <f>IF(AND('Riesgos de Gestión'!$AF$36="Media",'Riesgos de Gestión'!$AH$36="Mayor"),CONCATENATE("R4C",'Riesgos de Gestión'!$V$36),"")</f>
        <v/>
      </c>
      <c r="AH29" s="38" t="str">
        <f>IF(AND('Riesgos de Gestión'!$AF$31="Media",'Riesgos de Gestión'!$AH$31="Catastrófico"),CONCATENATE("R4C",'Riesgos de Gestión'!$V$31),"")</f>
        <v/>
      </c>
      <c r="AI29" s="39" t="str">
        <f>IF(AND('Riesgos de Gestión'!$AF$32="Media",'Riesgos de Gestión'!$AH$32="Catastrófico"),CONCATENATE("R4C",'Riesgos de Gestión'!$V$32),"")</f>
        <v/>
      </c>
      <c r="AJ29" s="39" t="str">
        <f>IF(AND('Riesgos de Gestión'!$AF$33="Media",'Riesgos de Gestión'!$AH$33="Catastrófico"),CONCATENATE("R4C",'Riesgos de Gestión'!$V$33),"")</f>
        <v/>
      </c>
      <c r="AK29" s="39" t="str">
        <f>IF(AND('Riesgos de Gestión'!$AF$34="Media",'Riesgos de Gestión'!$AH$34="Catastrófico"),CONCATENATE("R4C",'Riesgos de Gestión'!$V$34),"")</f>
        <v/>
      </c>
      <c r="AL29" s="39" t="str">
        <f>IF(AND('Riesgos de Gestión'!$AF$35="Media",'Riesgos de Gestión'!$AH$35="Catastrófico"),CONCATENATE("R4C",'Riesgos de Gestión'!$V$35),"")</f>
        <v/>
      </c>
      <c r="AM29" s="40" t="str">
        <f>IF(AND('Riesgos de Gestión'!$AF$36="Media",'Riesgos de Gestión'!$AH$36="Catastrófico"),CONCATENATE("R4C",'Riesgos de Gestión'!$V$36),"")</f>
        <v/>
      </c>
      <c r="AN29" s="66"/>
      <c r="AO29" s="531"/>
      <c r="AP29" s="532"/>
      <c r="AQ29" s="532"/>
      <c r="AR29" s="532"/>
      <c r="AS29" s="532"/>
      <c r="AT29" s="533"/>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row>
    <row r="30" spans="1:76" ht="15" customHeight="1" x14ac:dyDescent="0.25">
      <c r="A30" s="66"/>
      <c r="B30" s="450"/>
      <c r="C30" s="450"/>
      <c r="D30" s="451"/>
      <c r="E30" s="491"/>
      <c r="F30" s="492"/>
      <c r="G30" s="492"/>
      <c r="H30" s="492"/>
      <c r="I30" s="493"/>
      <c r="J30" s="50" t="str">
        <f>IF(AND('Riesgos de Gestión'!$AF$37="Media",'Riesgos de Gestión'!$AH$37="Leve"),CONCATENATE("R5C",'Riesgos de Gestión'!$V$37),"")</f>
        <v/>
      </c>
      <c r="K30" s="51" t="str">
        <f>IF(AND('Riesgos de Gestión'!$AF$38="Media",'Riesgos de Gestión'!$AH$38="Leve"),CONCATENATE("R5C",'Riesgos de Gestión'!$V$38),"")</f>
        <v/>
      </c>
      <c r="L30" s="51" t="str">
        <f>IF(AND('Riesgos de Gestión'!$AF$39="Media",'Riesgos de Gestión'!$AH$39="Leve"),CONCATENATE("R5C",'Riesgos de Gestión'!$V$39),"")</f>
        <v/>
      </c>
      <c r="M30" s="51" t="str">
        <f>IF(AND('Riesgos de Gestión'!$AF$40="Media",'Riesgos de Gestión'!$AH$40="Leve"),CONCATENATE("R5C",'Riesgos de Gestión'!$V$40),"")</f>
        <v/>
      </c>
      <c r="N30" s="51" t="str">
        <f>IF(AND('Riesgos de Gestión'!$AF$41="Media",'Riesgos de Gestión'!$AH$41="Leve"),CONCATENATE("R5C",'Riesgos de Gestión'!$V$41),"")</f>
        <v/>
      </c>
      <c r="O30" s="52" t="str">
        <f>IF(AND('Riesgos de Gestión'!$AF$42="Media",'Riesgos de Gestión'!$AH$42="Leve"),CONCATENATE("R5C",'Riesgos de Gestión'!$V$42),"")</f>
        <v/>
      </c>
      <c r="P30" s="50" t="str">
        <f>IF(AND('Riesgos de Gestión'!$AF$37="Media",'Riesgos de Gestión'!$AH$37="Menor"),CONCATENATE("R5C",'Riesgos de Gestión'!$V$37),"")</f>
        <v/>
      </c>
      <c r="Q30" s="51" t="str">
        <f>IF(AND('Riesgos de Gestión'!$AF$38="Media",'Riesgos de Gestión'!$AH$38="Menor"),CONCATENATE("R5C",'Riesgos de Gestión'!$V$38),"")</f>
        <v/>
      </c>
      <c r="R30" s="51" t="str">
        <f>IF(AND('Riesgos de Gestión'!$AF$39="Media",'Riesgos de Gestión'!$AH$39="Menor"),CONCATENATE("R5C",'Riesgos de Gestión'!$V$39),"")</f>
        <v/>
      </c>
      <c r="S30" s="51" t="str">
        <f>IF(AND('Riesgos de Gestión'!$AF$40="Media",'Riesgos de Gestión'!$AH$40="Menor"),CONCATENATE("R5C",'Riesgos de Gestión'!$V$40),"")</f>
        <v/>
      </c>
      <c r="T30" s="51" t="str">
        <f>IF(AND('Riesgos de Gestión'!$AF$41="Media",'Riesgos de Gestión'!$AH$41="Menor"),CONCATENATE("R5C",'Riesgos de Gestión'!$V$41),"")</f>
        <v/>
      </c>
      <c r="U30" s="52" t="str">
        <f>IF(AND('Riesgos de Gestión'!$AF$42="Media",'Riesgos de Gestión'!$AH$42="Menor"),CONCATENATE("R5C",'Riesgos de Gestión'!$V$42),"")</f>
        <v/>
      </c>
      <c r="V30" s="50" t="str">
        <f>IF(AND('Riesgos de Gestión'!$AF$37="Media",'Riesgos de Gestión'!$AH$37="Moderado"),CONCATENATE("R5C",'Riesgos de Gestión'!$V$37),"")</f>
        <v/>
      </c>
      <c r="W30" s="51" t="str">
        <f>IF(AND('Riesgos de Gestión'!$AF$38="Media",'Riesgos de Gestión'!$AH$38="Moderado"),CONCATENATE("R5C",'Riesgos de Gestión'!$V$38),"")</f>
        <v/>
      </c>
      <c r="X30" s="51" t="str">
        <f>IF(AND('Riesgos de Gestión'!$AF$39="Media",'Riesgos de Gestión'!$AH$39="Moderado"),CONCATENATE("R5C",'Riesgos de Gestión'!$V$39),"")</f>
        <v/>
      </c>
      <c r="Y30" s="51" t="str">
        <f>IF(AND('Riesgos de Gestión'!$AF$40="Media",'Riesgos de Gestión'!$AH$40="Moderado"),CONCATENATE("R5C",'Riesgos de Gestión'!$V$40),"")</f>
        <v/>
      </c>
      <c r="Z30" s="51" t="str">
        <f>IF(AND('Riesgos de Gestión'!$AF$41="Media",'Riesgos de Gestión'!$AH$41="Moderado"),CONCATENATE("R5C",'Riesgos de Gestión'!$V$41),"")</f>
        <v/>
      </c>
      <c r="AA30" s="52" t="str">
        <f>IF(AND('Riesgos de Gestión'!$AF$42="Media",'Riesgos de Gestión'!$AH$42="Moderado"),CONCATENATE("R5C",'Riesgos de Gestión'!$V$42),"")</f>
        <v/>
      </c>
      <c r="AB30" s="35" t="str">
        <f>IF(AND('Riesgos de Gestión'!$AF$37="Media",'Riesgos de Gestión'!$AH$37="Mayor"),CONCATENATE("R5C",'Riesgos de Gestión'!$V$37),"")</f>
        <v/>
      </c>
      <c r="AC30" s="36" t="str">
        <f>IF(AND('Riesgos de Gestión'!$AF$38="Media",'Riesgos de Gestión'!$AH$38="Mayor"),CONCATENATE("R5C",'Riesgos de Gestión'!$V$38),"")</f>
        <v/>
      </c>
      <c r="AD30" s="36" t="str">
        <f>IF(AND('Riesgos de Gestión'!$AF$39="Media",'Riesgos de Gestión'!$AH$39="Mayor"),CONCATENATE("R5C",'Riesgos de Gestión'!$V$39),"")</f>
        <v/>
      </c>
      <c r="AE30" s="36" t="str">
        <f>IF(AND('Riesgos de Gestión'!$AF$40="Media",'Riesgos de Gestión'!$AH$40="Mayor"),CONCATENATE("R5C",'Riesgos de Gestión'!$V$40),"")</f>
        <v/>
      </c>
      <c r="AF30" s="36" t="str">
        <f>IF(AND('Riesgos de Gestión'!$AF$41="Media",'Riesgos de Gestión'!$AH$41="Mayor"),CONCATENATE("R5C",'Riesgos de Gestión'!$V$41),"")</f>
        <v/>
      </c>
      <c r="AG30" s="37" t="str">
        <f>IF(AND('Riesgos de Gestión'!$AF$42="Media",'Riesgos de Gestión'!$AH$42="Mayor"),CONCATENATE("R5C",'Riesgos de Gestión'!$V$42),"")</f>
        <v/>
      </c>
      <c r="AH30" s="38" t="str">
        <f>IF(AND('Riesgos de Gestión'!$AF$37="Media",'Riesgos de Gestión'!$AH$37="Catastrófico"),CONCATENATE("R5C",'Riesgos de Gestión'!$V$37),"")</f>
        <v/>
      </c>
      <c r="AI30" s="39" t="str">
        <f>IF(AND('Riesgos de Gestión'!$AF$38="Media",'Riesgos de Gestión'!$AH$38="Catastrófico"),CONCATENATE("R5C",'Riesgos de Gestión'!$V$38),"")</f>
        <v/>
      </c>
      <c r="AJ30" s="39" t="str">
        <f>IF(AND('Riesgos de Gestión'!$AF$39="Media",'Riesgos de Gestión'!$AH$39="Catastrófico"),CONCATENATE("R5C",'Riesgos de Gestión'!$V$39),"")</f>
        <v/>
      </c>
      <c r="AK30" s="39" t="str">
        <f>IF(AND('Riesgos de Gestión'!$AF$40="Media",'Riesgos de Gestión'!$AH$40="Catastrófico"),CONCATENATE("R5C",'Riesgos de Gestión'!$V$40),"")</f>
        <v/>
      </c>
      <c r="AL30" s="39" t="str">
        <f>IF(AND('Riesgos de Gestión'!$AF$41="Media",'Riesgos de Gestión'!$AH$41="Catastrófico"),CONCATENATE("R5C",'Riesgos de Gestión'!$V$41),"")</f>
        <v/>
      </c>
      <c r="AM30" s="40" t="str">
        <f>IF(AND('Riesgos de Gestión'!$AF$42="Media",'Riesgos de Gestión'!$AH$42="Catastrófico"),CONCATENATE("R5C",'Riesgos de Gestión'!$V$42),"")</f>
        <v/>
      </c>
      <c r="AN30" s="66"/>
      <c r="AO30" s="531"/>
      <c r="AP30" s="532"/>
      <c r="AQ30" s="532"/>
      <c r="AR30" s="532"/>
      <c r="AS30" s="532"/>
      <c r="AT30" s="533"/>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row>
    <row r="31" spans="1:76" ht="15" customHeight="1" x14ac:dyDescent="0.25">
      <c r="A31" s="66"/>
      <c r="B31" s="450"/>
      <c r="C31" s="450"/>
      <c r="D31" s="451"/>
      <c r="E31" s="491"/>
      <c r="F31" s="492"/>
      <c r="G31" s="492"/>
      <c r="H31" s="492"/>
      <c r="I31" s="493"/>
      <c r="J31" s="50" t="str">
        <f>IF(AND('Riesgos de Gestión'!$AF$43="Media",'Riesgos de Gestión'!$AH$43="Leve"),CONCATENATE("R6C",'Riesgos de Gestión'!$V$43),"")</f>
        <v/>
      </c>
      <c r="K31" s="51" t="str">
        <f>IF(AND('Riesgos de Gestión'!$AF$44="Media",'Riesgos de Gestión'!$AH$44="Leve"),CONCATENATE("R6C",'Riesgos de Gestión'!$V$44),"")</f>
        <v/>
      </c>
      <c r="L31" s="51" t="str">
        <f>IF(AND('Riesgos de Gestión'!$AF$45="Media",'Riesgos de Gestión'!$AH$45="Leve"),CONCATENATE("R6C",'Riesgos de Gestión'!$V$45),"")</f>
        <v/>
      </c>
      <c r="M31" s="51" t="str">
        <f>IF(AND('Riesgos de Gestión'!$AF$46="Media",'Riesgos de Gestión'!$AH$46="Leve"),CONCATENATE("R6C",'Riesgos de Gestión'!$V$46),"")</f>
        <v/>
      </c>
      <c r="N31" s="51" t="str">
        <f>IF(AND('Riesgos de Gestión'!$AF$47="Media",'Riesgos de Gestión'!$AH$47="Leve"),CONCATENATE("R6C",'Riesgos de Gestión'!$V$47),"")</f>
        <v/>
      </c>
      <c r="O31" s="52" t="str">
        <f>IF(AND('Riesgos de Gestión'!$AF$48="Media",'Riesgos de Gestión'!$AH$48="Leve"),CONCATENATE("R6C",'Riesgos de Gestión'!$V$48),"")</f>
        <v/>
      </c>
      <c r="P31" s="50" t="str">
        <f>IF(AND('Riesgos de Gestión'!$AF$43="Media",'Riesgos de Gestión'!$AH$43="Menor"),CONCATENATE("R6C",'Riesgos de Gestión'!$V$43),"")</f>
        <v/>
      </c>
      <c r="Q31" s="51" t="str">
        <f>IF(AND('Riesgos de Gestión'!$AF$44="Media",'Riesgos de Gestión'!$AH$44="Menor"),CONCATENATE("R6C",'Riesgos de Gestión'!$V$44),"")</f>
        <v/>
      </c>
      <c r="R31" s="51" t="str">
        <f>IF(AND('Riesgos de Gestión'!$AF$45="Media",'Riesgos de Gestión'!$AH$45="Menor"),CONCATENATE("R6C",'Riesgos de Gestión'!$V$45),"")</f>
        <v/>
      </c>
      <c r="S31" s="51" t="str">
        <f>IF(AND('Riesgos de Gestión'!$AF$46="Media",'Riesgos de Gestión'!$AH$46="Menor"),CONCATENATE("R6C",'Riesgos de Gestión'!$V$46),"")</f>
        <v/>
      </c>
      <c r="T31" s="51" t="str">
        <f>IF(AND('Riesgos de Gestión'!$AF$47="Media",'Riesgos de Gestión'!$AH$47="Menor"),CONCATENATE("R6C",'Riesgos de Gestión'!$V$47),"")</f>
        <v/>
      </c>
      <c r="U31" s="52" t="str">
        <f>IF(AND('Riesgos de Gestión'!$AF$48="Media",'Riesgos de Gestión'!$AH$48="Menor"),CONCATENATE("R6C",'Riesgos de Gestión'!$V$48),"")</f>
        <v/>
      </c>
      <c r="V31" s="50" t="str">
        <f>IF(AND('Riesgos de Gestión'!$AF$43="Media",'Riesgos de Gestión'!$AH$43="Moderado"),CONCATENATE("R6C",'Riesgos de Gestión'!$V$43),"")</f>
        <v/>
      </c>
      <c r="W31" s="51" t="str">
        <f>IF(AND('Riesgos de Gestión'!$AF$44="Media",'Riesgos de Gestión'!$AH$44="Moderado"),CONCATENATE("R6C",'Riesgos de Gestión'!$V$44),"")</f>
        <v/>
      </c>
      <c r="X31" s="51" t="str">
        <f>IF(AND('Riesgos de Gestión'!$AF$45="Media",'Riesgos de Gestión'!$AH$45="Moderado"),CONCATENATE("R6C",'Riesgos de Gestión'!$V$45),"")</f>
        <v/>
      </c>
      <c r="Y31" s="51" t="str">
        <f>IF(AND('Riesgos de Gestión'!$AF$46="Media",'Riesgos de Gestión'!$AH$46="Moderado"),CONCATENATE("R6C",'Riesgos de Gestión'!$V$46),"")</f>
        <v/>
      </c>
      <c r="Z31" s="51" t="str">
        <f>IF(AND('Riesgos de Gestión'!$AF$47="Media",'Riesgos de Gestión'!$AH$47="Moderado"),CONCATENATE("R6C",'Riesgos de Gestión'!$V$47),"")</f>
        <v/>
      </c>
      <c r="AA31" s="52" t="str">
        <f>IF(AND('Riesgos de Gestión'!$AF$48="Media",'Riesgos de Gestión'!$AH$48="Moderado"),CONCATENATE("R6C",'Riesgos de Gestión'!$V$48),"")</f>
        <v/>
      </c>
      <c r="AB31" s="35" t="str">
        <f>IF(AND('Riesgos de Gestión'!$AF$43="Media",'Riesgos de Gestión'!$AH$43="Mayor"),CONCATENATE("R6C",'Riesgos de Gestión'!$V$43),"")</f>
        <v/>
      </c>
      <c r="AC31" s="36" t="str">
        <f>IF(AND('Riesgos de Gestión'!$AF$44="Media",'Riesgos de Gestión'!$AH$44="Mayor"),CONCATENATE("R6C",'Riesgos de Gestión'!$V$44),"")</f>
        <v/>
      </c>
      <c r="AD31" s="36" t="str">
        <f>IF(AND('Riesgos de Gestión'!$AF$45="Media",'Riesgos de Gestión'!$AH$45="Mayor"),CONCATENATE("R6C",'Riesgos de Gestión'!$V$45),"")</f>
        <v/>
      </c>
      <c r="AE31" s="36" t="str">
        <f>IF(AND('Riesgos de Gestión'!$AF$46="Media",'Riesgos de Gestión'!$AH$46="Mayor"),CONCATENATE("R6C",'Riesgos de Gestión'!$V$46),"")</f>
        <v/>
      </c>
      <c r="AF31" s="36" t="str">
        <f>IF(AND('Riesgos de Gestión'!$AF$47="Media",'Riesgos de Gestión'!$AH$47="Mayor"),CONCATENATE("R6C",'Riesgos de Gestión'!$V$47),"")</f>
        <v/>
      </c>
      <c r="AG31" s="37" t="str">
        <f>IF(AND('Riesgos de Gestión'!$AF$48="Media",'Riesgos de Gestión'!$AH$48="Mayor"),CONCATENATE("R6C",'Riesgos de Gestión'!$V$48),"")</f>
        <v/>
      </c>
      <c r="AH31" s="38" t="str">
        <f>IF(AND('Riesgos de Gestión'!$AF$43="Media",'Riesgos de Gestión'!$AH$43="Catastrófico"),CONCATENATE("R6C",'Riesgos de Gestión'!$V$43),"")</f>
        <v/>
      </c>
      <c r="AI31" s="39" t="str">
        <f>IF(AND('Riesgos de Gestión'!$AF$44="Media",'Riesgos de Gestión'!$AH$44="Catastrófico"),CONCATENATE("R6C",'Riesgos de Gestión'!$V$44),"")</f>
        <v/>
      </c>
      <c r="AJ31" s="39" t="str">
        <f>IF(AND('Riesgos de Gestión'!$AF$45="Media",'Riesgos de Gestión'!$AH$45="Catastrófico"),CONCATENATE("R6C",'Riesgos de Gestión'!$V$45),"")</f>
        <v/>
      </c>
      <c r="AK31" s="39" t="str">
        <f>IF(AND('Riesgos de Gestión'!$AF$46="Media",'Riesgos de Gestión'!$AH$46="Catastrófico"),CONCATENATE("R6C",'Riesgos de Gestión'!$V$46),"")</f>
        <v/>
      </c>
      <c r="AL31" s="39" t="str">
        <f>IF(AND('Riesgos de Gestión'!$AF$47="Media",'Riesgos de Gestión'!$AH$47="Catastrófico"),CONCATENATE("R6C",'Riesgos de Gestión'!$V$47),"")</f>
        <v/>
      </c>
      <c r="AM31" s="40" t="str">
        <f>IF(AND('Riesgos de Gestión'!$AF$48="Media",'Riesgos de Gestión'!$AH$48="Catastrófico"),CONCATENATE("R6C",'Riesgos de Gestión'!$V$48),"")</f>
        <v/>
      </c>
      <c r="AN31" s="66"/>
      <c r="AO31" s="531"/>
      <c r="AP31" s="532"/>
      <c r="AQ31" s="532"/>
      <c r="AR31" s="532"/>
      <c r="AS31" s="532"/>
      <c r="AT31" s="533"/>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row>
    <row r="32" spans="1:76" ht="15" customHeight="1" x14ac:dyDescent="0.25">
      <c r="A32" s="66"/>
      <c r="B32" s="450"/>
      <c r="C32" s="450"/>
      <c r="D32" s="451"/>
      <c r="E32" s="491"/>
      <c r="F32" s="492"/>
      <c r="G32" s="492"/>
      <c r="H32" s="492"/>
      <c r="I32" s="493"/>
      <c r="J32" s="50" t="str">
        <f>IF(AND('Riesgos de Gestión'!$AF$49="Media",'Riesgos de Gestión'!$AH$49="Leve"),CONCATENATE("R7C",'Riesgos de Gestión'!$V$49),"")</f>
        <v/>
      </c>
      <c r="K32" s="51" t="str">
        <f>IF(AND('Riesgos de Gestión'!$AF$50="Media",'Riesgos de Gestión'!$AH$50="Leve"),CONCATENATE("R7C",'Riesgos de Gestión'!$V$50),"")</f>
        <v/>
      </c>
      <c r="L32" s="51" t="str">
        <f>IF(AND('Riesgos de Gestión'!$AF$51="Media",'Riesgos de Gestión'!$AH$51="Leve"),CONCATENATE("R7C",'Riesgos de Gestión'!$V$51),"")</f>
        <v/>
      </c>
      <c r="M32" s="51" t="str">
        <f>IF(AND('Riesgos de Gestión'!$AF$52="Media",'Riesgos de Gestión'!$AH$52="Leve"),CONCATENATE("R7C",'Riesgos de Gestión'!$V$52),"")</f>
        <v/>
      </c>
      <c r="N32" s="51" t="str">
        <f>IF(AND('Riesgos de Gestión'!$AF$53="Media",'Riesgos de Gestión'!$AH$53="Leve"),CONCATENATE("R7C",'Riesgos de Gestión'!$V$53),"")</f>
        <v/>
      </c>
      <c r="O32" s="52" t="str">
        <f>IF(AND('Riesgos de Gestión'!$AF$54="Media",'Riesgos de Gestión'!$AH$54="Leve"),CONCATENATE("R7C",'Riesgos de Gestión'!$V$54),"")</f>
        <v/>
      </c>
      <c r="P32" s="50" t="str">
        <f>IF(AND('Riesgos de Gestión'!$AF$49="Media",'Riesgos de Gestión'!$AH$49="Menor"),CONCATENATE("R7C",'Riesgos de Gestión'!$V$49),"")</f>
        <v/>
      </c>
      <c r="Q32" s="51" t="str">
        <f>IF(AND('Riesgos de Gestión'!$AF$50="Media",'Riesgos de Gestión'!$AH$50="Menor"),CONCATENATE("R7C",'Riesgos de Gestión'!$V$50),"")</f>
        <v/>
      </c>
      <c r="R32" s="51" t="str">
        <f>IF(AND('Riesgos de Gestión'!$AF$51="Media",'Riesgos de Gestión'!$AH$51="Menor"),CONCATENATE("R7C",'Riesgos de Gestión'!$V$51),"")</f>
        <v/>
      </c>
      <c r="S32" s="51" t="str">
        <f>IF(AND('Riesgos de Gestión'!$AF$52="Media",'Riesgos de Gestión'!$AH$52="Menor"),CONCATENATE("R7C",'Riesgos de Gestión'!$V$52),"")</f>
        <v/>
      </c>
      <c r="T32" s="51" t="str">
        <f>IF(AND('Riesgos de Gestión'!$AF$53="Media",'Riesgos de Gestión'!$AH$53="Menor"),CONCATENATE("R7C",'Riesgos de Gestión'!$V$53),"")</f>
        <v/>
      </c>
      <c r="U32" s="52" t="str">
        <f>IF(AND('Riesgos de Gestión'!$AF$54="Media",'Riesgos de Gestión'!$AH$54="Menor"),CONCATENATE("R7C",'Riesgos de Gestión'!$V$54),"")</f>
        <v/>
      </c>
      <c r="V32" s="50" t="str">
        <f>IF(AND('Riesgos de Gestión'!$AF$49="Media",'Riesgos de Gestión'!$AH$49="Moderado"),CONCATENATE("R7C",'Riesgos de Gestión'!$V$49),"")</f>
        <v/>
      </c>
      <c r="W32" s="51" t="str">
        <f>IF(AND('Riesgos de Gestión'!$AF$50="Media",'Riesgos de Gestión'!$AH$50="Moderado"),CONCATENATE("R7C",'Riesgos de Gestión'!$V$50),"")</f>
        <v/>
      </c>
      <c r="X32" s="51" t="str">
        <f>IF(AND('Riesgos de Gestión'!$AF$51="Media",'Riesgos de Gestión'!$AH$51="Moderado"),CONCATENATE("R7C",'Riesgos de Gestión'!$V$51),"")</f>
        <v/>
      </c>
      <c r="Y32" s="51" t="str">
        <f>IF(AND('Riesgos de Gestión'!$AF$52="Media",'Riesgos de Gestión'!$AH$52="Moderado"),CONCATENATE("R7C",'Riesgos de Gestión'!$V$52),"")</f>
        <v/>
      </c>
      <c r="Z32" s="51" t="str">
        <f>IF(AND('Riesgos de Gestión'!$AF$53="Media",'Riesgos de Gestión'!$AH$53="Moderado"),CONCATENATE("R7C",'Riesgos de Gestión'!$V$53),"")</f>
        <v/>
      </c>
      <c r="AA32" s="52" t="str">
        <f>IF(AND('Riesgos de Gestión'!$AF$54="Media",'Riesgos de Gestión'!$AH$54="Moderado"),CONCATENATE("R7C",'Riesgos de Gestión'!$V$54),"")</f>
        <v/>
      </c>
      <c r="AB32" s="35" t="str">
        <f>IF(AND('Riesgos de Gestión'!$AF$49="Media",'Riesgos de Gestión'!$AH$49="Mayor"),CONCATENATE("R7C",'Riesgos de Gestión'!$V$49),"")</f>
        <v/>
      </c>
      <c r="AC32" s="36" t="str">
        <f>IF(AND('Riesgos de Gestión'!$AF$50="Media",'Riesgos de Gestión'!$AH$50="Mayor"),CONCATENATE("R7C",'Riesgos de Gestión'!$V$50),"")</f>
        <v/>
      </c>
      <c r="AD32" s="36" t="str">
        <f>IF(AND('Riesgos de Gestión'!$AF$51="Media",'Riesgos de Gestión'!$AH$51="Mayor"),CONCATENATE("R7C",'Riesgos de Gestión'!$V$51),"")</f>
        <v/>
      </c>
      <c r="AE32" s="36" t="str">
        <f>IF(AND('Riesgos de Gestión'!$AF$52="Media",'Riesgos de Gestión'!$AH$52="Mayor"),CONCATENATE("R7C",'Riesgos de Gestión'!$V$52),"")</f>
        <v/>
      </c>
      <c r="AF32" s="36" t="str">
        <f>IF(AND('Riesgos de Gestión'!$AF$53="Media",'Riesgos de Gestión'!$AH$53="Mayor"),CONCATENATE("R7C",'Riesgos de Gestión'!$V$53),"")</f>
        <v/>
      </c>
      <c r="AG32" s="37" t="str">
        <f>IF(AND('Riesgos de Gestión'!$AF$54="Media",'Riesgos de Gestión'!$AH$54="Mayor"),CONCATENATE("R7C",'Riesgos de Gestión'!$V$54),"")</f>
        <v/>
      </c>
      <c r="AH32" s="38" t="str">
        <f>IF(AND('Riesgos de Gestión'!$AF$49="Media",'Riesgos de Gestión'!$AH$49="Catastrófico"),CONCATENATE("R7C",'Riesgos de Gestión'!$V$49),"")</f>
        <v/>
      </c>
      <c r="AI32" s="39" t="str">
        <f>IF(AND('Riesgos de Gestión'!$AF$50="Media",'Riesgos de Gestión'!$AH$50="Catastrófico"),CONCATENATE("R7C",'Riesgos de Gestión'!$V$50),"")</f>
        <v/>
      </c>
      <c r="AJ32" s="39" t="str">
        <f>IF(AND('Riesgos de Gestión'!$AF$51="Media",'Riesgos de Gestión'!$AH$51="Catastrófico"),CONCATENATE("R7C",'Riesgos de Gestión'!$V$51),"")</f>
        <v/>
      </c>
      <c r="AK32" s="39" t="str">
        <f>IF(AND('Riesgos de Gestión'!$AF$52="Media",'Riesgos de Gestión'!$AH$52="Catastrófico"),CONCATENATE("R7C",'Riesgos de Gestión'!$V$52),"")</f>
        <v/>
      </c>
      <c r="AL32" s="39" t="str">
        <f>IF(AND('Riesgos de Gestión'!$AF$53="Media",'Riesgos de Gestión'!$AH$53="Catastrófico"),CONCATENATE("R7C",'Riesgos de Gestión'!$V$53),"")</f>
        <v/>
      </c>
      <c r="AM32" s="40" t="str">
        <f>IF(AND('Riesgos de Gestión'!$AF$54="Media",'Riesgos de Gestión'!$AH$54="Catastrófico"),CONCATENATE("R7C",'Riesgos de Gestión'!$V$54),"")</f>
        <v/>
      </c>
      <c r="AN32" s="66"/>
      <c r="AO32" s="531"/>
      <c r="AP32" s="532"/>
      <c r="AQ32" s="532"/>
      <c r="AR32" s="532"/>
      <c r="AS32" s="532"/>
      <c r="AT32" s="533"/>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row>
    <row r="33" spans="1:80" ht="15" customHeight="1" x14ac:dyDescent="0.25">
      <c r="A33" s="66"/>
      <c r="B33" s="450"/>
      <c r="C33" s="450"/>
      <c r="D33" s="451"/>
      <c r="E33" s="491"/>
      <c r="F33" s="492"/>
      <c r="G33" s="492"/>
      <c r="H33" s="492"/>
      <c r="I33" s="493"/>
      <c r="J33" s="50" t="str">
        <f>IF(AND('Riesgos de Gestión'!$AF$55="Media",'Riesgos de Gestión'!$AH$55="Leve"),CONCATENATE("R8C",'Riesgos de Gestión'!$V$55),"")</f>
        <v/>
      </c>
      <c r="K33" s="51" t="str">
        <f>IF(AND('Riesgos de Gestión'!$AF$56="Media",'Riesgos de Gestión'!$AH$56="Leve"),CONCATENATE("R8C",'Riesgos de Gestión'!$V$56),"")</f>
        <v/>
      </c>
      <c r="L33" s="51" t="str">
        <f>IF(AND('Riesgos de Gestión'!$AF$57="Media",'Riesgos de Gestión'!$AH$57="Leve"),CONCATENATE("R8C",'Riesgos de Gestión'!$V$57),"")</f>
        <v/>
      </c>
      <c r="M33" s="51" t="str">
        <f>IF(AND('Riesgos de Gestión'!$AF$58="Media",'Riesgos de Gestión'!$AH$58="Leve"),CONCATENATE("R8C",'Riesgos de Gestión'!$V$58),"")</f>
        <v/>
      </c>
      <c r="N33" s="51" t="str">
        <f>IF(AND('Riesgos de Gestión'!$AF$59="Media",'Riesgos de Gestión'!$AH$59="Leve"),CONCATENATE("R8C",'Riesgos de Gestión'!$V$59),"")</f>
        <v/>
      </c>
      <c r="O33" s="52" t="str">
        <f>IF(AND('Riesgos de Gestión'!$AF$60="Media",'Riesgos de Gestión'!$AH$60="Leve"),CONCATENATE("R8C",'Riesgos de Gestión'!$V$60),"")</f>
        <v/>
      </c>
      <c r="P33" s="50" t="str">
        <f>IF(AND('Riesgos de Gestión'!$AF$55="Media",'Riesgos de Gestión'!$AH$55="Menor"),CONCATENATE("R8C",'Riesgos de Gestión'!$V$55),"")</f>
        <v/>
      </c>
      <c r="Q33" s="51" t="str">
        <f>IF(AND('Riesgos de Gestión'!$AF$56="Media",'Riesgos de Gestión'!$AH$56="Menor"),CONCATENATE("R8C",'Riesgos de Gestión'!$V$56),"")</f>
        <v/>
      </c>
      <c r="R33" s="51" t="str">
        <f>IF(AND('Riesgos de Gestión'!$AF$57="Media",'Riesgos de Gestión'!$AH$57="Menor"),CONCATENATE("R8C",'Riesgos de Gestión'!$V$57),"")</f>
        <v/>
      </c>
      <c r="S33" s="51" t="str">
        <f>IF(AND('Riesgos de Gestión'!$AF$58="Media",'Riesgos de Gestión'!$AH$58="Menor"),CONCATENATE("R8C",'Riesgos de Gestión'!$V$58),"")</f>
        <v/>
      </c>
      <c r="T33" s="51" t="str">
        <f>IF(AND('Riesgos de Gestión'!$AF$59="Media",'Riesgos de Gestión'!$AH$59="Menor"),CONCATENATE("R8C",'Riesgos de Gestión'!$V$59),"")</f>
        <v/>
      </c>
      <c r="U33" s="52" t="str">
        <f>IF(AND('Riesgos de Gestión'!$AF$60="Media",'Riesgos de Gestión'!$AH$60="Menor"),CONCATENATE("R8C",'Riesgos de Gestión'!$V$60),"")</f>
        <v/>
      </c>
      <c r="V33" s="50" t="str">
        <f>IF(AND('Riesgos de Gestión'!$AF$55="Media",'Riesgos de Gestión'!$AH$55="Moderado"),CONCATENATE("R8C",'Riesgos de Gestión'!$V$55),"")</f>
        <v/>
      </c>
      <c r="W33" s="51" t="str">
        <f>IF(AND('Riesgos de Gestión'!$AF$56="Media",'Riesgos de Gestión'!$AH$56="Moderado"),CONCATENATE("R8C",'Riesgos de Gestión'!$V$56),"")</f>
        <v/>
      </c>
      <c r="X33" s="51" t="str">
        <f>IF(AND('Riesgos de Gestión'!$AF$57="Media",'Riesgos de Gestión'!$AH$57="Moderado"),CONCATENATE("R8C",'Riesgos de Gestión'!$V$57),"")</f>
        <v/>
      </c>
      <c r="Y33" s="51" t="str">
        <f>IF(AND('Riesgos de Gestión'!$AF$58="Media",'Riesgos de Gestión'!$AH$58="Moderado"),CONCATENATE("R8C",'Riesgos de Gestión'!$V$58),"")</f>
        <v/>
      </c>
      <c r="Z33" s="51" t="str">
        <f>IF(AND('Riesgos de Gestión'!$AF$59="Media",'Riesgos de Gestión'!$AH$59="Moderado"),CONCATENATE("R8C",'Riesgos de Gestión'!$V$59),"")</f>
        <v/>
      </c>
      <c r="AA33" s="52" t="str">
        <f>IF(AND('Riesgos de Gestión'!$AF$60="Media",'Riesgos de Gestión'!$AH$60="Moderado"),CONCATENATE("R8C",'Riesgos de Gestión'!$V$60),"")</f>
        <v/>
      </c>
      <c r="AB33" s="35" t="str">
        <f>IF(AND('Riesgos de Gestión'!$AF$55="Media",'Riesgos de Gestión'!$AH$55="Mayor"),CONCATENATE("R8C",'Riesgos de Gestión'!$V$55),"")</f>
        <v/>
      </c>
      <c r="AC33" s="36" t="str">
        <f>IF(AND('Riesgos de Gestión'!$AF$56="Media",'Riesgos de Gestión'!$AH$56="Mayor"),CONCATENATE("R8C",'Riesgos de Gestión'!$V$56),"")</f>
        <v/>
      </c>
      <c r="AD33" s="36" t="str">
        <f>IF(AND('Riesgos de Gestión'!$AF$57="Media",'Riesgos de Gestión'!$AH$57="Mayor"),CONCATENATE("R8C",'Riesgos de Gestión'!$V$57),"")</f>
        <v/>
      </c>
      <c r="AE33" s="36" t="str">
        <f>IF(AND('Riesgos de Gestión'!$AF$58="Media",'Riesgos de Gestión'!$AH$58="Mayor"),CONCATENATE("R8C",'Riesgos de Gestión'!$V$58),"")</f>
        <v/>
      </c>
      <c r="AF33" s="36" t="str">
        <f>IF(AND('Riesgos de Gestión'!$AF$59="Media",'Riesgos de Gestión'!$AH$59="Mayor"),CONCATENATE("R8C",'Riesgos de Gestión'!$V$59),"")</f>
        <v/>
      </c>
      <c r="AG33" s="37" t="str">
        <f>IF(AND('Riesgos de Gestión'!$AF$60="Media",'Riesgos de Gestión'!$AH$60="Mayor"),CONCATENATE("R8C",'Riesgos de Gestión'!$V$60),"")</f>
        <v/>
      </c>
      <c r="AH33" s="38" t="str">
        <f>IF(AND('Riesgos de Gestión'!$AF$55="Media",'Riesgos de Gestión'!$AH$55="Catastrófico"),CONCATENATE("R8C",'Riesgos de Gestión'!$V$55),"")</f>
        <v/>
      </c>
      <c r="AI33" s="39" t="str">
        <f>IF(AND('Riesgos de Gestión'!$AF$56="Media",'Riesgos de Gestión'!$AH$56="Catastrófico"),CONCATENATE("R8C",'Riesgos de Gestión'!$V$56),"")</f>
        <v/>
      </c>
      <c r="AJ33" s="39" t="str">
        <f>IF(AND('Riesgos de Gestión'!$AF$57="Media",'Riesgos de Gestión'!$AH$57="Catastrófico"),CONCATENATE("R8C",'Riesgos de Gestión'!$V$57),"")</f>
        <v/>
      </c>
      <c r="AK33" s="39" t="str">
        <f>IF(AND('Riesgos de Gestión'!$AF$58="Media",'Riesgos de Gestión'!$AH$58="Catastrófico"),CONCATENATE("R8C",'Riesgos de Gestión'!$V$58),"")</f>
        <v/>
      </c>
      <c r="AL33" s="39" t="str">
        <f>IF(AND('Riesgos de Gestión'!$AF$59="Media",'Riesgos de Gestión'!$AH$59="Catastrófico"),CONCATENATE("R8C",'Riesgos de Gestión'!$V$59),"")</f>
        <v/>
      </c>
      <c r="AM33" s="40" t="str">
        <f>IF(AND('Riesgos de Gestión'!$AF$60="Media",'Riesgos de Gestión'!$AH$60="Catastrófico"),CONCATENATE("R8C",'Riesgos de Gestión'!$V$60),"")</f>
        <v/>
      </c>
      <c r="AN33" s="66"/>
      <c r="AO33" s="531"/>
      <c r="AP33" s="532"/>
      <c r="AQ33" s="532"/>
      <c r="AR33" s="532"/>
      <c r="AS33" s="532"/>
      <c r="AT33" s="533"/>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row>
    <row r="34" spans="1:80" ht="15" customHeight="1" x14ac:dyDescent="0.25">
      <c r="A34" s="66"/>
      <c r="B34" s="450"/>
      <c r="C34" s="450"/>
      <c r="D34" s="451"/>
      <c r="E34" s="491"/>
      <c r="F34" s="492"/>
      <c r="G34" s="492"/>
      <c r="H34" s="492"/>
      <c r="I34" s="493"/>
      <c r="J34" s="50" t="str">
        <f>IF(AND('Riesgos de Gestión'!$AF$61="Media",'Riesgos de Gestión'!$AH$61="Leve"),CONCATENATE("R9C",'Riesgos de Gestión'!$V$61),"")</f>
        <v/>
      </c>
      <c r="K34" s="51" t="str">
        <f>IF(AND('Riesgos de Gestión'!$AF$62="Media",'Riesgos de Gestión'!$AH$62="Leve"),CONCATENATE("R9C",'Riesgos de Gestión'!$V$62),"")</f>
        <v/>
      </c>
      <c r="L34" s="51" t="str">
        <f>IF(AND('Riesgos de Gestión'!$AF$63="Media",'Riesgos de Gestión'!$AH$63="Leve"),CONCATENATE("R9C",'Riesgos de Gestión'!$V$63),"")</f>
        <v/>
      </c>
      <c r="M34" s="51" t="str">
        <f>IF(AND('Riesgos de Gestión'!$AF$64="Media",'Riesgos de Gestión'!$AH$64="Leve"),CONCATENATE("R9C",'Riesgos de Gestión'!$V$64),"")</f>
        <v/>
      </c>
      <c r="N34" s="51" t="str">
        <f>IF(AND('Riesgos de Gestión'!$AF$65="Media",'Riesgos de Gestión'!$AH$65="Leve"),CONCATENATE("R9C",'Riesgos de Gestión'!$V$65),"")</f>
        <v/>
      </c>
      <c r="O34" s="52" t="str">
        <f>IF(AND('Riesgos de Gestión'!$AF$66="Media",'Riesgos de Gestión'!$AH$66="Leve"),CONCATENATE("R9C",'Riesgos de Gestión'!$V$66),"")</f>
        <v/>
      </c>
      <c r="P34" s="50" t="str">
        <f>IF(AND('Riesgos de Gestión'!$AF$61="Media",'Riesgos de Gestión'!$AH$61="Menor"),CONCATENATE("R9C",'Riesgos de Gestión'!$V$61),"")</f>
        <v/>
      </c>
      <c r="Q34" s="51" t="str">
        <f>IF(AND('Riesgos de Gestión'!$AF$62="Media",'Riesgos de Gestión'!$AH$62="Menor"),CONCATENATE("R9C",'Riesgos de Gestión'!$V$62),"")</f>
        <v/>
      </c>
      <c r="R34" s="51" t="str">
        <f>IF(AND('Riesgos de Gestión'!$AF$63="Media",'Riesgos de Gestión'!$AH$63="Menor"),CONCATENATE("R9C",'Riesgos de Gestión'!$V$63),"")</f>
        <v/>
      </c>
      <c r="S34" s="51" t="str">
        <f>IF(AND('Riesgos de Gestión'!$AF$64="Media",'Riesgos de Gestión'!$AH$64="Menor"),CONCATENATE("R9C",'Riesgos de Gestión'!$V$64),"")</f>
        <v/>
      </c>
      <c r="T34" s="51" t="str">
        <f>IF(AND('Riesgos de Gestión'!$AF$65="Media",'Riesgos de Gestión'!$AH$65="Menor"),CONCATENATE("R9C",'Riesgos de Gestión'!$V$65),"")</f>
        <v/>
      </c>
      <c r="U34" s="52" t="str">
        <f>IF(AND('Riesgos de Gestión'!$AF$66="Media",'Riesgos de Gestión'!$AH$66="Menor"),CONCATENATE("R9C",'Riesgos de Gestión'!$V$66),"")</f>
        <v/>
      </c>
      <c r="V34" s="50" t="str">
        <f>IF(AND('Riesgos de Gestión'!$AF$61="Media",'Riesgos de Gestión'!$AH$61="Moderado"),CONCATENATE("R9C",'Riesgos de Gestión'!$V$61),"")</f>
        <v/>
      </c>
      <c r="W34" s="51" t="str">
        <f>IF(AND('Riesgos de Gestión'!$AF$62="Media",'Riesgos de Gestión'!$AH$62="Moderado"),CONCATENATE("R9C",'Riesgos de Gestión'!$V$62),"")</f>
        <v/>
      </c>
      <c r="X34" s="51" t="str">
        <f>IF(AND('Riesgos de Gestión'!$AF$63="Media",'Riesgos de Gestión'!$AH$63="Moderado"),CONCATENATE("R9C",'Riesgos de Gestión'!$V$63),"")</f>
        <v/>
      </c>
      <c r="Y34" s="51" t="str">
        <f>IF(AND('Riesgos de Gestión'!$AF$64="Media",'Riesgos de Gestión'!$AH$64="Moderado"),CONCATENATE("R9C",'Riesgos de Gestión'!$V$64),"")</f>
        <v/>
      </c>
      <c r="Z34" s="51" t="str">
        <f>IF(AND('Riesgos de Gestión'!$AF$65="Media",'Riesgos de Gestión'!$AH$65="Moderado"),CONCATENATE("R9C",'Riesgos de Gestión'!$V$65),"")</f>
        <v/>
      </c>
      <c r="AA34" s="52" t="str">
        <f>IF(AND('Riesgos de Gestión'!$AF$66="Media",'Riesgos de Gestión'!$AH$66="Moderado"),CONCATENATE("R9C",'Riesgos de Gestión'!$V$66),"")</f>
        <v/>
      </c>
      <c r="AB34" s="35" t="str">
        <f>IF(AND('Riesgos de Gestión'!$AF$61="Media",'Riesgos de Gestión'!$AH$61="Mayor"),CONCATENATE("R9C",'Riesgos de Gestión'!$V$61),"")</f>
        <v/>
      </c>
      <c r="AC34" s="36" t="str">
        <f>IF(AND('Riesgos de Gestión'!$AF$62="Media",'Riesgos de Gestión'!$AH$62="Mayor"),CONCATENATE("R9C",'Riesgos de Gestión'!$V$62),"")</f>
        <v/>
      </c>
      <c r="AD34" s="36" t="str">
        <f>IF(AND('Riesgos de Gestión'!$AF$63="Media",'Riesgos de Gestión'!$AH$63="Mayor"),CONCATENATE("R9C",'Riesgos de Gestión'!$V$63),"")</f>
        <v/>
      </c>
      <c r="AE34" s="36" t="str">
        <f>IF(AND('Riesgos de Gestión'!$AF$64="Media",'Riesgos de Gestión'!$AH$64="Mayor"),CONCATENATE("R9C",'Riesgos de Gestión'!$V$64),"")</f>
        <v/>
      </c>
      <c r="AF34" s="36" t="str">
        <f>IF(AND('Riesgos de Gestión'!$AF$65="Media",'Riesgos de Gestión'!$AH$65="Mayor"),CONCATENATE("R9C",'Riesgos de Gestión'!$V$65),"")</f>
        <v/>
      </c>
      <c r="AG34" s="37" t="str">
        <f>IF(AND('Riesgos de Gestión'!$AF$66="Media",'Riesgos de Gestión'!$AH$66="Mayor"),CONCATENATE("R9C",'Riesgos de Gestión'!$V$66),"")</f>
        <v/>
      </c>
      <c r="AH34" s="38" t="str">
        <f>IF(AND('Riesgos de Gestión'!$AF$61="Media",'Riesgos de Gestión'!$AH$61="Catastrófico"),CONCATENATE("R9C",'Riesgos de Gestión'!$V$61),"")</f>
        <v/>
      </c>
      <c r="AI34" s="39" t="str">
        <f>IF(AND('Riesgos de Gestión'!$AF$62="Media",'Riesgos de Gestión'!$AH$62="Catastrófico"),CONCATENATE("R9C",'Riesgos de Gestión'!$V$62),"")</f>
        <v/>
      </c>
      <c r="AJ34" s="39" t="str">
        <f>IF(AND('Riesgos de Gestión'!$AF$63="Media",'Riesgos de Gestión'!$AH$63="Catastrófico"),CONCATENATE("R9C",'Riesgos de Gestión'!$V$63),"")</f>
        <v/>
      </c>
      <c r="AK34" s="39" t="str">
        <f>IF(AND('Riesgos de Gestión'!$AF$64="Media",'Riesgos de Gestión'!$AH$64="Catastrófico"),CONCATENATE("R9C",'Riesgos de Gestión'!$V$64),"")</f>
        <v/>
      </c>
      <c r="AL34" s="39" t="str">
        <f>IF(AND('Riesgos de Gestión'!$AF$65="Media",'Riesgos de Gestión'!$AH$65="Catastrófico"),CONCATENATE("R9C",'Riesgos de Gestión'!$V$65),"")</f>
        <v/>
      </c>
      <c r="AM34" s="40" t="str">
        <f>IF(AND('Riesgos de Gestión'!$AF$66="Media",'Riesgos de Gestión'!$AH$66="Catastrófico"),CONCATENATE("R9C",'Riesgos de Gestión'!$V$66),"")</f>
        <v/>
      </c>
      <c r="AN34" s="66"/>
      <c r="AO34" s="531"/>
      <c r="AP34" s="532"/>
      <c r="AQ34" s="532"/>
      <c r="AR34" s="532"/>
      <c r="AS34" s="532"/>
      <c r="AT34" s="533"/>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row>
    <row r="35" spans="1:80" ht="15.75" customHeight="1" thickBot="1" x14ac:dyDescent="0.3">
      <c r="A35" s="66"/>
      <c r="B35" s="450"/>
      <c r="C35" s="450"/>
      <c r="D35" s="451"/>
      <c r="E35" s="494"/>
      <c r="F35" s="495"/>
      <c r="G35" s="495"/>
      <c r="H35" s="495"/>
      <c r="I35" s="496"/>
      <c r="J35" s="50" t="str">
        <f>IF(AND('Riesgos de Gestión'!$AF$67="Media",'Riesgos de Gestión'!$AH$67="Leve"),CONCATENATE("R10C",'Riesgos de Gestión'!$V$67),"")</f>
        <v/>
      </c>
      <c r="K35" s="51" t="str">
        <f>IF(AND('Riesgos de Gestión'!$AF$68="Media",'Riesgos de Gestión'!$AH$68="Leve"),CONCATENATE("R10C",'Riesgos de Gestión'!$V$68),"")</f>
        <v/>
      </c>
      <c r="L35" s="51" t="str">
        <f>IF(AND('Riesgos de Gestión'!$AF$69="Media",'Riesgos de Gestión'!$AH$69="Leve"),CONCATENATE("R10C",'Riesgos de Gestión'!$V$69),"")</f>
        <v/>
      </c>
      <c r="M35" s="51" t="str">
        <f>IF(AND('Riesgos de Gestión'!$AF$70="Media",'Riesgos de Gestión'!$AH$70="Leve"),CONCATENATE("R10C",'Riesgos de Gestión'!$V$70),"")</f>
        <v/>
      </c>
      <c r="N35" s="51" t="str">
        <f>IF(AND('Riesgos de Gestión'!$AF$71="Media",'Riesgos de Gestión'!$AH$71="Leve"),CONCATENATE("R10C",'Riesgos de Gestión'!$V$71),"")</f>
        <v/>
      </c>
      <c r="O35" s="52" t="str">
        <f>IF(AND('Riesgos de Gestión'!$AF$72="Media",'Riesgos de Gestión'!$AH$72="Leve"),CONCATENATE("R10C",'Riesgos de Gestión'!$V$72),"")</f>
        <v/>
      </c>
      <c r="P35" s="50" t="str">
        <f>IF(AND('Riesgos de Gestión'!$AF$67="Media",'Riesgos de Gestión'!$AH$67="Menor"),CONCATENATE("R10C",'Riesgos de Gestión'!$V$67),"")</f>
        <v/>
      </c>
      <c r="Q35" s="51" t="str">
        <f>IF(AND('Riesgos de Gestión'!$AF$68="Media",'Riesgos de Gestión'!$AH$68="Menor"),CONCATENATE("R10C",'Riesgos de Gestión'!$V$68),"")</f>
        <v/>
      </c>
      <c r="R35" s="51" t="str">
        <f>IF(AND('Riesgos de Gestión'!$AF$69="Media",'Riesgos de Gestión'!$AH$69="Menor"),CONCATENATE("R10C",'Riesgos de Gestión'!$V$69),"")</f>
        <v/>
      </c>
      <c r="S35" s="51" t="str">
        <f>IF(AND('Riesgos de Gestión'!$AF$70="Media",'Riesgos de Gestión'!$AH$70="Menor"),CONCATENATE("R10C",'Riesgos de Gestión'!$V$70),"")</f>
        <v/>
      </c>
      <c r="T35" s="51" t="str">
        <f>IF(AND('Riesgos de Gestión'!$AF$71="Media",'Riesgos de Gestión'!$AH$71="Menor"),CONCATENATE("R10C",'Riesgos de Gestión'!$V$71),"")</f>
        <v/>
      </c>
      <c r="U35" s="52" t="str">
        <f>IF(AND('Riesgos de Gestión'!$AF$72="Media",'Riesgos de Gestión'!$AH$72="Menor"),CONCATENATE("R10C",'Riesgos de Gestión'!$V$72),"")</f>
        <v/>
      </c>
      <c r="V35" s="50" t="str">
        <f>IF(AND('Riesgos de Gestión'!$AF$67="Media",'Riesgos de Gestión'!$AH$67="Moderado"),CONCATENATE("R10C",'Riesgos de Gestión'!$V$67),"")</f>
        <v/>
      </c>
      <c r="W35" s="51" t="str">
        <f>IF(AND('Riesgos de Gestión'!$AF$68="Media",'Riesgos de Gestión'!$AH$68="Moderado"),CONCATENATE("R10C",'Riesgos de Gestión'!$V$68),"")</f>
        <v/>
      </c>
      <c r="X35" s="51" t="str">
        <f>IF(AND('Riesgos de Gestión'!$AF$69="Media",'Riesgos de Gestión'!$AH$69="Moderado"),CONCATENATE("R10C",'Riesgos de Gestión'!$V$69),"")</f>
        <v/>
      </c>
      <c r="Y35" s="51" t="str">
        <f>IF(AND('Riesgos de Gestión'!$AF$70="Media",'Riesgos de Gestión'!$AH$70="Moderado"),CONCATENATE("R10C",'Riesgos de Gestión'!$V$70),"")</f>
        <v/>
      </c>
      <c r="Z35" s="51" t="str">
        <f>IF(AND('Riesgos de Gestión'!$AF$71="Media",'Riesgos de Gestión'!$AH$71="Moderado"),CONCATENATE("R10C",'Riesgos de Gestión'!$V$71),"")</f>
        <v/>
      </c>
      <c r="AA35" s="52" t="str">
        <f>IF(AND('Riesgos de Gestión'!$AF$72="Media",'Riesgos de Gestión'!$AH$72="Moderado"),CONCATENATE("R10C",'Riesgos de Gestión'!$V$72),"")</f>
        <v/>
      </c>
      <c r="AB35" s="41" t="str">
        <f>IF(AND('Riesgos de Gestión'!$AF$67="Media",'Riesgos de Gestión'!$AH$67="Mayor"),CONCATENATE("R10C",'Riesgos de Gestión'!$V$67),"")</f>
        <v/>
      </c>
      <c r="AC35" s="42" t="str">
        <f>IF(AND('Riesgos de Gestión'!$AF$68="Media",'Riesgos de Gestión'!$AH$68="Mayor"),CONCATENATE("R10C",'Riesgos de Gestión'!$V$68),"")</f>
        <v/>
      </c>
      <c r="AD35" s="42" t="str">
        <f>IF(AND('Riesgos de Gestión'!$AF$69="Media",'Riesgos de Gestión'!$AH$69="Mayor"),CONCATENATE("R10C",'Riesgos de Gestión'!$V$69),"")</f>
        <v/>
      </c>
      <c r="AE35" s="42" t="str">
        <f>IF(AND('Riesgos de Gestión'!$AF$70="Media",'Riesgos de Gestión'!$AH$70="Mayor"),CONCATENATE("R10C",'Riesgos de Gestión'!$V$70),"")</f>
        <v/>
      </c>
      <c r="AF35" s="42" t="str">
        <f>IF(AND('Riesgos de Gestión'!$AF$71="Media",'Riesgos de Gestión'!$AH$71="Mayor"),CONCATENATE("R10C",'Riesgos de Gestión'!$V$71),"")</f>
        <v/>
      </c>
      <c r="AG35" s="43" t="str">
        <f>IF(AND('Riesgos de Gestión'!$AF$72="Media",'Riesgos de Gestión'!$AH$72="Mayor"),CONCATENATE("R10C",'Riesgos de Gestión'!$V$72),"")</f>
        <v/>
      </c>
      <c r="AH35" s="44" t="str">
        <f>IF(AND('Riesgos de Gestión'!$AF$67="Media",'Riesgos de Gestión'!$AH$67="Catastrófico"),CONCATENATE("R10C",'Riesgos de Gestión'!$V$67),"")</f>
        <v/>
      </c>
      <c r="AI35" s="45" t="str">
        <f>IF(AND('Riesgos de Gestión'!$AF$68="Media",'Riesgos de Gestión'!$AH$68="Catastrófico"),CONCATENATE("R10C",'Riesgos de Gestión'!$V$68),"")</f>
        <v/>
      </c>
      <c r="AJ35" s="45" t="str">
        <f>IF(AND('Riesgos de Gestión'!$AF$69="Media",'Riesgos de Gestión'!$AH$69="Catastrófico"),CONCATENATE("R10C",'Riesgos de Gestión'!$V$69),"")</f>
        <v/>
      </c>
      <c r="AK35" s="45" t="str">
        <f>IF(AND('Riesgos de Gestión'!$AF$70="Media",'Riesgos de Gestión'!$AH$70="Catastrófico"),CONCATENATE("R10C",'Riesgos de Gestión'!$V$70),"")</f>
        <v/>
      </c>
      <c r="AL35" s="45" t="str">
        <f>IF(AND('Riesgos de Gestión'!$AF$71="Media",'Riesgos de Gestión'!$AH$71="Catastrófico"),CONCATENATE("R10C",'Riesgos de Gestión'!$V$71),"")</f>
        <v/>
      </c>
      <c r="AM35" s="46" t="str">
        <f>IF(AND('Riesgos de Gestión'!$AF$72="Media",'Riesgos de Gestión'!$AH$72="Catastrófico"),CONCATENATE("R10C",'Riesgos de Gestión'!$V$72),"")</f>
        <v/>
      </c>
      <c r="AN35" s="66"/>
      <c r="AO35" s="534"/>
      <c r="AP35" s="535"/>
      <c r="AQ35" s="535"/>
      <c r="AR35" s="535"/>
      <c r="AS35" s="535"/>
      <c r="AT35" s="536"/>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row>
    <row r="36" spans="1:80" ht="15" customHeight="1" x14ac:dyDescent="0.25">
      <c r="A36" s="66"/>
      <c r="B36" s="450"/>
      <c r="C36" s="450"/>
      <c r="D36" s="451"/>
      <c r="E36" s="488" t="s">
        <v>271</v>
      </c>
      <c r="F36" s="489"/>
      <c r="G36" s="489"/>
      <c r="H36" s="489"/>
      <c r="I36" s="489"/>
      <c r="J36" s="56" t="str">
        <f>IF(AND('Riesgos de Gestión'!$AF$13="Baja",'Riesgos de Gestión'!$AH$13="Leve"),CONCATENATE("R1C",'Riesgos de Gestión'!$V$13),"")</f>
        <v/>
      </c>
      <c r="K36" s="57" t="str">
        <f>IF(AND('Riesgos de Gestión'!$AF$14="Baja",'Riesgos de Gestión'!$AH$14="Leve"),CONCATENATE("R1C",'Riesgos de Gestión'!$V$14),"")</f>
        <v>R1C2</v>
      </c>
      <c r="L36" s="57" t="str">
        <f>IF(AND('Riesgos de Gestión'!$AF$15="Baja",'Riesgos de Gestión'!$AH$15="Leve"),CONCATENATE("R1C",'Riesgos de Gestión'!$V$15),"")</f>
        <v/>
      </c>
      <c r="M36" s="57" t="str">
        <f>IF(AND('Riesgos de Gestión'!$AF$16="Baja",'Riesgos de Gestión'!$AH$16="Leve"),CONCATENATE("R1C",'Riesgos de Gestión'!$V$16),"")</f>
        <v/>
      </c>
      <c r="N36" s="57" t="str">
        <f>IF(AND('Riesgos de Gestión'!$AF$17="Baja",'Riesgos de Gestión'!$AH$17="Leve"),CONCATENATE("R1C",'Riesgos de Gestión'!$V$17),"")</f>
        <v/>
      </c>
      <c r="O36" s="58" t="str">
        <f>IF(AND('Riesgos de Gestión'!$AF$18="Baja",'Riesgos de Gestión'!$AH$18="Leve"),CONCATENATE("R1C",'Riesgos de Gestión'!$V$18),"")</f>
        <v/>
      </c>
      <c r="P36" s="47" t="str">
        <f>IF(AND('Riesgos de Gestión'!$AF$13="Baja",'Riesgos de Gestión'!$AH$13="Menor"),CONCATENATE("R1C",'Riesgos de Gestión'!$V$13),"")</f>
        <v/>
      </c>
      <c r="Q36" s="48" t="str">
        <f>IF(AND('Riesgos de Gestión'!$AF$14="Baja",'Riesgos de Gestión'!$AH$14="Menor"),CONCATENATE("R1C",'Riesgos de Gestión'!$V$14),"")</f>
        <v/>
      </c>
      <c r="R36" s="48" t="str">
        <f>IF(AND('Riesgos de Gestión'!$AF$15="Baja",'Riesgos de Gestión'!$AH$15="Menor"),CONCATENATE("R1C",'Riesgos de Gestión'!$V$15),"")</f>
        <v/>
      </c>
      <c r="S36" s="48" t="str">
        <f>IF(AND('Riesgos de Gestión'!$AF$16="Baja",'Riesgos de Gestión'!$AH$16="Menor"),CONCATENATE("R1C",'Riesgos de Gestión'!$V$16),"")</f>
        <v/>
      </c>
      <c r="T36" s="48" t="str">
        <f>IF(AND('Riesgos de Gestión'!$AF$17="Baja",'Riesgos de Gestión'!$AH$17="Menor"),CONCATENATE("R1C",'Riesgos de Gestión'!$V$17),"")</f>
        <v/>
      </c>
      <c r="U36" s="49" t="str">
        <f>IF(AND('Riesgos de Gestión'!$AF$18="Baja",'Riesgos de Gestión'!$AH$18="Menor"),CONCATENATE("R1C",'Riesgos de Gestión'!$V$18),"")</f>
        <v/>
      </c>
      <c r="V36" s="47" t="str">
        <f>IF(AND('Riesgos de Gestión'!$AF$13="Baja",'Riesgos de Gestión'!$AH$13="Moderado"),CONCATENATE("R1C",'Riesgos de Gestión'!$V$13),"")</f>
        <v/>
      </c>
      <c r="W36" s="48" t="str">
        <f>IF(AND('Riesgos de Gestión'!$AF$14="Baja",'Riesgos de Gestión'!$AH$14="Moderado"),CONCATENATE("R1C",'Riesgos de Gestión'!$V$14),"")</f>
        <v/>
      </c>
      <c r="X36" s="48" t="str">
        <f>IF(AND('Riesgos de Gestión'!$AF$15="Baja",'Riesgos de Gestión'!$AH$15="Moderado"),CONCATENATE("R1C",'Riesgos de Gestión'!$V$15),"")</f>
        <v/>
      </c>
      <c r="Y36" s="48" t="str">
        <f>IF(AND('Riesgos de Gestión'!$AF$16="Baja",'Riesgos de Gestión'!$AH$16="Moderado"),CONCATENATE("R1C",'Riesgos de Gestión'!$V$16),"")</f>
        <v/>
      </c>
      <c r="Z36" s="48" t="str">
        <f>IF(AND('Riesgos de Gestión'!$AF$17="Baja",'Riesgos de Gestión'!$AH$17="Moderado"),CONCATENATE("R1C",'Riesgos de Gestión'!$V$17),"")</f>
        <v/>
      </c>
      <c r="AA36" s="49" t="str">
        <f>IF(AND('Riesgos de Gestión'!$AF$18="Baja",'Riesgos de Gestión'!$AH$18="Moderado"),CONCATENATE("R1C",'Riesgos de Gestión'!$V$18),"")</f>
        <v/>
      </c>
      <c r="AB36" s="29" t="str">
        <f>IF(AND('Riesgos de Gestión'!$AF$13="Baja",'Riesgos de Gestión'!$AH$13="Mayor"),CONCATENATE("R1C",'Riesgos de Gestión'!$V$13),"")</f>
        <v/>
      </c>
      <c r="AC36" s="30" t="str">
        <f>IF(AND('Riesgos de Gestión'!$AF$14="Baja",'Riesgos de Gestión'!$AH$14="Mayor"),CONCATENATE("R1C",'Riesgos de Gestión'!$V$14),"")</f>
        <v/>
      </c>
      <c r="AD36" s="30" t="str">
        <f>IF(AND('Riesgos de Gestión'!$AF$15="Baja",'Riesgos de Gestión'!$AH$15="Mayor"),CONCATENATE("R1C",'Riesgos de Gestión'!$V$15),"")</f>
        <v/>
      </c>
      <c r="AE36" s="30" t="str">
        <f>IF(AND('Riesgos de Gestión'!$AF$16="Baja",'Riesgos de Gestión'!$AH$16="Mayor"),CONCATENATE("R1C",'Riesgos de Gestión'!$V$16),"")</f>
        <v/>
      </c>
      <c r="AF36" s="30" t="str">
        <f>IF(AND('Riesgos de Gestión'!$AF$17="Baja",'Riesgos de Gestión'!$AH$17="Mayor"),CONCATENATE("R1C",'Riesgos de Gestión'!$V$17),"")</f>
        <v/>
      </c>
      <c r="AG36" s="31" t="str">
        <f>IF(AND('Riesgos de Gestión'!$AF$18="Baja",'Riesgos de Gestión'!$AH$18="Mayor"),CONCATENATE("R1C",'Riesgos de Gestión'!$V$18),"")</f>
        <v/>
      </c>
      <c r="AH36" s="32" t="str">
        <f>IF(AND('Riesgos de Gestión'!$AF$13="Baja",'Riesgos de Gestión'!$AH$13="Catastrófico"),CONCATENATE("R1C",'Riesgos de Gestión'!$V$13),"")</f>
        <v/>
      </c>
      <c r="AI36" s="33" t="str">
        <f>IF(AND('Riesgos de Gestión'!$AF$14="Baja",'Riesgos de Gestión'!$AH$14="Catastrófico"),CONCATENATE("R1C",'Riesgos de Gestión'!$V$14),"")</f>
        <v/>
      </c>
      <c r="AJ36" s="33" t="str">
        <f>IF(AND('Riesgos de Gestión'!$AF$15="Baja",'Riesgos de Gestión'!$AH$15="Catastrófico"),CONCATENATE("R1C",'Riesgos de Gestión'!$V$15),"")</f>
        <v/>
      </c>
      <c r="AK36" s="33" t="str">
        <f>IF(AND('Riesgos de Gestión'!$AF$16="Baja",'Riesgos de Gestión'!$AH$16="Catastrófico"),CONCATENATE("R1C",'Riesgos de Gestión'!$V$16),"")</f>
        <v/>
      </c>
      <c r="AL36" s="33" t="str">
        <f>IF(AND('Riesgos de Gestión'!$AF$17="Baja",'Riesgos de Gestión'!$AH$17="Catastrófico"),CONCATENATE("R1C",'Riesgos de Gestión'!$V$17),"")</f>
        <v/>
      </c>
      <c r="AM36" s="34" t="str">
        <f>IF(AND('Riesgos de Gestión'!$AF$18="Baja",'Riesgos de Gestión'!$AH$18="Catastrófico"),CONCATENATE("R1C",'Riesgos de Gestión'!$V$18),"")</f>
        <v/>
      </c>
      <c r="AN36" s="66"/>
      <c r="AO36" s="519" t="s">
        <v>272</v>
      </c>
      <c r="AP36" s="520"/>
      <c r="AQ36" s="520"/>
      <c r="AR36" s="520"/>
      <c r="AS36" s="520"/>
      <c r="AT36" s="521"/>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row>
    <row r="37" spans="1:80" ht="15" customHeight="1" x14ac:dyDescent="0.25">
      <c r="A37" s="66"/>
      <c r="B37" s="450"/>
      <c r="C37" s="450"/>
      <c r="D37" s="451"/>
      <c r="E37" s="507"/>
      <c r="F37" s="492"/>
      <c r="G37" s="492"/>
      <c r="H37" s="492"/>
      <c r="I37" s="492"/>
      <c r="J37" s="59" t="str">
        <f>IF(AND('Riesgos de Gestión'!$AF$19="Baja",'Riesgos de Gestión'!$AH$19="Leve"),CONCATENATE("R2C",'Riesgos de Gestión'!$V$19),"")</f>
        <v/>
      </c>
      <c r="K37" s="60" t="str">
        <f>IF(AND('Riesgos de Gestión'!$AF$20="Baja",'Riesgos de Gestión'!$AH$20="Leve"),CONCATENATE("R2C",'Riesgos de Gestión'!$V$20),"")</f>
        <v>R2C2</v>
      </c>
      <c r="L37" s="60" t="str">
        <f>IF(AND('Riesgos de Gestión'!$AF$21="Baja",'Riesgos de Gestión'!$AH$21="Leve"),CONCATENATE("R2C",'Riesgos de Gestión'!$V$21),"")</f>
        <v/>
      </c>
      <c r="M37" s="60" t="str">
        <f>IF(AND('Riesgos de Gestión'!$AF$22="Baja",'Riesgos de Gestión'!$AH$22="Leve"),CONCATENATE("R2C",'Riesgos de Gestión'!$V$22),"")</f>
        <v/>
      </c>
      <c r="N37" s="60" t="str">
        <f>IF(AND('Riesgos de Gestión'!$AF$23="Baja",'Riesgos de Gestión'!$AH$23="Leve"),CONCATENATE("R2C",'Riesgos de Gestión'!$V$23),"")</f>
        <v/>
      </c>
      <c r="O37" s="61" t="str">
        <f>IF(AND('Riesgos de Gestión'!$AF$24="Baja",'Riesgos de Gestión'!$AH$24="Leve"),CONCATENATE("R2C",'Riesgos de Gestión'!$V$24),"")</f>
        <v/>
      </c>
      <c r="P37" s="50" t="str">
        <f>IF(AND('Riesgos de Gestión'!$AF$19="Baja",'Riesgos de Gestión'!$AH$19="Menor"),CONCATENATE("R2C",'Riesgos de Gestión'!$V$19),"")</f>
        <v/>
      </c>
      <c r="Q37" s="51" t="str">
        <f>IF(AND('Riesgos de Gestión'!$AF$20="Baja",'Riesgos de Gestión'!$AH$20="Menor"),CONCATENATE("R2C",'Riesgos de Gestión'!$V$20),"")</f>
        <v/>
      </c>
      <c r="R37" s="51" t="str">
        <f>IF(AND('Riesgos de Gestión'!$AF$21="Baja",'Riesgos de Gestión'!$AH$21="Menor"),CONCATENATE("R2C",'Riesgos de Gestión'!$V$21),"")</f>
        <v/>
      </c>
      <c r="S37" s="51" t="str">
        <f>IF(AND('Riesgos de Gestión'!$AF$22="Baja",'Riesgos de Gestión'!$AH$22="Menor"),CONCATENATE("R2C",'Riesgos de Gestión'!$V$22),"")</f>
        <v/>
      </c>
      <c r="T37" s="51" t="str">
        <f>IF(AND('Riesgos de Gestión'!$AF$23="Baja",'Riesgos de Gestión'!$AH$23="Menor"),CONCATENATE("R2C",'Riesgos de Gestión'!$V$23),"")</f>
        <v/>
      </c>
      <c r="U37" s="52" t="str">
        <f>IF(AND('Riesgos de Gestión'!$AF$24="Baja",'Riesgos de Gestión'!$AH$24="Menor"),CONCATENATE("R2C",'Riesgos de Gestión'!$V$24),"")</f>
        <v/>
      </c>
      <c r="V37" s="50" t="str">
        <f>IF(AND('Riesgos de Gestión'!$AF$19="Baja",'Riesgos de Gestión'!$AH$19="Moderado"),CONCATENATE("R2C",'Riesgos de Gestión'!$V$19),"")</f>
        <v>R2C1</v>
      </c>
      <c r="W37" s="51" t="str">
        <f>IF(AND('Riesgos de Gestión'!$AF$20="Baja",'Riesgos de Gestión'!$AH$20="Moderado"),CONCATENATE("R2C",'Riesgos de Gestión'!$V$20),"")</f>
        <v/>
      </c>
      <c r="X37" s="51" t="str">
        <f>IF(AND('Riesgos de Gestión'!$AF$21="Baja",'Riesgos de Gestión'!$AH$21="Moderado"),CONCATENATE("R2C",'Riesgos de Gestión'!$V$21),"")</f>
        <v/>
      </c>
      <c r="Y37" s="51" t="str">
        <f>IF(AND('Riesgos de Gestión'!$AF$22="Baja",'Riesgos de Gestión'!$AH$22="Moderado"),CONCATENATE("R2C",'Riesgos de Gestión'!$V$22),"")</f>
        <v/>
      </c>
      <c r="Z37" s="51" t="str">
        <f>IF(AND('Riesgos de Gestión'!$AF$23="Baja",'Riesgos de Gestión'!$AH$23="Moderado"),CONCATENATE("R2C",'Riesgos de Gestión'!$V$23),"")</f>
        <v/>
      </c>
      <c r="AA37" s="52" t="str">
        <f>IF(AND('Riesgos de Gestión'!$AF$24="Baja",'Riesgos de Gestión'!$AH$24="Moderado"),CONCATENATE("R2C",'Riesgos de Gestión'!$V$24),"")</f>
        <v/>
      </c>
      <c r="AB37" s="35" t="str">
        <f>IF(AND('Riesgos de Gestión'!$AF$19="Baja",'Riesgos de Gestión'!$AH$19="Mayor"),CONCATENATE("R2C",'Riesgos de Gestión'!$V$19),"")</f>
        <v/>
      </c>
      <c r="AC37" s="36" t="str">
        <f>IF(AND('Riesgos de Gestión'!$AF$20="Baja",'Riesgos de Gestión'!$AH$20="Mayor"),CONCATENATE("R2C",'Riesgos de Gestión'!$V$20),"")</f>
        <v/>
      </c>
      <c r="AD37" s="36" t="str">
        <f>IF(AND('Riesgos de Gestión'!$AF$21="Baja",'Riesgos de Gestión'!$AH$21="Mayor"),CONCATENATE("R2C",'Riesgos de Gestión'!$V$21),"")</f>
        <v/>
      </c>
      <c r="AE37" s="36" t="str">
        <f>IF(AND('Riesgos de Gestión'!$AF$22="Baja",'Riesgos de Gestión'!$AH$22="Mayor"),CONCATENATE("R2C",'Riesgos de Gestión'!$V$22),"")</f>
        <v/>
      </c>
      <c r="AF37" s="36" t="str">
        <f>IF(AND('Riesgos de Gestión'!$AF$23="Baja",'Riesgos de Gestión'!$AH$23="Mayor"),CONCATENATE("R2C",'Riesgos de Gestión'!$V$23),"")</f>
        <v/>
      </c>
      <c r="AG37" s="37" t="str">
        <f>IF(AND('Riesgos de Gestión'!$AF$24="Baja",'Riesgos de Gestión'!$AH$24="Mayor"),CONCATENATE("R2C",'Riesgos de Gestión'!$V$24),"")</f>
        <v/>
      </c>
      <c r="AH37" s="38" t="str">
        <f>IF(AND('Riesgos de Gestión'!$AF$19="Baja",'Riesgos de Gestión'!$AH$19="Catastrófico"),CONCATENATE("R2C",'Riesgos de Gestión'!$V$19),"")</f>
        <v/>
      </c>
      <c r="AI37" s="39" t="str">
        <f>IF(AND('Riesgos de Gestión'!$AF$20="Baja",'Riesgos de Gestión'!$AH$20="Catastrófico"),CONCATENATE("R2C",'Riesgos de Gestión'!$V$20),"")</f>
        <v/>
      </c>
      <c r="AJ37" s="39" t="str">
        <f>IF(AND('Riesgos de Gestión'!$AF$21="Baja",'Riesgos de Gestión'!$AH$21="Catastrófico"),CONCATENATE("R2C",'Riesgos de Gestión'!$V$21),"")</f>
        <v/>
      </c>
      <c r="AK37" s="39" t="str">
        <f>IF(AND('Riesgos de Gestión'!$AF$22="Baja",'Riesgos de Gestión'!$AH$22="Catastrófico"),CONCATENATE("R2C",'Riesgos de Gestión'!$V$22),"")</f>
        <v/>
      </c>
      <c r="AL37" s="39" t="str">
        <f>IF(AND('Riesgos de Gestión'!$AF$23="Baja",'Riesgos de Gestión'!$AH$23="Catastrófico"),CONCATENATE("R2C",'Riesgos de Gestión'!$V$23),"")</f>
        <v/>
      </c>
      <c r="AM37" s="40" t="str">
        <f>IF(AND('Riesgos de Gestión'!$AF$24="Baja",'Riesgos de Gestión'!$AH$24="Catastrófico"),CONCATENATE("R2C",'Riesgos de Gestión'!$V$24),"")</f>
        <v/>
      </c>
      <c r="AN37" s="66"/>
      <c r="AO37" s="522"/>
      <c r="AP37" s="523"/>
      <c r="AQ37" s="523"/>
      <c r="AR37" s="523"/>
      <c r="AS37" s="523"/>
      <c r="AT37" s="524"/>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row>
    <row r="38" spans="1:80" ht="15" customHeight="1" x14ac:dyDescent="0.25">
      <c r="A38" s="66"/>
      <c r="B38" s="450"/>
      <c r="C38" s="450"/>
      <c r="D38" s="451"/>
      <c r="E38" s="491"/>
      <c r="F38" s="492"/>
      <c r="G38" s="492"/>
      <c r="H38" s="492"/>
      <c r="I38" s="492"/>
      <c r="J38" s="59" t="str">
        <f>IF(AND('Riesgos de Gestión'!$AF$25="Baja",'Riesgos de Gestión'!$AH$25="Leve"),CONCATENATE("R3C",'Riesgos de Gestión'!$V$25),"")</f>
        <v/>
      </c>
      <c r="K38" s="60" t="str">
        <f>IF(AND('Riesgos de Gestión'!$AF$26="Baja",'Riesgos de Gestión'!$AH$26="Leve"),CONCATENATE("R3C",'Riesgos de Gestión'!$V$26),"")</f>
        <v/>
      </c>
      <c r="L38" s="60" t="str">
        <f>IF(AND('Riesgos de Gestión'!$AF$27="Baja",'Riesgos de Gestión'!$AH$27="Leve"),CONCATENATE("R3C",'Riesgos de Gestión'!$V$27),"")</f>
        <v/>
      </c>
      <c r="M38" s="60" t="str">
        <f>IF(AND('Riesgos de Gestión'!$AF$28="Baja",'Riesgos de Gestión'!$AH$28="Leve"),CONCATENATE("R3C",'Riesgos de Gestión'!$V$28),"")</f>
        <v/>
      </c>
      <c r="N38" s="60" t="str">
        <f>IF(AND('Riesgos de Gestión'!$AF$29="Baja",'Riesgos de Gestión'!$AH$29="Leve"),CONCATENATE("R3C",'Riesgos de Gestión'!$V$29),"")</f>
        <v/>
      </c>
      <c r="O38" s="61" t="str">
        <f>IF(AND('Riesgos de Gestión'!$AF$30="Baja",'Riesgos de Gestión'!$AH$30="Leve"),CONCATENATE("R3C",'Riesgos de Gestión'!$V$30),"")</f>
        <v/>
      </c>
      <c r="P38" s="50" t="str">
        <f>IF(AND('Riesgos de Gestión'!$AF$25="Baja",'Riesgos de Gestión'!$AH$25="Menor"),CONCATENATE("R3C",'Riesgos de Gestión'!$V$25),"")</f>
        <v/>
      </c>
      <c r="Q38" s="51" t="str">
        <f>IF(AND('Riesgos de Gestión'!$AF$26="Baja",'Riesgos de Gestión'!$AH$26="Menor"),CONCATENATE("R3C",'Riesgos de Gestión'!$V$26),"")</f>
        <v/>
      </c>
      <c r="R38" s="51" t="str">
        <f>IF(AND('Riesgos de Gestión'!$AF$27="Baja",'Riesgos de Gestión'!$AH$27="Menor"),CONCATENATE("R3C",'Riesgos de Gestión'!$V$27),"")</f>
        <v/>
      </c>
      <c r="S38" s="51" t="str">
        <f>IF(AND('Riesgos de Gestión'!$AF$28="Baja",'Riesgos de Gestión'!$AH$28="Menor"),CONCATENATE("R3C",'Riesgos de Gestión'!$V$28),"")</f>
        <v/>
      </c>
      <c r="T38" s="51" t="str">
        <f>IF(AND('Riesgos de Gestión'!$AF$29="Baja",'Riesgos de Gestión'!$AH$29="Menor"),CONCATENATE("R3C",'Riesgos de Gestión'!$V$29),"")</f>
        <v/>
      </c>
      <c r="U38" s="52" t="str">
        <f>IF(AND('Riesgos de Gestión'!$AF$30="Baja",'Riesgos de Gestión'!$AH$30="Menor"),CONCATENATE("R3C",'Riesgos de Gestión'!$V$30),"")</f>
        <v/>
      </c>
      <c r="V38" s="50" t="str">
        <f>IF(AND('Riesgos de Gestión'!$AF$25="Baja",'Riesgos de Gestión'!$AH$25="Moderado"),CONCATENATE("R3C",'Riesgos de Gestión'!$V$25),"")</f>
        <v/>
      </c>
      <c r="W38" s="51" t="str">
        <f>IF(AND('Riesgos de Gestión'!$AF$26="Baja",'Riesgos de Gestión'!$AH$26="Moderado"),CONCATENATE("R3C",'Riesgos de Gestión'!$V$26),"")</f>
        <v/>
      </c>
      <c r="X38" s="51" t="str">
        <f>IF(AND('Riesgos de Gestión'!$AF$27="Baja",'Riesgos de Gestión'!$AH$27="Moderado"),CONCATENATE("R3C",'Riesgos de Gestión'!$V$27),"")</f>
        <v/>
      </c>
      <c r="Y38" s="51" t="str">
        <f>IF(AND('Riesgos de Gestión'!$AF$28="Baja",'Riesgos de Gestión'!$AH$28="Moderado"),CONCATENATE("R3C",'Riesgos de Gestión'!$V$28),"")</f>
        <v/>
      </c>
      <c r="Z38" s="51" t="str">
        <f>IF(AND('Riesgos de Gestión'!$AF$29="Baja",'Riesgos de Gestión'!$AH$29="Moderado"),CONCATENATE("R3C",'Riesgos de Gestión'!$V$29),"")</f>
        <v/>
      </c>
      <c r="AA38" s="52" t="str">
        <f>IF(AND('Riesgos de Gestión'!$AF$30="Baja",'Riesgos de Gestión'!$AH$30="Moderado"),CONCATENATE("R3C",'Riesgos de Gestión'!$V$30),"")</f>
        <v/>
      </c>
      <c r="AB38" s="35" t="str">
        <f>IF(AND('Riesgos de Gestión'!$AF$25="Baja",'Riesgos de Gestión'!$AH$25="Mayor"),CONCATENATE("R3C",'Riesgos de Gestión'!$V$25),"")</f>
        <v/>
      </c>
      <c r="AC38" s="36" t="str">
        <f>IF(AND('Riesgos de Gestión'!$AF$26="Baja",'Riesgos de Gestión'!$AH$26="Mayor"),CONCATENATE("R3C",'Riesgos de Gestión'!$V$26),"")</f>
        <v>R3C2</v>
      </c>
      <c r="AD38" s="36" t="str">
        <f>IF(AND('Riesgos de Gestión'!$AF$27="Baja",'Riesgos de Gestión'!$AH$27="Mayor"),CONCATENATE("R3C",'Riesgos de Gestión'!$V$27),"")</f>
        <v/>
      </c>
      <c r="AE38" s="36" t="str">
        <f>IF(AND('Riesgos de Gestión'!$AF$28="Baja",'Riesgos de Gestión'!$AH$28="Mayor"),CONCATENATE("R3C",'Riesgos de Gestión'!$V$28),"")</f>
        <v/>
      </c>
      <c r="AF38" s="36" t="str">
        <f>IF(AND('Riesgos de Gestión'!$AF$29="Baja",'Riesgos de Gestión'!$AH$29="Mayor"),CONCATENATE("R3C",'Riesgos de Gestión'!$V$29),"")</f>
        <v/>
      </c>
      <c r="AG38" s="37" t="str">
        <f>IF(AND('Riesgos de Gestión'!$AF$30="Baja",'Riesgos de Gestión'!$AH$30="Mayor"),CONCATENATE("R3C",'Riesgos de Gestión'!$V$30),"")</f>
        <v/>
      </c>
      <c r="AH38" s="38" t="str">
        <f>IF(AND('Riesgos de Gestión'!$AF$25="Baja",'Riesgos de Gestión'!$AH$25="Catastrófico"),CONCATENATE("R3C",'Riesgos de Gestión'!$V$25),"")</f>
        <v/>
      </c>
      <c r="AI38" s="39" t="str">
        <f>IF(AND('Riesgos de Gestión'!$AF$26="Baja",'Riesgos de Gestión'!$AH$26="Catastrófico"),CONCATENATE("R3C",'Riesgos de Gestión'!$V$26),"")</f>
        <v/>
      </c>
      <c r="AJ38" s="39" t="str">
        <f>IF(AND('Riesgos de Gestión'!$AF$27="Baja",'Riesgos de Gestión'!$AH$27="Catastrófico"),CONCATENATE("R3C",'Riesgos de Gestión'!$V$27),"")</f>
        <v/>
      </c>
      <c r="AK38" s="39" t="str">
        <f>IF(AND('Riesgos de Gestión'!$AF$28="Baja",'Riesgos de Gestión'!$AH$28="Catastrófico"),CONCATENATE("R3C",'Riesgos de Gestión'!$V$28),"")</f>
        <v/>
      </c>
      <c r="AL38" s="39" t="str">
        <f>IF(AND('Riesgos de Gestión'!$AF$29="Baja",'Riesgos de Gestión'!$AH$29="Catastrófico"),CONCATENATE("R3C",'Riesgos de Gestión'!$V$29),"")</f>
        <v/>
      </c>
      <c r="AM38" s="40" t="str">
        <f>IF(AND('Riesgos de Gestión'!$AF$30="Baja",'Riesgos de Gestión'!$AH$30="Catastrófico"),CONCATENATE("R3C",'Riesgos de Gestión'!$V$30),"")</f>
        <v/>
      </c>
      <c r="AN38" s="66"/>
      <c r="AO38" s="522"/>
      <c r="AP38" s="523"/>
      <c r="AQ38" s="523"/>
      <c r="AR38" s="523"/>
      <c r="AS38" s="523"/>
      <c r="AT38" s="524"/>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row>
    <row r="39" spans="1:80" ht="15" customHeight="1" x14ac:dyDescent="0.25">
      <c r="A39" s="66"/>
      <c r="B39" s="450"/>
      <c r="C39" s="450"/>
      <c r="D39" s="451"/>
      <c r="E39" s="491"/>
      <c r="F39" s="492"/>
      <c r="G39" s="492"/>
      <c r="H39" s="492"/>
      <c r="I39" s="492"/>
      <c r="J39" s="59" t="str">
        <f>IF(AND('Riesgos de Gestión'!$AF$31="Baja",'Riesgos de Gestión'!$AH$31="Leve"),CONCATENATE("R4C",'Riesgos de Gestión'!$V$31),"")</f>
        <v/>
      </c>
      <c r="K39" s="60" t="str">
        <f>IF(AND('Riesgos de Gestión'!$AF$32="Baja",'Riesgos de Gestión'!$AH$32="Leve"),CONCATENATE("R4C",'Riesgos de Gestión'!$V$32),"")</f>
        <v/>
      </c>
      <c r="L39" s="60" t="str">
        <f>IF(AND('Riesgos de Gestión'!$AF$33="Baja",'Riesgos de Gestión'!$AH$33="Leve"),CONCATENATE("R4C",'Riesgos de Gestión'!$V$33),"")</f>
        <v/>
      </c>
      <c r="M39" s="60" t="str">
        <f>IF(AND('Riesgos de Gestión'!$AF$34="Baja",'Riesgos de Gestión'!$AH$34="Leve"),CONCATENATE("R4C",'Riesgos de Gestión'!$V$34),"")</f>
        <v/>
      </c>
      <c r="N39" s="60" t="str">
        <f>IF(AND('Riesgos de Gestión'!$AF$35="Baja",'Riesgos de Gestión'!$AH$35="Leve"),CONCATENATE("R4C",'Riesgos de Gestión'!$V$35),"")</f>
        <v/>
      </c>
      <c r="O39" s="61" t="str">
        <f>IF(AND('Riesgos de Gestión'!$AF$36="Baja",'Riesgos de Gestión'!$AH$36="Leve"),CONCATENATE("R4C",'Riesgos de Gestión'!$V$36),"")</f>
        <v/>
      </c>
      <c r="P39" s="50" t="str">
        <f>IF(AND('Riesgos de Gestión'!$AF$31="Baja",'Riesgos de Gestión'!$AH$31="Menor"),CONCATENATE("R4C",'Riesgos de Gestión'!$V$31),"")</f>
        <v/>
      </c>
      <c r="Q39" s="51" t="str">
        <f>IF(AND('Riesgos de Gestión'!$AF$32="Baja",'Riesgos de Gestión'!$AH$32="Menor"),CONCATENATE("R4C",'Riesgos de Gestión'!$V$32),"")</f>
        <v/>
      </c>
      <c r="R39" s="51" t="str">
        <f>IF(AND('Riesgos de Gestión'!$AF$33="Baja",'Riesgos de Gestión'!$AH$33="Menor"),CONCATENATE("R4C",'Riesgos de Gestión'!$V$33),"")</f>
        <v/>
      </c>
      <c r="S39" s="51" t="str">
        <f>IF(AND('Riesgos de Gestión'!$AF$34="Baja",'Riesgos de Gestión'!$AH$34="Menor"),CONCATENATE("R4C",'Riesgos de Gestión'!$V$34),"")</f>
        <v/>
      </c>
      <c r="T39" s="51" t="str">
        <f>IF(AND('Riesgos de Gestión'!$AF$35="Baja",'Riesgos de Gestión'!$AH$35="Menor"),CONCATENATE("R4C",'Riesgos de Gestión'!$V$35),"")</f>
        <v/>
      </c>
      <c r="U39" s="52" t="str">
        <f>IF(AND('Riesgos de Gestión'!$AF$36="Baja",'Riesgos de Gestión'!$AH$36="Menor"),CONCATENATE("R4C",'Riesgos de Gestión'!$V$36),"")</f>
        <v/>
      </c>
      <c r="V39" s="50" t="str">
        <f>IF(AND('Riesgos de Gestión'!$AF$31="Baja",'Riesgos de Gestión'!$AH$31="Moderado"),CONCATENATE("R4C",'Riesgos de Gestión'!$V$31),"")</f>
        <v/>
      </c>
      <c r="W39" s="51" t="str">
        <f>IF(AND('Riesgos de Gestión'!$AF$32="Baja",'Riesgos de Gestión'!$AH$32="Moderado"),CONCATENATE("R4C",'Riesgos de Gestión'!$V$32),"")</f>
        <v/>
      </c>
      <c r="X39" s="51" t="str">
        <f>IF(AND('Riesgos de Gestión'!$AF$33="Baja",'Riesgos de Gestión'!$AH$33="Moderado"),CONCATENATE("R4C",'Riesgos de Gestión'!$V$33),"")</f>
        <v/>
      </c>
      <c r="Y39" s="51" t="str">
        <f>IF(AND('Riesgos de Gestión'!$AF$34="Baja",'Riesgos de Gestión'!$AH$34="Moderado"),CONCATENATE("R4C",'Riesgos de Gestión'!$V$34),"")</f>
        <v/>
      </c>
      <c r="Z39" s="51" t="str">
        <f>IF(AND('Riesgos de Gestión'!$AF$35="Baja",'Riesgos de Gestión'!$AH$35="Moderado"),CONCATENATE("R4C",'Riesgos de Gestión'!$V$35),"")</f>
        <v/>
      </c>
      <c r="AA39" s="52" t="str">
        <f>IF(AND('Riesgos de Gestión'!$AF$36="Baja",'Riesgos de Gestión'!$AH$36="Moderado"),CONCATENATE("R4C",'Riesgos de Gestión'!$V$36),"")</f>
        <v/>
      </c>
      <c r="AB39" s="35" t="str">
        <f>IF(AND('Riesgos de Gestión'!$AF$31="Baja",'Riesgos de Gestión'!$AH$31="Mayor"),CONCATENATE("R4C",'Riesgos de Gestión'!$V$31),"")</f>
        <v/>
      </c>
      <c r="AC39" s="36" t="str">
        <f>IF(AND('Riesgos de Gestión'!$AF$32="Baja",'Riesgos de Gestión'!$AH$32="Mayor"),CONCATENATE("R4C",'Riesgos de Gestión'!$V$32),"")</f>
        <v/>
      </c>
      <c r="AD39" s="36" t="str">
        <f>IF(AND('Riesgos de Gestión'!$AF$33="Baja",'Riesgos de Gestión'!$AH$33="Mayor"),CONCATENATE("R4C",'Riesgos de Gestión'!$V$33),"")</f>
        <v/>
      </c>
      <c r="AE39" s="36" t="str">
        <f>IF(AND('Riesgos de Gestión'!$AF$34="Baja",'Riesgos de Gestión'!$AH$34="Mayor"),CONCATENATE("R4C",'Riesgos de Gestión'!$V$34),"")</f>
        <v/>
      </c>
      <c r="AF39" s="36" t="str">
        <f>IF(AND('Riesgos de Gestión'!$AF$35="Baja",'Riesgos de Gestión'!$AH$35="Mayor"),CONCATENATE("R4C",'Riesgos de Gestión'!$V$35),"")</f>
        <v/>
      </c>
      <c r="AG39" s="37" t="str">
        <f>IF(AND('Riesgos de Gestión'!$AF$36="Baja",'Riesgos de Gestión'!$AH$36="Mayor"),CONCATENATE("R4C",'Riesgos de Gestión'!$V$36),"")</f>
        <v/>
      </c>
      <c r="AH39" s="38" t="str">
        <f>IF(AND('Riesgos de Gestión'!$AF$31="Baja",'Riesgos de Gestión'!$AH$31="Catastrófico"),CONCATENATE("R4C",'Riesgos de Gestión'!$V$31),"")</f>
        <v/>
      </c>
      <c r="AI39" s="39" t="str">
        <f>IF(AND('Riesgos de Gestión'!$AF$32="Baja",'Riesgos de Gestión'!$AH$32="Catastrófico"),CONCATENATE("R4C",'Riesgos de Gestión'!$V$32),"")</f>
        <v/>
      </c>
      <c r="AJ39" s="39" t="str">
        <f>IF(AND('Riesgos de Gestión'!$AF$33="Baja",'Riesgos de Gestión'!$AH$33="Catastrófico"),CONCATENATE("R4C",'Riesgos de Gestión'!$V$33),"")</f>
        <v/>
      </c>
      <c r="AK39" s="39" t="str">
        <f>IF(AND('Riesgos de Gestión'!$AF$34="Baja",'Riesgos de Gestión'!$AH$34="Catastrófico"),CONCATENATE("R4C",'Riesgos de Gestión'!$V$34),"")</f>
        <v/>
      </c>
      <c r="AL39" s="39" t="str">
        <f>IF(AND('Riesgos de Gestión'!$AF$35="Baja",'Riesgos de Gestión'!$AH$35="Catastrófico"),CONCATENATE("R4C",'Riesgos de Gestión'!$V$35),"")</f>
        <v/>
      </c>
      <c r="AM39" s="40" t="str">
        <f>IF(AND('Riesgos de Gestión'!$AF$36="Baja",'Riesgos de Gestión'!$AH$36="Catastrófico"),CONCATENATE("R4C",'Riesgos de Gestión'!$V$36),"")</f>
        <v/>
      </c>
      <c r="AN39" s="66"/>
      <c r="AO39" s="522"/>
      <c r="AP39" s="523"/>
      <c r="AQ39" s="523"/>
      <c r="AR39" s="523"/>
      <c r="AS39" s="523"/>
      <c r="AT39" s="524"/>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row>
    <row r="40" spans="1:80" ht="15" customHeight="1" x14ac:dyDescent="0.25">
      <c r="A40" s="66"/>
      <c r="B40" s="450"/>
      <c r="C40" s="450"/>
      <c r="D40" s="451"/>
      <c r="E40" s="491"/>
      <c r="F40" s="492"/>
      <c r="G40" s="492"/>
      <c r="H40" s="492"/>
      <c r="I40" s="492"/>
      <c r="J40" s="59" t="str">
        <f>IF(AND('Riesgos de Gestión'!$AF$37="Baja",'Riesgos de Gestión'!$AH$37="Leve"),CONCATENATE("R5C",'Riesgos de Gestión'!$V$37),"")</f>
        <v/>
      </c>
      <c r="K40" s="60" t="str">
        <f>IF(AND('Riesgos de Gestión'!$AF$38="Baja",'Riesgos de Gestión'!$AH$38="Leve"),CONCATENATE("R5C",'Riesgos de Gestión'!$V$38),"")</f>
        <v/>
      </c>
      <c r="L40" s="60" t="str">
        <f>IF(AND('Riesgos de Gestión'!$AF$39="Baja",'Riesgos de Gestión'!$AH$39="Leve"),CONCATENATE("R5C",'Riesgos de Gestión'!$V$39),"")</f>
        <v/>
      </c>
      <c r="M40" s="60" t="str">
        <f>IF(AND('Riesgos de Gestión'!$AF$40="Baja",'Riesgos de Gestión'!$AH$40="Leve"),CONCATENATE("R5C",'Riesgos de Gestión'!$V$40),"")</f>
        <v/>
      </c>
      <c r="N40" s="60" t="str">
        <f>IF(AND('Riesgos de Gestión'!$AF$41="Baja",'Riesgos de Gestión'!$AH$41="Leve"),CONCATENATE("R5C",'Riesgos de Gestión'!$V$41),"")</f>
        <v/>
      </c>
      <c r="O40" s="61" t="str">
        <f>IF(AND('Riesgos de Gestión'!$AF$42="Baja",'Riesgos de Gestión'!$AH$42="Leve"),CONCATENATE("R5C",'Riesgos de Gestión'!$V$42),"")</f>
        <v/>
      </c>
      <c r="P40" s="50" t="str">
        <f>IF(AND('Riesgos de Gestión'!$AF$37="Baja",'Riesgos de Gestión'!$AH$37="Menor"),CONCATENATE("R5C",'Riesgos de Gestión'!$V$37),"")</f>
        <v/>
      </c>
      <c r="Q40" s="51" t="str">
        <f>IF(AND('Riesgos de Gestión'!$AF$38="Baja",'Riesgos de Gestión'!$AH$38="Menor"),CONCATENATE("R5C",'Riesgos de Gestión'!$V$38),"")</f>
        <v/>
      </c>
      <c r="R40" s="51" t="str">
        <f>IF(AND('Riesgos de Gestión'!$AF$39="Baja",'Riesgos de Gestión'!$AH$39="Menor"),CONCATENATE("R5C",'Riesgos de Gestión'!$V$39),"")</f>
        <v/>
      </c>
      <c r="S40" s="51" t="str">
        <f>IF(AND('Riesgos de Gestión'!$AF$40="Baja",'Riesgos de Gestión'!$AH$40="Menor"),CONCATENATE("R5C",'Riesgos de Gestión'!$V$40),"")</f>
        <v/>
      </c>
      <c r="T40" s="51" t="str">
        <f>IF(AND('Riesgos de Gestión'!$AF$41="Baja",'Riesgos de Gestión'!$AH$41="Menor"),CONCATENATE("R5C",'Riesgos de Gestión'!$V$41),"")</f>
        <v/>
      </c>
      <c r="U40" s="52" t="str">
        <f>IF(AND('Riesgos de Gestión'!$AF$42="Baja",'Riesgos de Gestión'!$AH$42="Menor"),CONCATENATE("R5C",'Riesgos de Gestión'!$V$42),"")</f>
        <v/>
      </c>
      <c r="V40" s="50" t="str">
        <f>IF(AND('Riesgos de Gestión'!$AF$37="Baja",'Riesgos de Gestión'!$AH$37="Moderado"),CONCATENATE("R5C",'Riesgos de Gestión'!$V$37),"")</f>
        <v/>
      </c>
      <c r="W40" s="51" t="str">
        <f>IF(AND('Riesgos de Gestión'!$AF$38="Baja",'Riesgos de Gestión'!$AH$38="Moderado"),CONCATENATE("R5C",'Riesgos de Gestión'!$V$38),"")</f>
        <v/>
      </c>
      <c r="X40" s="51" t="str">
        <f>IF(AND('Riesgos de Gestión'!$AF$39="Baja",'Riesgos de Gestión'!$AH$39="Moderado"),CONCATENATE("R5C",'Riesgos de Gestión'!$V$39),"")</f>
        <v/>
      </c>
      <c r="Y40" s="51" t="str">
        <f>IF(AND('Riesgos de Gestión'!$AF$40="Baja",'Riesgos de Gestión'!$AH$40="Moderado"),CONCATENATE("R5C",'Riesgos de Gestión'!$V$40),"")</f>
        <v/>
      </c>
      <c r="Z40" s="51" t="str">
        <f>IF(AND('Riesgos de Gestión'!$AF$41="Baja",'Riesgos de Gestión'!$AH$41="Moderado"),CONCATENATE("R5C",'Riesgos de Gestión'!$V$41),"")</f>
        <v/>
      </c>
      <c r="AA40" s="52" t="str">
        <f>IF(AND('Riesgos de Gestión'!$AF$42="Baja",'Riesgos de Gestión'!$AH$42="Moderado"),CONCATENATE("R5C",'Riesgos de Gestión'!$V$42),"")</f>
        <v/>
      </c>
      <c r="AB40" s="35" t="str">
        <f>IF(AND('Riesgos de Gestión'!$AF$37="Baja",'Riesgos de Gestión'!$AH$37="Mayor"),CONCATENATE("R5C",'Riesgos de Gestión'!$V$37),"")</f>
        <v/>
      </c>
      <c r="AC40" s="36" t="str">
        <f>IF(AND('Riesgos de Gestión'!$AF$38="Baja",'Riesgos de Gestión'!$AH$38="Mayor"),CONCATENATE("R5C",'Riesgos de Gestión'!$V$38),"")</f>
        <v/>
      </c>
      <c r="AD40" s="36" t="str">
        <f>IF(AND('Riesgos de Gestión'!$AF$39="Baja",'Riesgos de Gestión'!$AH$39="Mayor"),CONCATENATE("R5C",'Riesgos de Gestión'!$V$39),"")</f>
        <v/>
      </c>
      <c r="AE40" s="36" t="str">
        <f>IF(AND('Riesgos de Gestión'!$AF$40="Baja",'Riesgos de Gestión'!$AH$40="Mayor"),CONCATENATE("R5C",'Riesgos de Gestión'!$V$40),"")</f>
        <v/>
      </c>
      <c r="AF40" s="36" t="str">
        <f>IF(AND('Riesgos de Gestión'!$AF$41="Baja",'Riesgos de Gestión'!$AH$41="Mayor"),CONCATENATE("R5C",'Riesgos de Gestión'!$V$41),"")</f>
        <v/>
      </c>
      <c r="AG40" s="37" t="str">
        <f>IF(AND('Riesgos de Gestión'!$AF$42="Baja",'Riesgos de Gestión'!$AH$42="Mayor"),CONCATENATE("R5C",'Riesgos de Gestión'!$V$42),"")</f>
        <v/>
      </c>
      <c r="AH40" s="38" t="str">
        <f>IF(AND('Riesgos de Gestión'!$AF$37="Baja",'Riesgos de Gestión'!$AH$37="Catastrófico"),CONCATENATE("R5C",'Riesgos de Gestión'!$V$37),"")</f>
        <v/>
      </c>
      <c r="AI40" s="39" t="str">
        <f>IF(AND('Riesgos de Gestión'!$AF$38="Baja",'Riesgos de Gestión'!$AH$38="Catastrófico"),CONCATENATE("R5C",'Riesgos de Gestión'!$V$38),"")</f>
        <v/>
      </c>
      <c r="AJ40" s="39" t="str">
        <f>IF(AND('Riesgos de Gestión'!$AF$39="Baja",'Riesgos de Gestión'!$AH$39="Catastrófico"),CONCATENATE("R5C",'Riesgos de Gestión'!$V$39),"")</f>
        <v/>
      </c>
      <c r="AK40" s="39" t="str">
        <f>IF(AND('Riesgos de Gestión'!$AF$40="Baja",'Riesgos de Gestión'!$AH$40="Catastrófico"),CONCATENATE("R5C",'Riesgos de Gestión'!$V$40),"")</f>
        <v/>
      </c>
      <c r="AL40" s="39" t="str">
        <f>IF(AND('Riesgos de Gestión'!$AF$41="Baja",'Riesgos de Gestión'!$AH$41="Catastrófico"),CONCATENATE("R5C",'Riesgos de Gestión'!$V$41),"")</f>
        <v/>
      </c>
      <c r="AM40" s="40" t="str">
        <f>IF(AND('Riesgos de Gestión'!$AF$42="Baja",'Riesgos de Gestión'!$AH$42="Catastrófico"),CONCATENATE("R5C",'Riesgos de Gestión'!$V$42),"")</f>
        <v/>
      </c>
      <c r="AN40" s="66"/>
      <c r="AO40" s="522"/>
      <c r="AP40" s="523"/>
      <c r="AQ40" s="523"/>
      <c r="AR40" s="523"/>
      <c r="AS40" s="523"/>
      <c r="AT40" s="524"/>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row>
    <row r="41" spans="1:80" ht="15" customHeight="1" x14ac:dyDescent="0.25">
      <c r="A41" s="66"/>
      <c r="B41" s="450"/>
      <c r="C41" s="450"/>
      <c r="D41" s="451"/>
      <c r="E41" s="491"/>
      <c r="F41" s="492"/>
      <c r="G41" s="492"/>
      <c r="H41" s="492"/>
      <c r="I41" s="492"/>
      <c r="J41" s="59" t="str">
        <f>IF(AND('Riesgos de Gestión'!$AF$43="Baja",'Riesgos de Gestión'!$AH$43="Leve"),CONCATENATE("R6C",'Riesgos de Gestión'!$V$43),"")</f>
        <v/>
      </c>
      <c r="K41" s="60" t="str">
        <f>IF(AND('Riesgos de Gestión'!$AF$44="Baja",'Riesgos de Gestión'!$AH$44="Leve"),CONCATENATE("R6C",'Riesgos de Gestión'!$V$44),"")</f>
        <v/>
      </c>
      <c r="L41" s="60" t="str">
        <f>IF(AND('Riesgos de Gestión'!$AF$45="Baja",'Riesgos de Gestión'!$AH$45="Leve"),CONCATENATE("R6C",'Riesgos de Gestión'!$V$45),"")</f>
        <v/>
      </c>
      <c r="M41" s="60" t="str">
        <f>IF(AND('Riesgos de Gestión'!$AF$46="Baja",'Riesgos de Gestión'!$AH$46="Leve"),CONCATENATE("R6C",'Riesgos de Gestión'!$V$46),"")</f>
        <v/>
      </c>
      <c r="N41" s="60" t="str">
        <f>IF(AND('Riesgos de Gestión'!$AF$47="Baja",'Riesgos de Gestión'!$AH$47="Leve"),CONCATENATE("R6C",'Riesgos de Gestión'!$V$47),"")</f>
        <v/>
      </c>
      <c r="O41" s="61" t="str">
        <f>IF(AND('Riesgos de Gestión'!$AF$48="Baja",'Riesgos de Gestión'!$AH$48="Leve"),CONCATENATE("R6C",'Riesgos de Gestión'!$V$48),"")</f>
        <v/>
      </c>
      <c r="P41" s="50" t="str">
        <f>IF(AND('Riesgos de Gestión'!$AF$43="Baja",'Riesgos de Gestión'!$AH$43="Menor"),CONCATENATE("R6C",'Riesgos de Gestión'!$V$43),"")</f>
        <v/>
      </c>
      <c r="Q41" s="51" t="str">
        <f>IF(AND('Riesgos de Gestión'!$AF$44="Baja",'Riesgos de Gestión'!$AH$44="Menor"),CONCATENATE("R6C",'Riesgos de Gestión'!$V$44),"")</f>
        <v/>
      </c>
      <c r="R41" s="51" t="str">
        <f>IF(AND('Riesgos de Gestión'!$AF$45="Baja",'Riesgos de Gestión'!$AH$45="Menor"),CONCATENATE("R6C",'Riesgos de Gestión'!$V$45),"")</f>
        <v/>
      </c>
      <c r="S41" s="51" t="str">
        <f>IF(AND('Riesgos de Gestión'!$AF$46="Baja",'Riesgos de Gestión'!$AH$46="Menor"),CONCATENATE("R6C",'Riesgos de Gestión'!$V$46),"")</f>
        <v/>
      </c>
      <c r="T41" s="51" t="str">
        <f>IF(AND('Riesgos de Gestión'!$AF$47="Baja",'Riesgos de Gestión'!$AH$47="Menor"),CONCATENATE("R6C",'Riesgos de Gestión'!$V$47),"")</f>
        <v/>
      </c>
      <c r="U41" s="52" t="str">
        <f>IF(AND('Riesgos de Gestión'!$AF$48="Baja",'Riesgos de Gestión'!$AH$48="Menor"),CONCATENATE("R6C",'Riesgos de Gestión'!$V$48),"")</f>
        <v/>
      </c>
      <c r="V41" s="50" t="str">
        <f>IF(AND('Riesgos de Gestión'!$AF$43="Baja",'Riesgos de Gestión'!$AH$43="Moderado"),CONCATENATE("R6C",'Riesgos de Gestión'!$V$43),"")</f>
        <v/>
      </c>
      <c r="W41" s="51" t="str">
        <f>IF(AND('Riesgos de Gestión'!$AF$44="Baja",'Riesgos de Gestión'!$AH$44="Moderado"),CONCATENATE("R6C",'Riesgos de Gestión'!$V$44),"")</f>
        <v/>
      </c>
      <c r="X41" s="51" t="str">
        <f>IF(AND('Riesgos de Gestión'!$AF$45="Baja",'Riesgos de Gestión'!$AH$45="Moderado"),CONCATENATE("R6C",'Riesgos de Gestión'!$V$45),"")</f>
        <v/>
      </c>
      <c r="Y41" s="51" t="str">
        <f>IF(AND('Riesgos de Gestión'!$AF$46="Baja",'Riesgos de Gestión'!$AH$46="Moderado"),CONCATENATE("R6C",'Riesgos de Gestión'!$V$46),"")</f>
        <v/>
      </c>
      <c r="Z41" s="51" t="str">
        <f>IF(AND('Riesgos de Gestión'!$AF$47="Baja",'Riesgos de Gestión'!$AH$47="Moderado"),CONCATENATE("R6C",'Riesgos de Gestión'!$V$47),"")</f>
        <v/>
      </c>
      <c r="AA41" s="52" t="str">
        <f>IF(AND('Riesgos de Gestión'!$AF$48="Baja",'Riesgos de Gestión'!$AH$48="Moderado"),CONCATENATE("R6C",'Riesgos de Gestión'!$V$48),"")</f>
        <v/>
      </c>
      <c r="AB41" s="35" t="str">
        <f>IF(AND('Riesgos de Gestión'!$AF$43="Baja",'Riesgos de Gestión'!$AH$43="Mayor"),CONCATENATE("R6C",'Riesgos de Gestión'!$V$43),"")</f>
        <v/>
      </c>
      <c r="AC41" s="36" t="str">
        <f>IF(AND('Riesgos de Gestión'!$AF$44="Baja",'Riesgos de Gestión'!$AH$44="Mayor"),CONCATENATE("R6C",'Riesgos de Gestión'!$V$44),"")</f>
        <v/>
      </c>
      <c r="AD41" s="36" t="str">
        <f>IF(AND('Riesgos de Gestión'!$AF$45="Baja",'Riesgos de Gestión'!$AH$45="Mayor"),CONCATENATE("R6C",'Riesgos de Gestión'!$V$45),"")</f>
        <v/>
      </c>
      <c r="AE41" s="36" t="str">
        <f>IF(AND('Riesgos de Gestión'!$AF$46="Baja",'Riesgos de Gestión'!$AH$46="Mayor"),CONCATENATE("R6C",'Riesgos de Gestión'!$V$46),"")</f>
        <v/>
      </c>
      <c r="AF41" s="36" t="str">
        <f>IF(AND('Riesgos de Gestión'!$AF$47="Baja",'Riesgos de Gestión'!$AH$47="Mayor"),CONCATENATE("R6C",'Riesgos de Gestión'!$V$47),"")</f>
        <v/>
      </c>
      <c r="AG41" s="37" t="str">
        <f>IF(AND('Riesgos de Gestión'!$AF$48="Baja",'Riesgos de Gestión'!$AH$48="Mayor"),CONCATENATE("R6C",'Riesgos de Gestión'!$V$48),"")</f>
        <v/>
      </c>
      <c r="AH41" s="38" t="str">
        <f>IF(AND('Riesgos de Gestión'!$AF$43="Baja",'Riesgos de Gestión'!$AH$43="Catastrófico"),CONCATENATE("R6C",'Riesgos de Gestión'!$V$43),"")</f>
        <v/>
      </c>
      <c r="AI41" s="39" t="str">
        <f>IF(AND('Riesgos de Gestión'!$AF$44="Baja",'Riesgos de Gestión'!$AH$44="Catastrófico"),CONCATENATE("R6C",'Riesgos de Gestión'!$V$44),"")</f>
        <v/>
      </c>
      <c r="AJ41" s="39" t="str">
        <f>IF(AND('Riesgos de Gestión'!$AF$45="Baja",'Riesgos de Gestión'!$AH$45="Catastrófico"),CONCATENATE("R6C",'Riesgos de Gestión'!$V$45),"")</f>
        <v/>
      </c>
      <c r="AK41" s="39" t="str">
        <f>IF(AND('Riesgos de Gestión'!$AF$46="Baja",'Riesgos de Gestión'!$AH$46="Catastrófico"),CONCATENATE("R6C",'Riesgos de Gestión'!$V$46),"")</f>
        <v/>
      </c>
      <c r="AL41" s="39" t="str">
        <f>IF(AND('Riesgos de Gestión'!$AF$47="Baja",'Riesgos de Gestión'!$AH$47="Catastrófico"),CONCATENATE("R6C",'Riesgos de Gestión'!$V$47),"")</f>
        <v/>
      </c>
      <c r="AM41" s="40" t="str">
        <f>IF(AND('Riesgos de Gestión'!$AF$48="Baja",'Riesgos de Gestión'!$AH$48="Catastrófico"),CONCATENATE("R6C",'Riesgos de Gestión'!$V$48),"")</f>
        <v/>
      </c>
      <c r="AN41" s="66"/>
      <c r="AO41" s="522"/>
      <c r="AP41" s="523"/>
      <c r="AQ41" s="523"/>
      <c r="AR41" s="523"/>
      <c r="AS41" s="523"/>
      <c r="AT41" s="524"/>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row>
    <row r="42" spans="1:80" ht="15" customHeight="1" x14ac:dyDescent="0.25">
      <c r="A42" s="66"/>
      <c r="B42" s="450"/>
      <c r="C42" s="450"/>
      <c r="D42" s="451"/>
      <c r="E42" s="491"/>
      <c r="F42" s="492"/>
      <c r="G42" s="492"/>
      <c r="H42" s="492"/>
      <c r="I42" s="492"/>
      <c r="J42" s="59" t="str">
        <f>IF(AND('Riesgos de Gestión'!$AF$49="Baja",'Riesgos de Gestión'!$AH$49="Leve"),CONCATENATE("R7C",'Riesgos de Gestión'!$V$49),"")</f>
        <v/>
      </c>
      <c r="K42" s="60" t="str">
        <f>IF(AND('Riesgos de Gestión'!$AF$50="Baja",'Riesgos de Gestión'!$AH$50="Leve"),CONCATENATE("R7C",'Riesgos de Gestión'!$V$50),"")</f>
        <v/>
      </c>
      <c r="L42" s="60" t="str">
        <f>IF(AND('Riesgos de Gestión'!$AF$51="Baja",'Riesgos de Gestión'!$AH$51="Leve"),CONCATENATE("R7C",'Riesgos de Gestión'!$V$51),"")</f>
        <v/>
      </c>
      <c r="M42" s="60" t="str">
        <f>IF(AND('Riesgos de Gestión'!$AF$52="Baja",'Riesgos de Gestión'!$AH$52="Leve"),CONCATENATE("R7C",'Riesgos de Gestión'!$V$52),"")</f>
        <v/>
      </c>
      <c r="N42" s="60" t="str">
        <f>IF(AND('Riesgos de Gestión'!$AF$53="Baja",'Riesgos de Gestión'!$AH$53="Leve"),CONCATENATE("R7C",'Riesgos de Gestión'!$V$53),"")</f>
        <v/>
      </c>
      <c r="O42" s="61" t="str">
        <f>IF(AND('Riesgos de Gestión'!$AF$54="Baja",'Riesgos de Gestión'!$AH$54="Leve"),CONCATENATE("R7C",'Riesgos de Gestión'!$V$54),"")</f>
        <v/>
      </c>
      <c r="P42" s="50" t="str">
        <f>IF(AND('Riesgos de Gestión'!$AF$49="Baja",'Riesgos de Gestión'!$AH$49="Menor"),CONCATENATE("R7C",'Riesgos de Gestión'!$V$49),"")</f>
        <v/>
      </c>
      <c r="Q42" s="51" t="str">
        <f>IF(AND('Riesgos de Gestión'!$AF$50="Baja",'Riesgos de Gestión'!$AH$50="Menor"),CONCATENATE("R7C",'Riesgos de Gestión'!$V$50),"")</f>
        <v/>
      </c>
      <c r="R42" s="51" t="str">
        <f>IF(AND('Riesgos de Gestión'!$AF$51="Baja",'Riesgos de Gestión'!$AH$51="Menor"),CONCATENATE("R7C",'Riesgos de Gestión'!$V$51),"")</f>
        <v/>
      </c>
      <c r="S42" s="51" t="str">
        <f>IF(AND('Riesgos de Gestión'!$AF$52="Baja",'Riesgos de Gestión'!$AH$52="Menor"),CONCATENATE("R7C",'Riesgos de Gestión'!$V$52),"")</f>
        <v/>
      </c>
      <c r="T42" s="51" t="str">
        <f>IF(AND('Riesgos de Gestión'!$AF$53="Baja",'Riesgos de Gestión'!$AH$53="Menor"),CONCATENATE("R7C",'Riesgos de Gestión'!$V$53),"")</f>
        <v/>
      </c>
      <c r="U42" s="52" t="str">
        <f>IF(AND('Riesgos de Gestión'!$AF$54="Baja",'Riesgos de Gestión'!$AH$54="Menor"),CONCATENATE("R7C",'Riesgos de Gestión'!$V$54),"")</f>
        <v/>
      </c>
      <c r="V42" s="50" t="str">
        <f>IF(AND('Riesgos de Gestión'!$AF$49="Baja",'Riesgos de Gestión'!$AH$49="Moderado"),CONCATENATE("R7C",'Riesgos de Gestión'!$V$49),"")</f>
        <v/>
      </c>
      <c r="W42" s="51" t="str">
        <f>IF(AND('Riesgos de Gestión'!$AF$50="Baja",'Riesgos de Gestión'!$AH$50="Moderado"),CONCATENATE("R7C",'Riesgos de Gestión'!$V$50),"")</f>
        <v/>
      </c>
      <c r="X42" s="51" t="str">
        <f>IF(AND('Riesgos de Gestión'!$AF$51="Baja",'Riesgos de Gestión'!$AH$51="Moderado"),CONCATENATE("R7C",'Riesgos de Gestión'!$V$51),"")</f>
        <v/>
      </c>
      <c r="Y42" s="51" t="str">
        <f>IF(AND('Riesgos de Gestión'!$AF$52="Baja",'Riesgos de Gestión'!$AH$52="Moderado"),CONCATENATE("R7C",'Riesgos de Gestión'!$V$52),"")</f>
        <v/>
      </c>
      <c r="Z42" s="51" t="str">
        <f>IF(AND('Riesgos de Gestión'!$AF$53="Baja",'Riesgos de Gestión'!$AH$53="Moderado"),CONCATENATE("R7C",'Riesgos de Gestión'!$V$53),"")</f>
        <v/>
      </c>
      <c r="AA42" s="52" t="str">
        <f>IF(AND('Riesgos de Gestión'!$AF$54="Baja",'Riesgos de Gestión'!$AH$54="Moderado"),CONCATENATE("R7C",'Riesgos de Gestión'!$V$54),"")</f>
        <v/>
      </c>
      <c r="AB42" s="35" t="str">
        <f>IF(AND('Riesgos de Gestión'!$AF$49="Baja",'Riesgos de Gestión'!$AH$49="Mayor"),CONCATENATE("R7C",'Riesgos de Gestión'!$V$49),"")</f>
        <v/>
      </c>
      <c r="AC42" s="36" t="str">
        <f>IF(AND('Riesgos de Gestión'!$AF$50="Baja",'Riesgos de Gestión'!$AH$50="Mayor"),CONCATENATE("R7C",'Riesgos de Gestión'!$V$50),"")</f>
        <v/>
      </c>
      <c r="AD42" s="36" t="str">
        <f>IF(AND('Riesgos de Gestión'!$AF$51="Baja",'Riesgos de Gestión'!$AH$51="Mayor"),CONCATENATE("R7C",'Riesgos de Gestión'!$V$51),"")</f>
        <v/>
      </c>
      <c r="AE42" s="36" t="str">
        <f>IF(AND('Riesgos de Gestión'!$AF$52="Baja",'Riesgos de Gestión'!$AH$52="Mayor"),CONCATENATE("R7C",'Riesgos de Gestión'!$V$52),"")</f>
        <v/>
      </c>
      <c r="AF42" s="36" t="str">
        <f>IF(AND('Riesgos de Gestión'!$AF$53="Baja",'Riesgos de Gestión'!$AH$53="Mayor"),CONCATENATE("R7C",'Riesgos de Gestión'!$V$53),"")</f>
        <v/>
      </c>
      <c r="AG42" s="37" t="str">
        <f>IF(AND('Riesgos de Gestión'!$AF$54="Baja",'Riesgos de Gestión'!$AH$54="Mayor"),CONCATENATE("R7C",'Riesgos de Gestión'!$V$54),"")</f>
        <v/>
      </c>
      <c r="AH42" s="38" t="str">
        <f>IF(AND('Riesgos de Gestión'!$AF$49="Baja",'Riesgos de Gestión'!$AH$49="Catastrófico"),CONCATENATE("R7C",'Riesgos de Gestión'!$V$49),"")</f>
        <v/>
      </c>
      <c r="AI42" s="39" t="str">
        <f>IF(AND('Riesgos de Gestión'!$AF$50="Baja",'Riesgos de Gestión'!$AH$50="Catastrófico"),CONCATENATE("R7C",'Riesgos de Gestión'!$V$50),"")</f>
        <v/>
      </c>
      <c r="AJ42" s="39" t="str">
        <f>IF(AND('Riesgos de Gestión'!$AF$51="Baja",'Riesgos de Gestión'!$AH$51="Catastrófico"),CONCATENATE("R7C",'Riesgos de Gestión'!$V$51),"")</f>
        <v/>
      </c>
      <c r="AK42" s="39" t="str">
        <f>IF(AND('Riesgos de Gestión'!$AF$52="Baja",'Riesgos de Gestión'!$AH$52="Catastrófico"),CONCATENATE("R7C",'Riesgos de Gestión'!$V$52),"")</f>
        <v/>
      </c>
      <c r="AL42" s="39" t="str">
        <f>IF(AND('Riesgos de Gestión'!$AF$53="Baja",'Riesgos de Gestión'!$AH$53="Catastrófico"),CONCATENATE("R7C",'Riesgos de Gestión'!$V$53),"")</f>
        <v/>
      </c>
      <c r="AM42" s="40" t="str">
        <f>IF(AND('Riesgos de Gestión'!$AF$54="Baja",'Riesgos de Gestión'!$AH$54="Catastrófico"),CONCATENATE("R7C",'Riesgos de Gestión'!$V$54),"")</f>
        <v/>
      </c>
      <c r="AN42" s="66"/>
      <c r="AO42" s="522"/>
      <c r="AP42" s="523"/>
      <c r="AQ42" s="523"/>
      <c r="AR42" s="523"/>
      <c r="AS42" s="523"/>
      <c r="AT42" s="524"/>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row>
    <row r="43" spans="1:80" ht="15" customHeight="1" x14ac:dyDescent="0.25">
      <c r="A43" s="66"/>
      <c r="B43" s="450"/>
      <c r="C43" s="450"/>
      <c r="D43" s="451"/>
      <c r="E43" s="491"/>
      <c r="F43" s="492"/>
      <c r="G43" s="492"/>
      <c r="H43" s="492"/>
      <c r="I43" s="492"/>
      <c r="J43" s="59" t="str">
        <f>IF(AND('Riesgos de Gestión'!$AF$55="Baja",'Riesgos de Gestión'!$AH$55="Leve"),CONCATENATE("R8C",'Riesgos de Gestión'!$V$55),"")</f>
        <v/>
      </c>
      <c r="K43" s="60" t="str">
        <f>IF(AND('Riesgos de Gestión'!$AF$56="Baja",'Riesgos de Gestión'!$AH$56="Leve"),CONCATENATE("R8C",'Riesgos de Gestión'!$V$56),"")</f>
        <v/>
      </c>
      <c r="L43" s="60" t="str">
        <f>IF(AND('Riesgos de Gestión'!$AF$57="Baja",'Riesgos de Gestión'!$AH$57="Leve"),CONCATENATE("R8C",'Riesgos de Gestión'!$V$57),"")</f>
        <v/>
      </c>
      <c r="M43" s="60" t="str">
        <f>IF(AND('Riesgos de Gestión'!$AF$58="Baja",'Riesgos de Gestión'!$AH$58="Leve"),CONCATENATE("R8C",'Riesgos de Gestión'!$V$58),"")</f>
        <v/>
      </c>
      <c r="N43" s="60" t="str">
        <f>IF(AND('Riesgos de Gestión'!$AF$59="Baja",'Riesgos de Gestión'!$AH$59="Leve"),CONCATENATE("R8C",'Riesgos de Gestión'!$V$59),"")</f>
        <v/>
      </c>
      <c r="O43" s="61" t="str">
        <f>IF(AND('Riesgos de Gestión'!$AF$60="Baja",'Riesgos de Gestión'!$AH$60="Leve"),CONCATENATE("R8C",'Riesgos de Gestión'!$V$60),"")</f>
        <v/>
      </c>
      <c r="P43" s="50" t="str">
        <f>IF(AND('Riesgos de Gestión'!$AF$55="Baja",'Riesgos de Gestión'!$AH$55="Menor"),CONCATENATE("R8C",'Riesgos de Gestión'!$V$55),"")</f>
        <v/>
      </c>
      <c r="Q43" s="51" t="str">
        <f>IF(AND('Riesgos de Gestión'!$AF$56="Baja",'Riesgos de Gestión'!$AH$56="Menor"),CONCATENATE("R8C",'Riesgos de Gestión'!$V$56),"")</f>
        <v/>
      </c>
      <c r="R43" s="51" t="str">
        <f>IF(AND('Riesgos de Gestión'!$AF$57="Baja",'Riesgos de Gestión'!$AH$57="Menor"),CONCATENATE("R8C",'Riesgos de Gestión'!$V$57),"")</f>
        <v/>
      </c>
      <c r="S43" s="51" t="str">
        <f>IF(AND('Riesgos de Gestión'!$AF$58="Baja",'Riesgos de Gestión'!$AH$58="Menor"),CONCATENATE("R8C",'Riesgos de Gestión'!$V$58),"")</f>
        <v/>
      </c>
      <c r="T43" s="51" t="str">
        <f>IF(AND('Riesgos de Gestión'!$AF$59="Baja",'Riesgos de Gestión'!$AH$59="Menor"),CONCATENATE("R8C",'Riesgos de Gestión'!$V$59),"")</f>
        <v/>
      </c>
      <c r="U43" s="52" t="str">
        <f>IF(AND('Riesgos de Gestión'!$AF$60="Baja",'Riesgos de Gestión'!$AH$60="Menor"),CONCATENATE("R8C",'Riesgos de Gestión'!$V$60),"")</f>
        <v/>
      </c>
      <c r="V43" s="50" t="str">
        <f>IF(AND('Riesgos de Gestión'!$AF$55="Baja",'Riesgos de Gestión'!$AH$55="Moderado"),CONCATENATE("R8C",'Riesgos de Gestión'!$V$55),"")</f>
        <v/>
      </c>
      <c r="W43" s="51" t="str">
        <f>IF(AND('Riesgos de Gestión'!$AF$56="Baja",'Riesgos de Gestión'!$AH$56="Moderado"),CONCATENATE("R8C",'Riesgos de Gestión'!$V$56),"")</f>
        <v/>
      </c>
      <c r="X43" s="51" t="str">
        <f>IF(AND('Riesgos de Gestión'!$AF$57="Baja",'Riesgos de Gestión'!$AH$57="Moderado"),CONCATENATE("R8C",'Riesgos de Gestión'!$V$57),"")</f>
        <v/>
      </c>
      <c r="Y43" s="51" t="str">
        <f>IF(AND('Riesgos de Gestión'!$AF$58="Baja",'Riesgos de Gestión'!$AH$58="Moderado"),CONCATENATE("R8C",'Riesgos de Gestión'!$V$58),"")</f>
        <v/>
      </c>
      <c r="Z43" s="51" t="str">
        <f>IF(AND('Riesgos de Gestión'!$AF$59="Baja",'Riesgos de Gestión'!$AH$59="Moderado"),CONCATENATE("R8C",'Riesgos de Gestión'!$V$59),"")</f>
        <v/>
      </c>
      <c r="AA43" s="52" t="str">
        <f>IF(AND('Riesgos de Gestión'!$AF$60="Baja",'Riesgos de Gestión'!$AH$60="Moderado"),CONCATENATE("R8C",'Riesgos de Gestión'!$V$60),"")</f>
        <v/>
      </c>
      <c r="AB43" s="35" t="str">
        <f>IF(AND('Riesgos de Gestión'!$AF$55="Baja",'Riesgos de Gestión'!$AH$55="Mayor"),CONCATENATE("R8C",'Riesgos de Gestión'!$V$55),"")</f>
        <v/>
      </c>
      <c r="AC43" s="36" t="str">
        <f>IF(AND('Riesgos de Gestión'!$AF$56="Baja",'Riesgos de Gestión'!$AH$56="Mayor"),CONCATENATE("R8C",'Riesgos de Gestión'!$V$56),"")</f>
        <v/>
      </c>
      <c r="AD43" s="36" t="str">
        <f>IF(AND('Riesgos de Gestión'!$AF$57="Baja",'Riesgos de Gestión'!$AH$57="Mayor"),CONCATENATE("R8C",'Riesgos de Gestión'!$V$57),"")</f>
        <v/>
      </c>
      <c r="AE43" s="36" t="str">
        <f>IF(AND('Riesgos de Gestión'!$AF$58="Baja",'Riesgos de Gestión'!$AH$58="Mayor"),CONCATENATE("R8C",'Riesgos de Gestión'!$V$58),"")</f>
        <v/>
      </c>
      <c r="AF43" s="36" t="str">
        <f>IF(AND('Riesgos de Gestión'!$AF$59="Baja",'Riesgos de Gestión'!$AH$59="Mayor"),CONCATENATE("R8C",'Riesgos de Gestión'!$V$59),"")</f>
        <v/>
      </c>
      <c r="AG43" s="37" t="str">
        <f>IF(AND('Riesgos de Gestión'!$AF$60="Baja",'Riesgos de Gestión'!$AH$60="Mayor"),CONCATENATE("R8C",'Riesgos de Gestión'!$V$60),"")</f>
        <v/>
      </c>
      <c r="AH43" s="38" t="str">
        <f>IF(AND('Riesgos de Gestión'!$AF$55="Baja",'Riesgos de Gestión'!$AH$55="Catastrófico"),CONCATENATE("R8C",'Riesgos de Gestión'!$V$55),"")</f>
        <v/>
      </c>
      <c r="AI43" s="39" t="str">
        <f>IF(AND('Riesgos de Gestión'!$AF$56="Baja",'Riesgos de Gestión'!$AH$56="Catastrófico"),CONCATENATE("R8C",'Riesgos de Gestión'!$V$56),"")</f>
        <v/>
      </c>
      <c r="AJ43" s="39" t="str">
        <f>IF(AND('Riesgos de Gestión'!$AF$57="Baja",'Riesgos de Gestión'!$AH$57="Catastrófico"),CONCATENATE("R8C",'Riesgos de Gestión'!$V$57),"")</f>
        <v/>
      </c>
      <c r="AK43" s="39" t="str">
        <f>IF(AND('Riesgos de Gestión'!$AF$58="Baja",'Riesgos de Gestión'!$AH$58="Catastrófico"),CONCATENATE("R8C",'Riesgos de Gestión'!$V$58),"")</f>
        <v/>
      </c>
      <c r="AL43" s="39" t="str">
        <f>IF(AND('Riesgos de Gestión'!$AF$59="Baja",'Riesgos de Gestión'!$AH$59="Catastrófico"),CONCATENATE("R8C",'Riesgos de Gestión'!$V$59),"")</f>
        <v/>
      </c>
      <c r="AM43" s="40" t="str">
        <f>IF(AND('Riesgos de Gestión'!$AF$60="Baja",'Riesgos de Gestión'!$AH$60="Catastrófico"),CONCATENATE("R8C",'Riesgos de Gestión'!$V$60),"")</f>
        <v/>
      </c>
      <c r="AN43" s="66"/>
      <c r="AO43" s="522"/>
      <c r="AP43" s="523"/>
      <c r="AQ43" s="523"/>
      <c r="AR43" s="523"/>
      <c r="AS43" s="523"/>
      <c r="AT43" s="524"/>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row>
    <row r="44" spans="1:80" ht="15" customHeight="1" x14ac:dyDescent="0.25">
      <c r="A44" s="66"/>
      <c r="B44" s="450"/>
      <c r="C44" s="450"/>
      <c r="D44" s="451"/>
      <c r="E44" s="491"/>
      <c r="F44" s="492"/>
      <c r="G44" s="492"/>
      <c r="H44" s="492"/>
      <c r="I44" s="492"/>
      <c r="J44" s="59" t="str">
        <f>IF(AND('Riesgos de Gestión'!$AF$61="Baja",'Riesgos de Gestión'!$AH$61="Leve"),CONCATENATE("R9C",'Riesgos de Gestión'!$V$61),"")</f>
        <v/>
      </c>
      <c r="K44" s="60" t="str">
        <f>IF(AND('Riesgos de Gestión'!$AF$62="Baja",'Riesgos de Gestión'!$AH$62="Leve"),CONCATENATE("R9C",'Riesgos de Gestión'!$V$62),"")</f>
        <v/>
      </c>
      <c r="L44" s="60" t="str">
        <f>IF(AND('Riesgos de Gestión'!$AF$63="Baja",'Riesgos de Gestión'!$AH$63="Leve"),CONCATENATE("R9C",'Riesgos de Gestión'!$V$63),"")</f>
        <v/>
      </c>
      <c r="M44" s="60" t="str">
        <f>IF(AND('Riesgos de Gestión'!$AF$64="Baja",'Riesgos de Gestión'!$AH$64="Leve"),CONCATENATE("R9C",'Riesgos de Gestión'!$V$64),"")</f>
        <v/>
      </c>
      <c r="N44" s="60" t="str">
        <f>IF(AND('Riesgos de Gestión'!$AF$65="Baja",'Riesgos de Gestión'!$AH$65="Leve"),CONCATENATE("R9C",'Riesgos de Gestión'!$V$65),"")</f>
        <v/>
      </c>
      <c r="O44" s="61" t="str">
        <f>IF(AND('Riesgos de Gestión'!$AF$66="Baja",'Riesgos de Gestión'!$AH$66="Leve"),CONCATENATE("R9C",'Riesgos de Gestión'!$V$66),"")</f>
        <v/>
      </c>
      <c r="P44" s="50" t="str">
        <f>IF(AND('Riesgos de Gestión'!$AF$61="Baja",'Riesgos de Gestión'!$AH$61="Menor"),CONCATENATE("R9C",'Riesgos de Gestión'!$V$61),"")</f>
        <v/>
      </c>
      <c r="Q44" s="51" t="str">
        <f>IF(AND('Riesgos de Gestión'!$AF$62="Baja",'Riesgos de Gestión'!$AH$62="Menor"),CONCATENATE("R9C",'Riesgos de Gestión'!$V$62),"")</f>
        <v/>
      </c>
      <c r="R44" s="51" t="str">
        <f>IF(AND('Riesgos de Gestión'!$AF$63="Baja",'Riesgos de Gestión'!$AH$63="Menor"),CONCATENATE("R9C",'Riesgos de Gestión'!$V$63),"")</f>
        <v/>
      </c>
      <c r="S44" s="51" t="str">
        <f>IF(AND('Riesgos de Gestión'!$AF$64="Baja",'Riesgos de Gestión'!$AH$64="Menor"),CONCATENATE("R9C",'Riesgos de Gestión'!$V$64),"")</f>
        <v/>
      </c>
      <c r="T44" s="51" t="str">
        <f>IF(AND('Riesgos de Gestión'!$AF$65="Baja",'Riesgos de Gestión'!$AH$65="Menor"),CONCATENATE("R9C",'Riesgos de Gestión'!$V$65),"")</f>
        <v/>
      </c>
      <c r="U44" s="52" t="str">
        <f>IF(AND('Riesgos de Gestión'!$AF$66="Baja",'Riesgos de Gestión'!$AH$66="Menor"),CONCATENATE("R9C",'Riesgos de Gestión'!$V$66),"")</f>
        <v/>
      </c>
      <c r="V44" s="50" t="str">
        <f>IF(AND('Riesgos de Gestión'!$AF$61="Baja",'Riesgos de Gestión'!$AH$61="Moderado"),CONCATENATE("R9C",'Riesgos de Gestión'!$V$61),"")</f>
        <v/>
      </c>
      <c r="W44" s="51" t="str">
        <f>IF(AND('Riesgos de Gestión'!$AF$62="Baja",'Riesgos de Gestión'!$AH$62="Moderado"),CONCATENATE("R9C",'Riesgos de Gestión'!$V$62),"")</f>
        <v/>
      </c>
      <c r="X44" s="51" t="str">
        <f>IF(AND('Riesgos de Gestión'!$AF$63="Baja",'Riesgos de Gestión'!$AH$63="Moderado"),CONCATENATE("R9C",'Riesgos de Gestión'!$V$63),"")</f>
        <v/>
      </c>
      <c r="Y44" s="51" t="str">
        <f>IF(AND('Riesgos de Gestión'!$AF$64="Baja",'Riesgos de Gestión'!$AH$64="Moderado"),CONCATENATE("R9C",'Riesgos de Gestión'!$V$64),"")</f>
        <v/>
      </c>
      <c r="Z44" s="51" t="str">
        <f>IF(AND('Riesgos de Gestión'!$AF$65="Baja",'Riesgos de Gestión'!$AH$65="Moderado"),CONCATENATE("R9C",'Riesgos de Gestión'!$V$65),"")</f>
        <v/>
      </c>
      <c r="AA44" s="52" t="str">
        <f>IF(AND('Riesgos de Gestión'!$AF$66="Baja",'Riesgos de Gestión'!$AH$66="Moderado"),CONCATENATE("R9C",'Riesgos de Gestión'!$V$66),"")</f>
        <v/>
      </c>
      <c r="AB44" s="35" t="str">
        <f>IF(AND('Riesgos de Gestión'!$AF$61="Baja",'Riesgos de Gestión'!$AH$61="Mayor"),CONCATENATE("R9C",'Riesgos de Gestión'!$V$61),"")</f>
        <v/>
      </c>
      <c r="AC44" s="36" t="str">
        <f>IF(AND('Riesgos de Gestión'!$AF$62="Baja",'Riesgos de Gestión'!$AH$62="Mayor"),CONCATENATE("R9C",'Riesgos de Gestión'!$V$62),"")</f>
        <v/>
      </c>
      <c r="AD44" s="36" t="str">
        <f>IF(AND('Riesgos de Gestión'!$AF$63="Baja",'Riesgos de Gestión'!$AH$63="Mayor"),CONCATENATE("R9C",'Riesgos de Gestión'!$V$63),"")</f>
        <v/>
      </c>
      <c r="AE44" s="36" t="str">
        <f>IF(AND('Riesgos de Gestión'!$AF$64="Baja",'Riesgos de Gestión'!$AH$64="Mayor"),CONCATENATE("R9C",'Riesgos de Gestión'!$V$64),"")</f>
        <v/>
      </c>
      <c r="AF44" s="36" t="str">
        <f>IF(AND('Riesgos de Gestión'!$AF$65="Baja",'Riesgos de Gestión'!$AH$65="Mayor"),CONCATENATE("R9C",'Riesgos de Gestión'!$V$65),"")</f>
        <v/>
      </c>
      <c r="AG44" s="37" t="str">
        <f>IF(AND('Riesgos de Gestión'!$AF$66="Baja",'Riesgos de Gestión'!$AH$66="Mayor"),CONCATENATE("R9C",'Riesgos de Gestión'!$V$66),"")</f>
        <v/>
      </c>
      <c r="AH44" s="38" t="str">
        <f>IF(AND('Riesgos de Gestión'!$AF$61="Baja",'Riesgos de Gestión'!$AH$61="Catastrófico"),CONCATENATE("R9C",'Riesgos de Gestión'!$V$61),"")</f>
        <v/>
      </c>
      <c r="AI44" s="39" t="str">
        <f>IF(AND('Riesgos de Gestión'!$AF$62="Baja",'Riesgos de Gestión'!$AH$62="Catastrófico"),CONCATENATE("R9C",'Riesgos de Gestión'!$V$62),"")</f>
        <v/>
      </c>
      <c r="AJ44" s="39" t="str">
        <f>IF(AND('Riesgos de Gestión'!$AF$63="Baja",'Riesgos de Gestión'!$AH$63="Catastrófico"),CONCATENATE("R9C",'Riesgos de Gestión'!$V$63),"")</f>
        <v/>
      </c>
      <c r="AK44" s="39" t="str">
        <f>IF(AND('Riesgos de Gestión'!$AF$64="Baja",'Riesgos de Gestión'!$AH$64="Catastrófico"),CONCATENATE("R9C",'Riesgos de Gestión'!$V$64),"")</f>
        <v/>
      </c>
      <c r="AL44" s="39" t="str">
        <f>IF(AND('Riesgos de Gestión'!$AF$65="Baja",'Riesgos de Gestión'!$AH$65="Catastrófico"),CONCATENATE("R9C",'Riesgos de Gestión'!$V$65),"")</f>
        <v/>
      </c>
      <c r="AM44" s="40" t="str">
        <f>IF(AND('Riesgos de Gestión'!$AF$66="Baja",'Riesgos de Gestión'!$AH$66="Catastrófico"),CONCATENATE("R9C",'Riesgos de Gestión'!$V$66),"")</f>
        <v/>
      </c>
      <c r="AN44" s="66"/>
      <c r="AO44" s="522"/>
      <c r="AP44" s="523"/>
      <c r="AQ44" s="523"/>
      <c r="AR44" s="523"/>
      <c r="AS44" s="523"/>
      <c r="AT44" s="524"/>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row>
    <row r="45" spans="1:80" ht="15.75" customHeight="1" thickBot="1" x14ac:dyDescent="0.3">
      <c r="A45" s="66"/>
      <c r="B45" s="450"/>
      <c r="C45" s="450"/>
      <c r="D45" s="451"/>
      <c r="E45" s="494"/>
      <c r="F45" s="495"/>
      <c r="G45" s="495"/>
      <c r="H45" s="495"/>
      <c r="I45" s="495"/>
      <c r="J45" s="62" t="str">
        <f>IF(AND('Riesgos de Gestión'!$AF$67="Baja",'Riesgos de Gestión'!$AH$67="Leve"),CONCATENATE("R10C",'Riesgos de Gestión'!$V$67),"")</f>
        <v/>
      </c>
      <c r="K45" s="63" t="str">
        <f>IF(AND('Riesgos de Gestión'!$AF$68="Baja",'Riesgos de Gestión'!$AH$68="Leve"),CONCATENATE("R10C",'Riesgos de Gestión'!$V$68),"")</f>
        <v/>
      </c>
      <c r="L45" s="63" t="str">
        <f>IF(AND('Riesgos de Gestión'!$AF$69="Baja",'Riesgos de Gestión'!$AH$69="Leve"),CONCATENATE("R10C",'Riesgos de Gestión'!$V$69),"")</f>
        <v/>
      </c>
      <c r="M45" s="63" t="str">
        <f>IF(AND('Riesgos de Gestión'!$AF$70="Baja",'Riesgos de Gestión'!$AH$70="Leve"),CONCATENATE("R10C",'Riesgos de Gestión'!$V$70),"")</f>
        <v/>
      </c>
      <c r="N45" s="63" t="str">
        <f>IF(AND('Riesgos de Gestión'!$AF$71="Baja",'Riesgos de Gestión'!$AH$71="Leve"),CONCATENATE("R10C",'Riesgos de Gestión'!$V$71),"")</f>
        <v/>
      </c>
      <c r="O45" s="64" t="str">
        <f>IF(AND('Riesgos de Gestión'!$AF$72="Baja",'Riesgos de Gestión'!$AH$72="Leve"),CONCATENATE("R10C",'Riesgos de Gestión'!$V$72),"")</f>
        <v/>
      </c>
      <c r="P45" s="50" t="str">
        <f>IF(AND('Riesgos de Gestión'!$AF$67="Baja",'Riesgos de Gestión'!$AH$67="Menor"),CONCATENATE("R10C",'Riesgos de Gestión'!$V$67),"")</f>
        <v/>
      </c>
      <c r="Q45" s="51" t="str">
        <f>IF(AND('Riesgos de Gestión'!$AF$68="Baja",'Riesgos de Gestión'!$AH$68="Menor"),CONCATENATE("R10C",'Riesgos de Gestión'!$V$68),"")</f>
        <v/>
      </c>
      <c r="R45" s="51" t="str">
        <f>IF(AND('Riesgos de Gestión'!$AF$69="Baja",'Riesgos de Gestión'!$AH$69="Menor"),CONCATENATE("R10C",'Riesgos de Gestión'!$V$69),"")</f>
        <v/>
      </c>
      <c r="S45" s="51" t="str">
        <f>IF(AND('Riesgos de Gestión'!$AF$70="Baja",'Riesgos de Gestión'!$AH$70="Menor"),CONCATENATE("R10C",'Riesgos de Gestión'!$V$70),"")</f>
        <v/>
      </c>
      <c r="T45" s="51" t="str">
        <f>IF(AND('Riesgos de Gestión'!$AF$71="Baja",'Riesgos de Gestión'!$AH$71="Menor"),CONCATENATE("R10C",'Riesgos de Gestión'!$V$71),"")</f>
        <v/>
      </c>
      <c r="U45" s="52" t="str">
        <f>IF(AND('Riesgos de Gestión'!$AF$72="Baja",'Riesgos de Gestión'!$AH$72="Menor"),CONCATENATE("R10C",'Riesgos de Gestión'!$V$72),"")</f>
        <v/>
      </c>
      <c r="V45" s="53" t="str">
        <f>IF(AND('Riesgos de Gestión'!$AF$67="Baja",'Riesgos de Gestión'!$AH$67="Moderado"),CONCATENATE("R10C",'Riesgos de Gestión'!$V$67),"")</f>
        <v/>
      </c>
      <c r="W45" s="54" t="str">
        <f>IF(AND('Riesgos de Gestión'!$AF$68="Baja",'Riesgos de Gestión'!$AH$68="Moderado"),CONCATENATE("R10C",'Riesgos de Gestión'!$V$68),"")</f>
        <v/>
      </c>
      <c r="X45" s="54" t="str">
        <f>IF(AND('Riesgos de Gestión'!$AF$69="Baja",'Riesgos de Gestión'!$AH$69="Moderado"),CONCATENATE("R10C",'Riesgos de Gestión'!$V$69),"")</f>
        <v/>
      </c>
      <c r="Y45" s="54" t="str">
        <f>IF(AND('Riesgos de Gestión'!$AF$70="Baja",'Riesgos de Gestión'!$AH$70="Moderado"),CONCATENATE("R10C",'Riesgos de Gestión'!$V$70),"")</f>
        <v/>
      </c>
      <c r="Z45" s="54" t="str">
        <f>IF(AND('Riesgos de Gestión'!$AF$71="Baja",'Riesgos de Gestión'!$AH$71="Moderado"),CONCATENATE("R10C",'Riesgos de Gestión'!$V$71),"")</f>
        <v/>
      </c>
      <c r="AA45" s="55" t="str">
        <f>IF(AND('Riesgos de Gestión'!$AF$72="Baja",'Riesgos de Gestión'!$AH$72="Moderado"),CONCATENATE("R10C",'Riesgos de Gestión'!$V$72),"")</f>
        <v/>
      </c>
      <c r="AB45" s="41" t="str">
        <f>IF(AND('Riesgos de Gestión'!$AF$67="Baja",'Riesgos de Gestión'!$AH$67="Mayor"),CONCATENATE("R10C",'Riesgos de Gestión'!$V$67),"")</f>
        <v/>
      </c>
      <c r="AC45" s="42" t="str">
        <f>IF(AND('Riesgos de Gestión'!$AF$68="Baja",'Riesgos de Gestión'!$AH$68="Mayor"),CONCATENATE("R10C",'Riesgos de Gestión'!$V$68),"")</f>
        <v/>
      </c>
      <c r="AD45" s="42" t="str">
        <f>IF(AND('Riesgos de Gestión'!$AF$69="Baja",'Riesgos de Gestión'!$AH$69="Mayor"),CONCATENATE("R10C",'Riesgos de Gestión'!$V$69),"")</f>
        <v/>
      </c>
      <c r="AE45" s="42" t="str">
        <f>IF(AND('Riesgos de Gestión'!$AF$70="Baja",'Riesgos de Gestión'!$AH$70="Mayor"),CONCATENATE("R10C",'Riesgos de Gestión'!$V$70),"")</f>
        <v/>
      </c>
      <c r="AF45" s="42" t="str">
        <f>IF(AND('Riesgos de Gestión'!$AF$71="Baja",'Riesgos de Gestión'!$AH$71="Mayor"),CONCATENATE("R10C",'Riesgos de Gestión'!$V$71),"")</f>
        <v/>
      </c>
      <c r="AG45" s="43" t="str">
        <f>IF(AND('Riesgos de Gestión'!$AF$72="Baja",'Riesgos de Gestión'!$AH$72="Mayor"),CONCATENATE("R10C",'Riesgos de Gestión'!$V$72),"")</f>
        <v/>
      </c>
      <c r="AH45" s="44" t="str">
        <f>IF(AND('Riesgos de Gestión'!$AF$67="Baja",'Riesgos de Gestión'!$AH$67="Catastrófico"),CONCATENATE("R10C",'Riesgos de Gestión'!$V$67),"")</f>
        <v/>
      </c>
      <c r="AI45" s="45" t="str">
        <f>IF(AND('Riesgos de Gestión'!$AF$68="Baja",'Riesgos de Gestión'!$AH$68="Catastrófico"),CONCATENATE("R10C",'Riesgos de Gestión'!$V$68),"")</f>
        <v/>
      </c>
      <c r="AJ45" s="45" t="str">
        <f>IF(AND('Riesgos de Gestión'!$AF$69="Baja",'Riesgos de Gestión'!$AH$69="Catastrófico"),CONCATENATE("R10C",'Riesgos de Gestión'!$V$69),"")</f>
        <v/>
      </c>
      <c r="AK45" s="45" t="str">
        <f>IF(AND('Riesgos de Gestión'!$AF$70="Baja",'Riesgos de Gestión'!$AH$70="Catastrófico"),CONCATENATE("R10C",'Riesgos de Gestión'!$V$70),"")</f>
        <v/>
      </c>
      <c r="AL45" s="45" t="str">
        <f>IF(AND('Riesgos de Gestión'!$AF$71="Baja",'Riesgos de Gestión'!$AH$71="Catastrófico"),CONCATENATE("R10C",'Riesgos de Gestión'!$V$71),"")</f>
        <v/>
      </c>
      <c r="AM45" s="46" t="str">
        <f>IF(AND('Riesgos de Gestión'!$AF$72="Baja",'Riesgos de Gestión'!$AH$72="Catastrófico"),CONCATENATE("R10C",'Riesgos de Gestión'!$V$72),"")</f>
        <v/>
      </c>
      <c r="AN45" s="66"/>
      <c r="AO45" s="525"/>
      <c r="AP45" s="526"/>
      <c r="AQ45" s="526"/>
      <c r="AR45" s="526"/>
      <c r="AS45" s="526"/>
      <c r="AT45" s="527"/>
    </row>
    <row r="46" spans="1:80" ht="46.5" customHeight="1" x14ac:dyDescent="0.35">
      <c r="A46" s="66"/>
      <c r="B46" s="450"/>
      <c r="C46" s="450"/>
      <c r="D46" s="451"/>
      <c r="E46" s="488" t="s">
        <v>273</v>
      </c>
      <c r="F46" s="489"/>
      <c r="G46" s="489"/>
      <c r="H46" s="489"/>
      <c r="I46" s="490"/>
      <c r="J46" s="56" t="str">
        <f>IF(AND('Riesgos de Gestión'!$AF$13="Muy Baja",'Riesgos de Gestión'!$AH$13="Leve"),CONCATENATE("R1C",'Riesgos de Gestión'!$V$13),"")</f>
        <v/>
      </c>
      <c r="K46" s="57" t="str">
        <f>IF(AND('Riesgos de Gestión'!$AF$14="Muy Baja",'Riesgos de Gestión'!$AH$14="Leve"),CONCATENATE("R1C",'Riesgos de Gestión'!$V$14),"")</f>
        <v/>
      </c>
      <c r="L46" s="57" t="str">
        <f>IF(AND('Riesgos de Gestión'!$AF$15="Muy Baja",'Riesgos de Gestión'!$AH$15="Leve"),CONCATENATE("R1C",'Riesgos de Gestión'!$V$15),"")</f>
        <v/>
      </c>
      <c r="M46" s="57" t="str">
        <f>IF(AND('Riesgos de Gestión'!$AF$16="Muy Baja",'Riesgos de Gestión'!$AH$16="Leve"),CONCATENATE("R1C",'Riesgos de Gestión'!$V$16),"")</f>
        <v/>
      </c>
      <c r="N46" s="57" t="str">
        <f>IF(AND('Riesgos de Gestión'!$AF$17="Muy Baja",'Riesgos de Gestión'!$AH$17="Leve"),CONCATENATE("R1C",'Riesgos de Gestión'!$V$17),"")</f>
        <v/>
      </c>
      <c r="O46" s="58" t="str">
        <f>IF(AND('Riesgos de Gestión'!$AF$18="Muy Baja",'Riesgos de Gestión'!$AH$18="Leve"),CONCATENATE("R1C",'Riesgos de Gestión'!$V$18),"")</f>
        <v/>
      </c>
      <c r="P46" s="56" t="str">
        <f>IF(AND('Riesgos de Gestión'!$AF$13="Muy Baja",'Riesgos de Gestión'!$AH$13="Menor"),CONCATENATE("R1C",'Riesgos de Gestión'!$V$13),"")</f>
        <v/>
      </c>
      <c r="Q46" s="57" t="str">
        <f>IF(AND('Riesgos de Gestión'!$AF$14="Muy Baja",'Riesgos de Gestión'!$AH$14="Menor"),CONCATENATE("R1C",'Riesgos de Gestión'!$V$14),"")</f>
        <v/>
      </c>
      <c r="R46" s="57" t="str">
        <f>IF(AND('Riesgos de Gestión'!$AF$15="Muy Baja",'Riesgos de Gestión'!$AH$15="Menor"),CONCATENATE("R1C",'Riesgos de Gestión'!$V$15),"")</f>
        <v/>
      </c>
      <c r="S46" s="57" t="str">
        <f>IF(AND('Riesgos de Gestión'!$AF$16="Muy Baja",'Riesgos de Gestión'!$AH$16="Menor"),CONCATENATE("R1C",'Riesgos de Gestión'!$V$16),"")</f>
        <v/>
      </c>
      <c r="T46" s="57" t="str">
        <f>IF(AND('Riesgos de Gestión'!$AF$17="Muy Baja",'Riesgos de Gestión'!$AH$17="Menor"),CONCATENATE("R1C",'Riesgos de Gestión'!$V$17),"")</f>
        <v/>
      </c>
      <c r="U46" s="58" t="str">
        <f>IF(AND('Riesgos de Gestión'!$AF$18="Muy Baja",'Riesgos de Gestión'!$AH$18="Menor"),CONCATENATE("R1C",'Riesgos de Gestión'!$V$18),"")</f>
        <v/>
      </c>
      <c r="V46" s="47" t="str">
        <f>IF(AND('Riesgos de Gestión'!$AF$13="Muy Baja",'Riesgos de Gestión'!$AH$13="Moderado"),CONCATENATE("R1C",'Riesgos de Gestión'!$V$13),"")</f>
        <v/>
      </c>
      <c r="W46" s="65" t="str">
        <f>IF(AND('Riesgos de Gestión'!$AF$14="Muy Baja",'Riesgos de Gestión'!$AH$14="Moderado"),CONCATENATE("R1C",'Riesgos de Gestión'!$V$14),"")</f>
        <v/>
      </c>
      <c r="X46" s="48" t="str">
        <f>IF(AND('Riesgos de Gestión'!$AF$15="Muy Baja",'Riesgos de Gestión'!$AH$15="Moderado"),CONCATENATE("R1C",'Riesgos de Gestión'!$V$15),"")</f>
        <v/>
      </c>
      <c r="Y46" s="48" t="str">
        <f>IF(AND('Riesgos de Gestión'!$AF$16="Muy Baja",'Riesgos de Gestión'!$AH$16="Moderado"),CONCATENATE("R1C",'Riesgos de Gestión'!$V$16),"")</f>
        <v/>
      </c>
      <c r="Z46" s="48" t="str">
        <f>IF(AND('Riesgos de Gestión'!$AF$17="Muy Baja",'Riesgos de Gestión'!$AH$17="Moderado"),CONCATENATE("R1C",'Riesgos de Gestión'!$V$17),"")</f>
        <v/>
      </c>
      <c r="AA46" s="49" t="str">
        <f>IF(AND('Riesgos de Gestión'!$AF$18="Muy Baja",'Riesgos de Gestión'!$AH$18="Moderado"),CONCATENATE("R1C",'Riesgos de Gestión'!$V$18),"")</f>
        <v/>
      </c>
      <c r="AB46" s="29" t="str">
        <f>IF(AND('Riesgos de Gestión'!$AF$13="Muy Baja",'Riesgos de Gestión'!$AH$13="Mayor"),CONCATENATE("R1C",'Riesgos de Gestión'!$V$13),"")</f>
        <v/>
      </c>
      <c r="AC46" s="30" t="str">
        <f>IF(AND('Riesgos de Gestión'!$AF$14="Muy Baja",'Riesgos de Gestión'!$AH$14="Mayor"),CONCATENATE("R1C",'Riesgos de Gestión'!$V$14),"")</f>
        <v/>
      </c>
      <c r="AD46" s="30" t="str">
        <f>IF(AND('Riesgos de Gestión'!$AF$15="Muy Baja",'Riesgos de Gestión'!$AH$15="Mayor"),CONCATENATE("R1C",'Riesgos de Gestión'!$V$15),"")</f>
        <v/>
      </c>
      <c r="AE46" s="30" t="str">
        <f>IF(AND('Riesgos de Gestión'!$AF$16="Muy Baja",'Riesgos de Gestión'!$AH$16="Mayor"),CONCATENATE("R1C",'Riesgos de Gestión'!$V$16),"")</f>
        <v/>
      </c>
      <c r="AF46" s="30" t="str">
        <f>IF(AND('Riesgos de Gestión'!$AF$17="Muy Baja",'Riesgos de Gestión'!$AH$17="Mayor"),CONCATENATE("R1C",'Riesgos de Gestión'!$V$17),"")</f>
        <v/>
      </c>
      <c r="AG46" s="31" t="str">
        <f>IF(AND('Riesgos de Gestión'!$AF$18="Muy Baja",'Riesgos de Gestión'!$AH$18="Mayor"),CONCATENATE("R1C",'Riesgos de Gestión'!$V$18),"")</f>
        <v/>
      </c>
      <c r="AH46" s="32" t="str">
        <f>IF(AND('Riesgos de Gestión'!$AF$13="Muy Baja",'Riesgos de Gestión'!$AH$13="Catastrófico"),CONCATENATE("R1C",'Riesgos de Gestión'!$V$13),"")</f>
        <v/>
      </c>
      <c r="AI46" s="33" t="str">
        <f>IF(AND('Riesgos de Gestión'!$AF$14="Muy Baja",'Riesgos de Gestión'!$AH$14="Catastrófico"),CONCATENATE("R1C",'Riesgos de Gestión'!$V$14),"")</f>
        <v/>
      </c>
      <c r="AJ46" s="33" t="str">
        <f>IF(AND('Riesgos de Gestión'!$AF$15="Muy Baja",'Riesgos de Gestión'!$AH$15="Catastrófico"),CONCATENATE("R1C",'Riesgos de Gestión'!$V$15),"")</f>
        <v/>
      </c>
      <c r="AK46" s="33" t="str">
        <f>IF(AND('Riesgos de Gestión'!$AF$16="Muy Baja",'Riesgos de Gestión'!$AH$16="Catastrófico"),CONCATENATE("R1C",'Riesgos de Gestión'!$V$16),"")</f>
        <v/>
      </c>
      <c r="AL46" s="33" t="str">
        <f>IF(AND('Riesgos de Gestión'!$AF$17="Muy Baja",'Riesgos de Gestión'!$AH$17="Catastrófico"),CONCATENATE("R1C",'Riesgos de Gestión'!$V$17),"")</f>
        <v/>
      </c>
      <c r="AM46" s="34" t="str">
        <f>IF(AND('Riesgos de Gestión'!$AF$18="Muy Baja",'Riesgos de Gestión'!$AH$18="Catastrófico"),CONCATENATE("R1C",'Riesgos de Gestión'!$V$18),"")</f>
        <v/>
      </c>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ht="46.5" customHeight="1" x14ac:dyDescent="0.25">
      <c r="A47" s="66"/>
      <c r="B47" s="450"/>
      <c r="C47" s="450"/>
      <c r="D47" s="451"/>
      <c r="E47" s="507"/>
      <c r="F47" s="492"/>
      <c r="G47" s="492"/>
      <c r="H47" s="492"/>
      <c r="I47" s="493"/>
      <c r="J47" s="59" t="str">
        <f>IF(AND('Riesgos de Gestión'!$AF$19="Muy Baja",'Riesgos de Gestión'!$AH$19="Leve"),CONCATENATE("R2C",'Riesgos de Gestión'!$V$19),"")</f>
        <v/>
      </c>
      <c r="K47" s="60" t="str">
        <f>IF(AND('Riesgos de Gestión'!$AF$20="Muy Baja",'Riesgos de Gestión'!$AH$20="Leve"),CONCATENATE("R2C",'Riesgos de Gestión'!$V$20),"")</f>
        <v/>
      </c>
      <c r="L47" s="60" t="str">
        <f>IF(AND('Riesgos de Gestión'!$AF$21="Muy Baja",'Riesgos de Gestión'!$AH$21="Leve"),CONCATENATE("R2C",'Riesgos de Gestión'!$V$21),"")</f>
        <v/>
      </c>
      <c r="M47" s="60" t="str">
        <f>IF(AND('Riesgos de Gestión'!$AF$22="Muy Baja",'Riesgos de Gestión'!$AH$22="Leve"),CONCATENATE("R2C",'Riesgos de Gestión'!$V$22),"")</f>
        <v/>
      </c>
      <c r="N47" s="60" t="str">
        <f>IF(AND('Riesgos de Gestión'!$AF$23="Muy Baja",'Riesgos de Gestión'!$AH$23="Leve"),CONCATENATE("R2C",'Riesgos de Gestión'!$V$23),"")</f>
        <v/>
      </c>
      <c r="O47" s="61" t="str">
        <f>IF(AND('Riesgos de Gestión'!$AF$24="Muy Baja",'Riesgos de Gestión'!$AH$24="Leve"),CONCATENATE("R2C",'Riesgos de Gestión'!$V$24),"")</f>
        <v/>
      </c>
      <c r="P47" s="59" t="str">
        <f>IF(AND('Riesgos de Gestión'!$AF$19="Muy Baja",'Riesgos de Gestión'!$AH$19="Menor"),CONCATENATE("R2C",'Riesgos de Gestión'!$V$19),"")</f>
        <v/>
      </c>
      <c r="Q47" s="60" t="str">
        <f>IF(AND('Riesgos de Gestión'!$AF$20="Muy Baja",'Riesgos de Gestión'!$AH$20="Menor"),CONCATENATE("R2C",'Riesgos de Gestión'!$V$20),"")</f>
        <v/>
      </c>
      <c r="R47" s="60" t="str">
        <f>IF(AND('Riesgos de Gestión'!$AF$21="Muy Baja",'Riesgos de Gestión'!$AH$21="Menor"),CONCATENATE("R2C",'Riesgos de Gestión'!$V$21),"")</f>
        <v/>
      </c>
      <c r="S47" s="60" t="str">
        <f>IF(AND('Riesgos de Gestión'!$AF$22="Muy Baja",'Riesgos de Gestión'!$AH$22="Menor"),CONCATENATE("R2C",'Riesgos de Gestión'!$V$22),"")</f>
        <v/>
      </c>
      <c r="T47" s="60" t="str">
        <f>IF(AND('Riesgos de Gestión'!$AF$23="Muy Baja",'Riesgos de Gestión'!$AH$23="Menor"),CONCATENATE("R2C",'Riesgos de Gestión'!$V$23),"")</f>
        <v/>
      </c>
      <c r="U47" s="61" t="str">
        <f>IF(AND('Riesgos de Gestión'!$AF$24="Muy Baja",'Riesgos de Gestión'!$AH$24="Menor"),CONCATENATE("R2C",'Riesgos de Gestión'!$V$24),"")</f>
        <v/>
      </c>
      <c r="V47" s="50" t="str">
        <f>IF(AND('Riesgos de Gestión'!$AF$19="Muy Baja",'Riesgos de Gestión'!$AH$19="Moderado"),CONCATENATE("R2C",'Riesgos de Gestión'!$V$19),"")</f>
        <v/>
      </c>
      <c r="W47" s="51" t="str">
        <f>IF(AND('Riesgos de Gestión'!$AF$20="Muy Baja",'Riesgos de Gestión'!$AH$20="Moderado"),CONCATENATE("R2C",'Riesgos de Gestión'!$V$20),"")</f>
        <v/>
      </c>
      <c r="X47" s="51" t="str">
        <f>IF(AND('Riesgos de Gestión'!$AF$21="Muy Baja",'Riesgos de Gestión'!$AH$21="Moderado"),CONCATENATE("R2C",'Riesgos de Gestión'!$V$21),"")</f>
        <v/>
      </c>
      <c r="Y47" s="51" t="str">
        <f>IF(AND('Riesgos de Gestión'!$AF$22="Muy Baja",'Riesgos de Gestión'!$AH$22="Moderado"),CONCATENATE("R2C",'Riesgos de Gestión'!$V$22),"")</f>
        <v/>
      </c>
      <c r="Z47" s="51" t="str">
        <f>IF(AND('Riesgos de Gestión'!$AF$23="Muy Baja",'Riesgos de Gestión'!$AH$23="Moderado"),CONCATENATE("R2C",'Riesgos de Gestión'!$V$23),"")</f>
        <v/>
      </c>
      <c r="AA47" s="52" t="str">
        <f>IF(AND('Riesgos de Gestión'!$AF$24="Muy Baja",'Riesgos de Gestión'!$AH$24="Moderado"),CONCATENATE("R2C",'Riesgos de Gestión'!$V$24),"")</f>
        <v/>
      </c>
      <c r="AB47" s="35" t="str">
        <f>IF(AND('Riesgos de Gestión'!$AF$19="Muy Baja",'Riesgos de Gestión'!$AH$19="Mayor"),CONCATENATE("R2C",'Riesgos de Gestión'!$V$19),"")</f>
        <v/>
      </c>
      <c r="AC47" s="36" t="str">
        <f>IF(AND('Riesgos de Gestión'!$AF$20="Muy Baja",'Riesgos de Gestión'!$AH$20="Mayor"),CONCATENATE("R2C",'Riesgos de Gestión'!$V$20),"")</f>
        <v/>
      </c>
      <c r="AD47" s="36" t="str">
        <f>IF(AND('Riesgos de Gestión'!$AF$21="Muy Baja",'Riesgos de Gestión'!$AH$21="Mayor"),CONCATENATE("R2C",'Riesgos de Gestión'!$V$21),"")</f>
        <v/>
      </c>
      <c r="AE47" s="36" t="str">
        <f>IF(AND('Riesgos de Gestión'!$AF$22="Muy Baja",'Riesgos de Gestión'!$AH$22="Mayor"),CONCATENATE("R2C",'Riesgos de Gestión'!$V$22),"")</f>
        <v/>
      </c>
      <c r="AF47" s="36" t="str">
        <f>IF(AND('Riesgos de Gestión'!$AF$23="Muy Baja",'Riesgos de Gestión'!$AH$23="Mayor"),CONCATENATE("R2C",'Riesgos de Gestión'!$V$23),"")</f>
        <v/>
      </c>
      <c r="AG47" s="37" t="str">
        <f>IF(AND('Riesgos de Gestión'!$AF$24="Muy Baja",'Riesgos de Gestión'!$AH$24="Mayor"),CONCATENATE("R2C",'Riesgos de Gestión'!$V$24),"")</f>
        <v/>
      </c>
      <c r="AH47" s="38" t="str">
        <f>IF(AND('Riesgos de Gestión'!$AF$19="Muy Baja",'Riesgos de Gestión'!$AH$19="Catastrófico"),CONCATENATE("R2C",'Riesgos de Gestión'!$V$19),"")</f>
        <v/>
      </c>
      <c r="AI47" s="39" t="str">
        <f>IF(AND('Riesgos de Gestión'!$AF$20="Muy Baja",'Riesgos de Gestión'!$AH$20="Catastrófico"),CONCATENATE("R2C",'Riesgos de Gestión'!$V$20),"")</f>
        <v/>
      </c>
      <c r="AJ47" s="39" t="str">
        <f>IF(AND('Riesgos de Gestión'!$AF$21="Muy Baja",'Riesgos de Gestión'!$AH$21="Catastrófico"),CONCATENATE("R2C",'Riesgos de Gestión'!$V$21),"")</f>
        <v/>
      </c>
      <c r="AK47" s="39" t="str">
        <f>IF(AND('Riesgos de Gestión'!$AF$22="Muy Baja",'Riesgos de Gestión'!$AH$22="Catastrófico"),CONCATENATE("R2C",'Riesgos de Gestión'!$V$22),"")</f>
        <v/>
      </c>
      <c r="AL47" s="39" t="str">
        <f>IF(AND('Riesgos de Gestión'!$AF$23="Muy Baja",'Riesgos de Gestión'!$AH$23="Catastrófico"),CONCATENATE("R2C",'Riesgos de Gestión'!$V$23),"")</f>
        <v/>
      </c>
      <c r="AM47" s="40" t="str">
        <f>IF(AND('Riesgos de Gestión'!$AF$24="Muy Baja",'Riesgos de Gestión'!$AH$24="Catastrófico"),CONCATENATE("R2C",'Riesgos de Gestión'!$V$24),"")</f>
        <v/>
      </c>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ht="15" customHeight="1" x14ac:dyDescent="0.25">
      <c r="A48" s="66"/>
      <c r="B48" s="450"/>
      <c r="C48" s="450"/>
      <c r="D48" s="451"/>
      <c r="E48" s="507"/>
      <c r="F48" s="492"/>
      <c r="G48" s="492"/>
      <c r="H48" s="492"/>
      <c r="I48" s="493"/>
      <c r="J48" s="59" t="str">
        <f>IF(AND('Riesgos de Gestión'!$AF$25="Muy Baja",'Riesgos de Gestión'!$AH$25="Leve"),CONCATENATE("R3C",'Riesgos de Gestión'!$V$25),"")</f>
        <v/>
      </c>
      <c r="K48" s="60" t="str">
        <f>IF(AND('Riesgos de Gestión'!$AF$26="Muy Baja",'Riesgos de Gestión'!$AH$26="Leve"),CONCATENATE("R3C",'Riesgos de Gestión'!$V$26),"")</f>
        <v/>
      </c>
      <c r="L48" s="60" t="str">
        <f>IF(AND('Riesgos de Gestión'!$AF$27="Muy Baja",'Riesgos de Gestión'!$AH$27="Leve"),CONCATENATE("R3C",'Riesgos de Gestión'!$V$27),"")</f>
        <v/>
      </c>
      <c r="M48" s="60" t="str">
        <f>IF(AND('Riesgos de Gestión'!$AF$28="Muy Baja",'Riesgos de Gestión'!$AH$28="Leve"),CONCATENATE("R3C",'Riesgos de Gestión'!$V$28),"")</f>
        <v/>
      </c>
      <c r="N48" s="60" t="str">
        <f>IF(AND('Riesgos de Gestión'!$AF$29="Muy Baja",'Riesgos de Gestión'!$AH$29="Leve"),CONCATENATE("R3C",'Riesgos de Gestión'!$V$29),"")</f>
        <v/>
      </c>
      <c r="O48" s="61" t="str">
        <f>IF(AND('Riesgos de Gestión'!$AF$30="Muy Baja",'Riesgos de Gestión'!$AH$30="Leve"),CONCATENATE("R3C",'Riesgos de Gestión'!$V$30),"")</f>
        <v/>
      </c>
      <c r="P48" s="59" t="str">
        <f>IF(AND('Riesgos de Gestión'!$AF$25="Muy Baja",'Riesgos de Gestión'!$AH$25="Menor"),CONCATENATE("R3C",'Riesgos de Gestión'!$V$25),"")</f>
        <v/>
      </c>
      <c r="Q48" s="60" t="str">
        <f>IF(AND('Riesgos de Gestión'!$AF$26="Muy Baja",'Riesgos de Gestión'!$AH$26="Menor"),CONCATENATE("R3C",'Riesgos de Gestión'!$V$26),"")</f>
        <v/>
      </c>
      <c r="R48" s="60" t="str">
        <f>IF(AND('Riesgos de Gestión'!$AF$27="Muy Baja",'Riesgos de Gestión'!$AH$27="Menor"),CONCATENATE("R3C",'Riesgos de Gestión'!$V$27),"")</f>
        <v/>
      </c>
      <c r="S48" s="60" t="str">
        <f>IF(AND('Riesgos de Gestión'!$AF$28="Muy Baja",'Riesgos de Gestión'!$AH$28="Menor"),CONCATENATE("R3C",'Riesgos de Gestión'!$V$28),"")</f>
        <v/>
      </c>
      <c r="T48" s="60" t="str">
        <f>IF(AND('Riesgos de Gestión'!$AF$29="Muy Baja",'Riesgos de Gestión'!$AH$29="Menor"),CONCATENATE("R3C",'Riesgos de Gestión'!$V$29),"")</f>
        <v/>
      </c>
      <c r="U48" s="61" t="str">
        <f>IF(AND('Riesgos de Gestión'!$AF$30="Muy Baja",'Riesgos de Gestión'!$AH$30="Menor"),CONCATENATE("R3C",'Riesgos de Gestión'!$V$30),"")</f>
        <v/>
      </c>
      <c r="V48" s="50" t="str">
        <f>IF(AND('Riesgos de Gestión'!$AF$25="Muy Baja",'Riesgos de Gestión'!$AH$25="Moderado"),CONCATENATE("R3C",'Riesgos de Gestión'!$V$25),"")</f>
        <v/>
      </c>
      <c r="W48" s="51" t="str">
        <f>IF(AND('Riesgos de Gestión'!$AF$26="Muy Baja",'Riesgos de Gestión'!$AH$26="Moderado"),CONCATENATE("R3C",'Riesgos de Gestión'!$V$26),"")</f>
        <v/>
      </c>
      <c r="X48" s="51" t="str">
        <f>IF(AND('Riesgos de Gestión'!$AF$27="Muy Baja",'Riesgos de Gestión'!$AH$27="Moderado"),CONCATENATE("R3C",'Riesgos de Gestión'!$V$27),"")</f>
        <v/>
      </c>
      <c r="Y48" s="51" t="str">
        <f>IF(AND('Riesgos de Gestión'!$AF$28="Muy Baja",'Riesgos de Gestión'!$AH$28="Moderado"),CONCATENATE("R3C",'Riesgos de Gestión'!$V$28),"")</f>
        <v/>
      </c>
      <c r="Z48" s="51" t="str">
        <f>IF(AND('Riesgos de Gestión'!$AF$29="Muy Baja",'Riesgos de Gestión'!$AH$29="Moderado"),CONCATENATE("R3C",'Riesgos de Gestión'!$V$29),"")</f>
        <v/>
      </c>
      <c r="AA48" s="52" t="str">
        <f>IF(AND('Riesgos de Gestión'!$AF$30="Muy Baja",'Riesgos de Gestión'!$AH$30="Moderado"),CONCATENATE("R3C",'Riesgos de Gestión'!$V$30),"")</f>
        <v/>
      </c>
      <c r="AB48" s="35" t="str">
        <f>IF(AND('Riesgos de Gestión'!$AF$25="Muy Baja",'Riesgos de Gestión'!$AH$25="Mayor"),CONCATENATE("R3C",'Riesgos de Gestión'!$V$25),"")</f>
        <v/>
      </c>
      <c r="AC48" s="36" t="str">
        <f>IF(AND('Riesgos de Gestión'!$AF$26="Muy Baja",'Riesgos de Gestión'!$AH$26="Mayor"),CONCATENATE("R3C",'Riesgos de Gestión'!$V$26),"")</f>
        <v/>
      </c>
      <c r="AD48" s="36" t="str">
        <f>IF(AND('Riesgos de Gestión'!$AF$27="Muy Baja",'Riesgos de Gestión'!$AH$27="Mayor"),CONCATENATE("R3C",'Riesgos de Gestión'!$V$27),"")</f>
        <v/>
      </c>
      <c r="AE48" s="36" t="str">
        <f>IF(AND('Riesgos de Gestión'!$AF$28="Muy Baja",'Riesgos de Gestión'!$AH$28="Mayor"),CONCATENATE("R3C",'Riesgos de Gestión'!$V$28),"")</f>
        <v/>
      </c>
      <c r="AF48" s="36" t="str">
        <f>IF(AND('Riesgos de Gestión'!$AF$29="Muy Baja",'Riesgos de Gestión'!$AH$29="Mayor"),CONCATENATE("R3C",'Riesgos de Gestión'!$V$29),"")</f>
        <v/>
      </c>
      <c r="AG48" s="37" t="str">
        <f>IF(AND('Riesgos de Gestión'!$AF$30="Muy Baja",'Riesgos de Gestión'!$AH$30="Mayor"),CONCATENATE("R3C",'Riesgos de Gestión'!$V$30),"")</f>
        <v/>
      </c>
      <c r="AH48" s="38" t="str">
        <f>IF(AND('Riesgos de Gestión'!$AF$25="Muy Baja",'Riesgos de Gestión'!$AH$25="Catastrófico"),CONCATENATE("R3C",'Riesgos de Gestión'!$V$25),"")</f>
        <v/>
      </c>
      <c r="AI48" s="39" t="str">
        <f>IF(AND('Riesgos de Gestión'!$AF$26="Muy Baja",'Riesgos de Gestión'!$AH$26="Catastrófico"),CONCATENATE("R3C",'Riesgos de Gestión'!$V$26),"")</f>
        <v/>
      </c>
      <c r="AJ48" s="39" t="str">
        <f>IF(AND('Riesgos de Gestión'!$AF$27="Muy Baja",'Riesgos de Gestión'!$AH$27="Catastrófico"),CONCATENATE("R3C",'Riesgos de Gestión'!$V$27),"")</f>
        <v/>
      </c>
      <c r="AK48" s="39" t="str">
        <f>IF(AND('Riesgos de Gestión'!$AF$28="Muy Baja",'Riesgos de Gestión'!$AH$28="Catastrófico"),CONCATENATE("R3C",'Riesgos de Gestión'!$V$28),"")</f>
        <v/>
      </c>
      <c r="AL48" s="39" t="str">
        <f>IF(AND('Riesgos de Gestión'!$AF$29="Muy Baja",'Riesgos de Gestión'!$AH$29="Catastrófico"),CONCATENATE("R3C",'Riesgos de Gestión'!$V$29),"")</f>
        <v/>
      </c>
      <c r="AM48" s="40" t="str">
        <f>IF(AND('Riesgos de Gestión'!$AF$30="Muy Baja",'Riesgos de Gestión'!$AH$30="Catastrófico"),CONCATENATE("R3C",'Riesgos de Gestión'!$V$30),"")</f>
        <v/>
      </c>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ht="15" customHeight="1" x14ac:dyDescent="0.25">
      <c r="A49" s="66"/>
      <c r="B49" s="450"/>
      <c r="C49" s="450"/>
      <c r="D49" s="451"/>
      <c r="E49" s="491"/>
      <c r="F49" s="492"/>
      <c r="G49" s="492"/>
      <c r="H49" s="492"/>
      <c r="I49" s="493"/>
      <c r="J49" s="59" t="str">
        <f>IF(AND('Riesgos de Gestión'!$AF$31="Muy Baja",'Riesgos de Gestión'!$AH$31="Leve"),CONCATENATE("R4C",'Riesgos de Gestión'!$V$31),"")</f>
        <v/>
      </c>
      <c r="K49" s="60" t="str">
        <f>IF(AND('Riesgos de Gestión'!$AF$32="Muy Baja",'Riesgos de Gestión'!$AH$32="Leve"),CONCATENATE("R4C",'Riesgos de Gestión'!$V$32),"")</f>
        <v/>
      </c>
      <c r="L49" s="60" t="str">
        <f>IF(AND('Riesgos de Gestión'!$AF$33="Muy Baja",'Riesgos de Gestión'!$AH$33="Leve"),CONCATENATE("R4C",'Riesgos de Gestión'!$V$33),"")</f>
        <v/>
      </c>
      <c r="M49" s="60" t="str">
        <f>IF(AND('Riesgos de Gestión'!$AF$34="Muy Baja",'Riesgos de Gestión'!$AH$34="Leve"),CONCATENATE("R4C",'Riesgos de Gestión'!$V$34),"")</f>
        <v/>
      </c>
      <c r="N49" s="60" t="str">
        <f>IF(AND('Riesgos de Gestión'!$AF$35="Muy Baja",'Riesgos de Gestión'!$AH$35="Leve"),CONCATENATE("R4C",'Riesgos de Gestión'!$V$35),"")</f>
        <v/>
      </c>
      <c r="O49" s="61" t="str">
        <f>IF(AND('Riesgos de Gestión'!$AF$36="Muy Baja",'Riesgos de Gestión'!$AH$36="Leve"),CONCATENATE("R4C",'Riesgos de Gestión'!$V$36),"")</f>
        <v/>
      </c>
      <c r="P49" s="59" t="str">
        <f>IF(AND('Riesgos de Gestión'!$AF$31="Muy Baja",'Riesgos de Gestión'!$AH$31="Menor"),CONCATENATE("R4C",'Riesgos de Gestión'!$V$31),"")</f>
        <v/>
      </c>
      <c r="Q49" s="60" t="str">
        <f>IF(AND('Riesgos de Gestión'!$AF$32="Muy Baja",'Riesgos de Gestión'!$AH$32="Menor"),CONCATENATE("R4C",'Riesgos de Gestión'!$V$32),"")</f>
        <v/>
      </c>
      <c r="R49" s="60" t="str">
        <f>IF(AND('Riesgos de Gestión'!$AF$33="Muy Baja",'Riesgos de Gestión'!$AH$33="Menor"),CONCATENATE("R4C",'Riesgos de Gestión'!$V$33),"")</f>
        <v/>
      </c>
      <c r="S49" s="60" t="str">
        <f>IF(AND('Riesgos de Gestión'!$AF$34="Muy Baja",'Riesgos de Gestión'!$AH$34="Menor"),CONCATENATE("R4C",'Riesgos de Gestión'!$V$34),"")</f>
        <v/>
      </c>
      <c r="T49" s="60" t="str">
        <f>IF(AND('Riesgos de Gestión'!$AF$35="Muy Baja",'Riesgos de Gestión'!$AH$35="Menor"),CONCATENATE("R4C",'Riesgos de Gestión'!$V$35),"")</f>
        <v/>
      </c>
      <c r="U49" s="61" t="str">
        <f>IF(AND('Riesgos de Gestión'!$AF$36="Muy Baja",'Riesgos de Gestión'!$AH$36="Menor"),CONCATENATE("R4C",'Riesgos de Gestión'!$V$36),"")</f>
        <v/>
      </c>
      <c r="V49" s="50" t="str">
        <f>IF(AND('Riesgos de Gestión'!$AF$31="Muy Baja",'Riesgos de Gestión'!$AH$31="Moderado"),CONCATENATE("R4C",'Riesgos de Gestión'!$V$31),"")</f>
        <v/>
      </c>
      <c r="W49" s="51" t="str">
        <f>IF(AND('Riesgos de Gestión'!$AF$32="Muy Baja",'Riesgos de Gestión'!$AH$32="Moderado"),CONCATENATE("R4C",'Riesgos de Gestión'!$V$32),"")</f>
        <v/>
      </c>
      <c r="X49" s="51" t="str">
        <f>IF(AND('Riesgos de Gestión'!$AF$33="Muy Baja",'Riesgos de Gestión'!$AH$33="Moderado"),CONCATENATE("R4C",'Riesgos de Gestión'!$V$33),"")</f>
        <v/>
      </c>
      <c r="Y49" s="51" t="str">
        <f>IF(AND('Riesgos de Gestión'!$AF$34="Muy Baja",'Riesgos de Gestión'!$AH$34="Moderado"),CONCATENATE("R4C",'Riesgos de Gestión'!$V$34),"")</f>
        <v/>
      </c>
      <c r="Z49" s="51" t="str">
        <f>IF(AND('Riesgos de Gestión'!$AF$35="Muy Baja",'Riesgos de Gestión'!$AH$35="Moderado"),CONCATENATE("R4C",'Riesgos de Gestión'!$V$35),"")</f>
        <v/>
      </c>
      <c r="AA49" s="52" t="str">
        <f>IF(AND('Riesgos de Gestión'!$AF$36="Muy Baja",'Riesgos de Gestión'!$AH$36="Moderado"),CONCATENATE("R4C",'Riesgos de Gestión'!$V$36),"")</f>
        <v/>
      </c>
      <c r="AB49" s="35" t="str">
        <f>IF(AND('Riesgos de Gestión'!$AF$31="Muy Baja",'Riesgos de Gestión'!$AH$31="Mayor"),CONCATENATE("R4C",'Riesgos de Gestión'!$V$31),"")</f>
        <v/>
      </c>
      <c r="AC49" s="36" t="str">
        <f>IF(AND('Riesgos de Gestión'!$AF$32="Muy Baja",'Riesgos de Gestión'!$AH$32="Mayor"),CONCATENATE("R4C",'Riesgos de Gestión'!$V$32),"")</f>
        <v/>
      </c>
      <c r="AD49" s="36" t="str">
        <f>IF(AND('Riesgos de Gestión'!$AF$33="Muy Baja",'Riesgos de Gestión'!$AH$33="Mayor"),CONCATENATE("R4C",'Riesgos de Gestión'!$V$33),"")</f>
        <v/>
      </c>
      <c r="AE49" s="36" t="str">
        <f>IF(AND('Riesgos de Gestión'!$AF$34="Muy Baja",'Riesgos de Gestión'!$AH$34="Mayor"),CONCATENATE("R4C",'Riesgos de Gestión'!$V$34),"")</f>
        <v/>
      </c>
      <c r="AF49" s="36" t="str">
        <f>IF(AND('Riesgos de Gestión'!$AF$35="Muy Baja",'Riesgos de Gestión'!$AH$35="Mayor"),CONCATENATE("R4C",'Riesgos de Gestión'!$V$35),"")</f>
        <v/>
      </c>
      <c r="AG49" s="37" t="str">
        <f>IF(AND('Riesgos de Gestión'!$AF$36="Muy Baja",'Riesgos de Gestión'!$AH$36="Mayor"),CONCATENATE("R4C",'Riesgos de Gestión'!$V$36),"")</f>
        <v/>
      </c>
      <c r="AH49" s="38" t="str">
        <f>IF(AND('Riesgos de Gestión'!$AF$31="Muy Baja",'Riesgos de Gestión'!$AH$31="Catastrófico"),CONCATENATE("R4C",'Riesgos de Gestión'!$V$31),"")</f>
        <v/>
      </c>
      <c r="AI49" s="39" t="str">
        <f>IF(AND('Riesgos de Gestión'!$AF$32="Muy Baja",'Riesgos de Gestión'!$AH$32="Catastrófico"),CONCATENATE("R4C",'Riesgos de Gestión'!$V$32),"")</f>
        <v/>
      </c>
      <c r="AJ49" s="39" t="str">
        <f>IF(AND('Riesgos de Gestión'!$AF$33="Muy Baja",'Riesgos de Gestión'!$AH$33="Catastrófico"),CONCATENATE("R4C",'Riesgos de Gestión'!$V$33),"")</f>
        <v/>
      </c>
      <c r="AK49" s="39" t="str">
        <f>IF(AND('Riesgos de Gestión'!$AF$34="Muy Baja",'Riesgos de Gestión'!$AH$34="Catastrófico"),CONCATENATE("R4C",'Riesgos de Gestión'!$V$34),"")</f>
        <v/>
      </c>
      <c r="AL49" s="39" t="str">
        <f>IF(AND('Riesgos de Gestión'!$AF$35="Muy Baja",'Riesgos de Gestión'!$AH$35="Catastrófico"),CONCATENATE("R4C",'Riesgos de Gestión'!$V$35),"")</f>
        <v/>
      </c>
      <c r="AM49" s="40" t="str">
        <f>IF(AND('Riesgos de Gestión'!$AF$36="Muy Baja",'Riesgos de Gestión'!$AH$36="Catastrófico"),CONCATENATE("R4C",'Riesgos de Gestión'!$V$36),"")</f>
        <v/>
      </c>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ht="15" customHeight="1" x14ac:dyDescent="0.25">
      <c r="A50" s="66"/>
      <c r="B50" s="450"/>
      <c r="C50" s="450"/>
      <c r="D50" s="451"/>
      <c r="E50" s="491"/>
      <c r="F50" s="492"/>
      <c r="G50" s="492"/>
      <c r="H50" s="492"/>
      <c r="I50" s="493"/>
      <c r="J50" s="59" t="str">
        <f>IF(AND('Riesgos de Gestión'!$AF$37="Muy Baja",'Riesgos de Gestión'!$AH$37="Leve"),CONCATENATE("R5C",'Riesgos de Gestión'!$V$37),"")</f>
        <v/>
      </c>
      <c r="K50" s="60" t="str">
        <f>IF(AND('Riesgos de Gestión'!$AF$38="Muy Baja",'Riesgos de Gestión'!$AH$38="Leve"),CONCATENATE("R5C",'Riesgos de Gestión'!$V$38),"")</f>
        <v/>
      </c>
      <c r="L50" s="60" t="str">
        <f>IF(AND('Riesgos de Gestión'!$AF$39="Muy Baja",'Riesgos de Gestión'!$AH$39="Leve"),CONCATENATE("R5C",'Riesgos de Gestión'!$V$39),"")</f>
        <v/>
      </c>
      <c r="M50" s="60" t="str">
        <f>IF(AND('Riesgos de Gestión'!$AF$40="Muy Baja",'Riesgos de Gestión'!$AH$40="Leve"),CONCATENATE("R5C",'Riesgos de Gestión'!$V$40),"")</f>
        <v/>
      </c>
      <c r="N50" s="60" t="str">
        <f>IF(AND('Riesgos de Gestión'!$AF$41="Muy Baja",'Riesgos de Gestión'!$AH$41="Leve"),CONCATENATE("R5C",'Riesgos de Gestión'!$V$41),"")</f>
        <v/>
      </c>
      <c r="O50" s="61" t="str">
        <f>IF(AND('Riesgos de Gestión'!$AF$42="Muy Baja",'Riesgos de Gestión'!$AH$42="Leve"),CONCATENATE("R5C",'Riesgos de Gestión'!$V$42),"")</f>
        <v/>
      </c>
      <c r="P50" s="59" t="str">
        <f>IF(AND('Riesgos de Gestión'!$AF$37="Muy Baja",'Riesgos de Gestión'!$AH$37="Menor"),CONCATENATE("R5C",'Riesgos de Gestión'!$V$37),"")</f>
        <v/>
      </c>
      <c r="Q50" s="60" t="str">
        <f>IF(AND('Riesgos de Gestión'!$AF$38="Muy Baja",'Riesgos de Gestión'!$AH$38="Menor"),CONCATENATE("R5C",'Riesgos de Gestión'!$V$38),"")</f>
        <v/>
      </c>
      <c r="R50" s="60" t="str">
        <f>IF(AND('Riesgos de Gestión'!$AF$39="Muy Baja",'Riesgos de Gestión'!$AH$39="Menor"),CONCATENATE("R5C",'Riesgos de Gestión'!$V$39),"")</f>
        <v/>
      </c>
      <c r="S50" s="60" t="str">
        <f>IF(AND('Riesgos de Gestión'!$AF$40="Muy Baja",'Riesgos de Gestión'!$AH$40="Menor"),CONCATENATE("R5C",'Riesgos de Gestión'!$V$40),"")</f>
        <v/>
      </c>
      <c r="T50" s="60" t="str">
        <f>IF(AND('Riesgos de Gestión'!$AF$41="Muy Baja",'Riesgos de Gestión'!$AH$41="Menor"),CONCATENATE("R5C",'Riesgos de Gestión'!$V$41),"")</f>
        <v/>
      </c>
      <c r="U50" s="61" t="str">
        <f>IF(AND('Riesgos de Gestión'!$AF$42="Muy Baja",'Riesgos de Gestión'!$AH$42="Menor"),CONCATENATE("R5C",'Riesgos de Gestión'!$V$42),"")</f>
        <v/>
      </c>
      <c r="V50" s="50" t="str">
        <f>IF(AND('Riesgos de Gestión'!$AF$37="Muy Baja",'Riesgos de Gestión'!$AH$37="Moderado"),CONCATENATE("R5C",'Riesgos de Gestión'!$V$37),"")</f>
        <v/>
      </c>
      <c r="W50" s="51" t="str">
        <f>IF(AND('Riesgos de Gestión'!$AF$38="Muy Baja",'Riesgos de Gestión'!$AH$38="Moderado"),CONCATENATE("R5C",'Riesgos de Gestión'!$V$38),"")</f>
        <v/>
      </c>
      <c r="X50" s="51" t="str">
        <f>IF(AND('Riesgos de Gestión'!$AF$39="Muy Baja",'Riesgos de Gestión'!$AH$39="Moderado"),CONCATENATE("R5C",'Riesgos de Gestión'!$V$39),"")</f>
        <v/>
      </c>
      <c r="Y50" s="51" t="str">
        <f>IF(AND('Riesgos de Gestión'!$AF$40="Muy Baja",'Riesgos de Gestión'!$AH$40="Moderado"),CONCATENATE("R5C",'Riesgos de Gestión'!$V$40),"")</f>
        <v/>
      </c>
      <c r="Z50" s="51" t="str">
        <f>IF(AND('Riesgos de Gestión'!$AF$41="Muy Baja",'Riesgos de Gestión'!$AH$41="Moderado"),CONCATENATE("R5C",'Riesgos de Gestión'!$V$41),"")</f>
        <v/>
      </c>
      <c r="AA50" s="52" t="str">
        <f>IF(AND('Riesgos de Gestión'!$AF$42="Muy Baja",'Riesgos de Gestión'!$AH$42="Moderado"),CONCATENATE("R5C",'Riesgos de Gestión'!$V$42),"")</f>
        <v/>
      </c>
      <c r="AB50" s="35" t="str">
        <f>IF(AND('Riesgos de Gestión'!$AF$37="Muy Baja",'Riesgos de Gestión'!$AH$37="Mayor"),CONCATENATE("R5C",'Riesgos de Gestión'!$V$37),"")</f>
        <v/>
      </c>
      <c r="AC50" s="36" t="str">
        <f>IF(AND('Riesgos de Gestión'!$AF$38="Muy Baja",'Riesgos de Gestión'!$AH$38="Mayor"),CONCATENATE("R5C",'Riesgos de Gestión'!$V$38),"")</f>
        <v/>
      </c>
      <c r="AD50" s="36" t="str">
        <f>IF(AND('Riesgos de Gestión'!$AF$39="Muy Baja",'Riesgos de Gestión'!$AH$39="Mayor"),CONCATENATE("R5C",'Riesgos de Gestión'!$V$39),"")</f>
        <v/>
      </c>
      <c r="AE50" s="36" t="str">
        <f>IF(AND('Riesgos de Gestión'!$AF$40="Muy Baja",'Riesgos de Gestión'!$AH$40="Mayor"),CONCATENATE("R5C",'Riesgos de Gestión'!$V$40),"")</f>
        <v/>
      </c>
      <c r="AF50" s="36" t="str">
        <f>IF(AND('Riesgos de Gestión'!$AF$41="Muy Baja",'Riesgos de Gestión'!$AH$41="Mayor"),CONCATENATE("R5C",'Riesgos de Gestión'!$V$41),"")</f>
        <v/>
      </c>
      <c r="AG50" s="37" t="str">
        <f>IF(AND('Riesgos de Gestión'!$AF$42="Muy Baja",'Riesgos de Gestión'!$AH$42="Mayor"),CONCATENATE("R5C",'Riesgos de Gestión'!$V$42),"")</f>
        <v/>
      </c>
      <c r="AH50" s="38" t="str">
        <f>IF(AND('Riesgos de Gestión'!$AF$37="Muy Baja",'Riesgos de Gestión'!$AH$37="Catastrófico"),CONCATENATE("R5C",'Riesgos de Gestión'!$V$37),"")</f>
        <v/>
      </c>
      <c r="AI50" s="39" t="str">
        <f>IF(AND('Riesgos de Gestión'!$AF$38="Muy Baja",'Riesgos de Gestión'!$AH$38="Catastrófico"),CONCATENATE("R5C",'Riesgos de Gestión'!$V$38),"")</f>
        <v/>
      </c>
      <c r="AJ50" s="39" t="str">
        <f>IF(AND('Riesgos de Gestión'!$AF$39="Muy Baja",'Riesgos de Gestión'!$AH$39="Catastrófico"),CONCATENATE("R5C",'Riesgos de Gestión'!$V$39),"")</f>
        <v/>
      </c>
      <c r="AK50" s="39" t="str">
        <f>IF(AND('Riesgos de Gestión'!$AF$40="Muy Baja",'Riesgos de Gestión'!$AH$40="Catastrófico"),CONCATENATE("R5C",'Riesgos de Gestión'!$V$40),"")</f>
        <v/>
      </c>
      <c r="AL50" s="39" t="str">
        <f>IF(AND('Riesgos de Gestión'!$AF$41="Muy Baja",'Riesgos de Gestión'!$AH$41="Catastrófico"),CONCATENATE("R5C",'Riesgos de Gestión'!$V$41),"")</f>
        <v/>
      </c>
      <c r="AM50" s="40" t="str">
        <f>IF(AND('Riesgos de Gestión'!$AF$42="Muy Baja",'Riesgos de Gestión'!$AH$42="Catastrófico"),CONCATENATE("R5C",'Riesgos de Gestión'!$V$42),"")</f>
        <v/>
      </c>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 customHeight="1" x14ac:dyDescent="0.25">
      <c r="A51" s="66"/>
      <c r="B51" s="450"/>
      <c r="C51" s="450"/>
      <c r="D51" s="451"/>
      <c r="E51" s="491"/>
      <c r="F51" s="492"/>
      <c r="G51" s="492"/>
      <c r="H51" s="492"/>
      <c r="I51" s="493"/>
      <c r="J51" s="59" t="str">
        <f>IF(AND('Riesgos de Gestión'!$AF$43="Muy Baja",'Riesgos de Gestión'!$AH$43="Leve"),CONCATENATE("R6C",'Riesgos de Gestión'!$V$43),"")</f>
        <v/>
      </c>
      <c r="K51" s="60" t="str">
        <f>IF(AND('Riesgos de Gestión'!$AF$44="Muy Baja",'Riesgos de Gestión'!$AH$44="Leve"),CONCATENATE("R6C",'Riesgos de Gestión'!$V$44),"")</f>
        <v/>
      </c>
      <c r="L51" s="60" t="str">
        <f>IF(AND('Riesgos de Gestión'!$AF$45="Muy Baja",'Riesgos de Gestión'!$AH$45="Leve"),CONCATENATE("R6C",'Riesgos de Gestión'!$V$45),"")</f>
        <v/>
      </c>
      <c r="M51" s="60" t="str">
        <f>IF(AND('Riesgos de Gestión'!$AF$46="Muy Baja",'Riesgos de Gestión'!$AH$46="Leve"),CONCATENATE("R6C",'Riesgos de Gestión'!$V$46),"")</f>
        <v/>
      </c>
      <c r="N51" s="60" t="str">
        <f>IF(AND('Riesgos de Gestión'!$AF$47="Muy Baja",'Riesgos de Gestión'!$AH$47="Leve"),CONCATENATE("R6C",'Riesgos de Gestión'!$V$47),"")</f>
        <v/>
      </c>
      <c r="O51" s="61" t="str">
        <f>IF(AND('Riesgos de Gestión'!$AF$48="Muy Baja",'Riesgos de Gestión'!$AH$48="Leve"),CONCATENATE("R6C",'Riesgos de Gestión'!$V$48),"")</f>
        <v/>
      </c>
      <c r="P51" s="59" t="str">
        <f>IF(AND('Riesgos de Gestión'!$AF$43="Muy Baja",'Riesgos de Gestión'!$AH$43="Menor"),CONCATENATE("R6C",'Riesgos de Gestión'!$V$43),"")</f>
        <v/>
      </c>
      <c r="Q51" s="60" t="str">
        <f>IF(AND('Riesgos de Gestión'!$AF$44="Muy Baja",'Riesgos de Gestión'!$AH$44="Menor"),CONCATENATE("R6C",'Riesgos de Gestión'!$V$44),"")</f>
        <v/>
      </c>
      <c r="R51" s="60" t="str">
        <f>IF(AND('Riesgos de Gestión'!$AF$45="Muy Baja",'Riesgos de Gestión'!$AH$45="Menor"),CONCATENATE("R6C",'Riesgos de Gestión'!$V$45),"")</f>
        <v/>
      </c>
      <c r="S51" s="60" t="str">
        <f>IF(AND('Riesgos de Gestión'!$AF$46="Muy Baja",'Riesgos de Gestión'!$AH$46="Menor"),CONCATENATE("R6C",'Riesgos de Gestión'!$V$46),"")</f>
        <v/>
      </c>
      <c r="T51" s="60" t="str">
        <f>IF(AND('Riesgos de Gestión'!$AF$47="Muy Baja",'Riesgos de Gestión'!$AH$47="Menor"),CONCATENATE("R6C",'Riesgos de Gestión'!$V$47),"")</f>
        <v/>
      </c>
      <c r="U51" s="61" t="str">
        <f>IF(AND('Riesgos de Gestión'!$AF$48="Muy Baja",'Riesgos de Gestión'!$AH$48="Menor"),CONCATENATE("R6C",'Riesgos de Gestión'!$V$48),"")</f>
        <v/>
      </c>
      <c r="V51" s="50" t="str">
        <f>IF(AND('Riesgos de Gestión'!$AF$43="Muy Baja",'Riesgos de Gestión'!$AH$43="Moderado"),CONCATENATE("R6C",'Riesgos de Gestión'!$V$43),"")</f>
        <v/>
      </c>
      <c r="W51" s="51" t="str">
        <f>IF(AND('Riesgos de Gestión'!$AF$44="Muy Baja",'Riesgos de Gestión'!$AH$44="Moderado"),CONCATENATE("R6C",'Riesgos de Gestión'!$V$44),"")</f>
        <v/>
      </c>
      <c r="X51" s="51" t="str">
        <f>IF(AND('Riesgos de Gestión'!$AF$45="Muy Baja",'Riesgos de Gestión'!$AH$45="Moderado"),CONCATENATE("R6C",'Riesgos de Gestión'!$V$45),"")</f>
        <v/>
      </c>
      <c r="Y51" s="51" t="str">
        <f>IF(AND('Riesgos de Gestión'!$AF$46="Muy Baja",'Riesgos de Gestión'!$AH$46="Moderado"),CONCATENATE("R6C",'Riesgos de Gestión'!$V$46),"")</f>
        <v/>
      </c>
      <c r="Z51" s="51" t="str">
        <f>IF(AND('Riesgos de Gestión'!$AF$47="Muy Baja",'Riesgos de Gestión'!$AH$47="Moderado"),CONCATENATE("R6C",'Riesgos de Gestión'!$V$47),"")</f>
        <v/>
      </c>
      <c r="AA51" s="52" t="str">
        <f>IF(AND('Riesgos de Gestión'!$AF$48="Muy Baja",'Riesgos de Gestión'!$AH$48="Moderado"),CONCATENATE("R6C",'Riesgos de Gestión'!$V$48),"")</f>
        <v/>
      </c>
      <c r="AB51" s="35" t="str">
        <f>IF(AND('Riesgos de Gestión'!$AF$43="Muy Baja",'Riesgos de Gestión'!$AH$43="Mayor"),CONCATENATE("R6C",'Riesgos de Gestión'!$V$43),"")</f>
        <v/>
      </c>
      <c r="AC51" s="36" t="str">
        <f>IF(AND('Riesgos de Gestión'!$AF$44="Muy Baja",'Riesgos de Gestión'!$AH$44="Mayor"),CONCATENATE("R6C",'Riesgos de Gestión'!$V$44),"")</f>
        <v/>
      </c>
      <c r="AD51" s="36" t="str">
        <f>IF(AND('Riesgos de Gestión'!$AF$45="Muy Baja",'Riesgos de Gestión'!$AH$45="Mayor"),CONCATENATE("R6C",'Riesgos de Gestión'!$V$45),"")</f>
        <v/>
      </c>
      <c r="AE51" s="36" t="str">
        <f>IF(AND('Riesgos de Gestión'!$AF$46="Muy Baja",'Riesgos de Gestión'!$AH$46="Mayor"),CONCATENATE("R6C",'Riesgos de Gestión'!$V$46),"")</f>
        <v/>
      </c>
      <c r="AF51" s="36" t="str">
        <f>IF(AND('Riesgos de Gestión'!$AF$47="Muy Baja",'Riesgos de Gestión'!$AH$47="Mayor"),CONCATENATE("R6C",'Riesgos de Gestión'!$V$47),"")</f>
        <v/>
      </c>
      <c r="AG51" s="37" t="str">
        <f>IF(AND('Riesgos de Gestión'!$AF$48="Muy Baja",'Riesgos de Gestión'!$AH$48="Mayor"),CONCATENATE("R6C",'Riesgos de Gestión'!$V$48),"")</f>
        <v/>
      </c>
      <c r="AH51" s="38" t="str">
        <f>IF(AND('Riesgos de Gestión'!$AF$43="Muy Baja",'Riesgos de Gestión'!$AH$43="Catastrófico"),CONCATENATE("R6C",'Riesgos de Gestión'!$V$43),"")</f>
        <v/>
      </c>
      <c r="AI51" s="39" t="str">
        <f>IF(AND('Riesgos de Gestión'!$AF$44="Muy Baja",'Riesgos de Gestión'!$AH$44="Catastrófico"),CONCATENATE("R6C",'Riesgos de Gestión'!$V$44),"")</f>
        <v/>
      </c>
      <c r="AJ51" s="39" t="str">
        <f>IF(AND('Riesgos de Gestión'!$AF$45="Muy Baja",'Riesgos de Gestión'!$AH$45="Catastrófico"),CONCATENATE("R6C",'Riesgos de Gestión'!$V$45),"")</f>
        <v/>
      </c>
      <c r="AK51" s="39" t="str">
        <f>IF(AND('Riesgos de Gestión'!$AF$46="Muy Baja",'Riesgos de Gestión'!$AH$46="Catastrófico"),CONCATENATE("R6C",'Riesgos de Gestión'!$V$46),"")</f>
        <v/>
      </c>
      <c r="AL51" s="39" t="str">
        <f>IF(AND('Riesgos de Gestión'!$AF$47="Muy Baja",'Riesgos de Gestión'!$AH$47="Catastrófico"),CONCATENATE("R6C",'Riesgos de Gestión'!$V$47),"")</f>
        <v/>
      </c>
      <c r="AM51" s="40" t="str">
        <f>IF(AND('Riesgos de Gestión'!$AF$48="Muy Baja",'Riesgos de Gestión'!$AH$48="Catastrófico"),CONCATENATE("R6C",'Riesgos de Gestión'!$V$48),"")</f>
        <v/>
      </c>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ht="15" customHeight="1" x14ac:dyDescent="0.25">
      <c r="A52" s="66"/>
      <c r="B52" s="450"/>
      <c r="C52" s="450"/>
      <c r="D52" s="451"/>
      <c r="E52" s="491"/>
      <c r="F52" s="492"/>
      <c r="G52" s="492"/>
      <c r="H52" s="492"/>
      <c r="I52" s="493"/>
      <c r="J52" s="59" t="str">
        <f>IF(AND('Riesgos de Gestión'!$AF$49="Muy Baja",'Riesgos de Gestión'!$AH$49="Leve"),CONCATENATE("R7C",'Riesgos de Gestión'!$V$49),"")</f>
        <v/>
      </c>
      <c r="K52" s="60" t="str">
        <f>IF(AND('Riesgos de Gestión'!$AF$50="Muy Baja",'Riesgos de Gestión'!$AH$50="Leve"),CONCATENATE("R7C",'Riesgos de Gestión'!$V$50),"")</f>
        <v/>
      </c>
      <c r="L52" s="60" t="str">
        <f>IF(AND('Riesgos de Gestión'!$AF$51="Muy Baja",'Riesgos de Gestión'!$AH$51="Leve"),CONCATENATE("R7C",'Riesgos de Gestión'!$V$51),"")</f>
        <v/>
      </c>
      <c r="M52" s="60" t="str">
        <f>IF(AND('Riesgos de Gestión'!$AF$52="Muy Baja",'Riesgos de Gestión'!$AH$52="Leve"),CONCATENATE("R7C",'Riesgos de Gestión'!$V$52),"")</f>
        <v/>
      </c>
      <c r="N52" s="60" t="str">
        <f>IF(AND('Riesgos de Gestión'!$AF$53="Muy Baja",'Riesgos de Gestión'!$AH$53="Leve"),CONCATENATE("R7C",'Riesgos de Gestión'!$V$53),"")</f>
        <v/>
      </c>
      <c r="O52" s="61" t="str">
        <f>IF(AND('Riesgos de Gestión'!$AF$54="Muy Baja",'Riesgos de Gestión'!$AH$54="Leve"),CONCATENATE("R7C",'Riesgos de Gestión'!$V$54),"")</f>
        <v/>
      </c>
      <c r="P52" s="59" t="str">
        <f>IF(AND('Riesgos de Gestión'!$AF$49="Muy Baja",'Riesgos de Gestión'!$AH$49="Menor"),CONCATENATE("R7C",'Riesgos de Gestión'!$V$49),"")</f>
        <v/>
      </c>
      <c r="Q52" s="60" t="str">
        <f>IF(AND('Riesgos de Gestión'!$AF$50="Muy Baja",'Riesgos de Gestión'!$AH$50="Menor"),CONCATENATE("R7C",'Riesgos de Gestión'!$V$50),"")</f>
        <v/>
      </c>
      <c r="R52" s="60" t="str">
        <f>IF(AND('Riesgos de Gestión'!$AF$51="Muy Baja",'Riesgos de Gestión'!$AH$51="Menor"),CONCATENATE("R7C",'Riesgos de Gestión'!$V$51),"")</f>
        <v/>
      </c>
      <c r="S52" s="60" t="str">
        <f>IF(AND('Riesgos de Gestión'!$AF$52="Muy Baja",'Riesgos de Gestión'!$AH$52="Menor"),CONCATENATE("R7C",'Riesgos de Gestión'!$V$52),"")</f>
        <v/>
      </c>
      <c r="T52" s="60" t="str">
        <f>IF(AND('Riesgos de Gestión'!$AF$53="Muy Baja",'Riesgos de Gestión'!$AH$53="Menor"),CONCATENATE("R7C",'Riesgos de Gestión'!$V$53),"")</f>
        <v/>
      </c>
      <c r="U52" s="61" t="str">
        <f>IF(AND('Riesgos de Gestión'!$AF$54="Muy Baja",'Riesgos de Gestión'!$AH$54="Menor"),CONCATENATE("R7C",'Riesgos de Gestión'!$V$54),"")</f>
        <v/>
      </c>
      <c r="V52" s="50" t="str">
        <f>IF(AND('Riesgos de Gestión'!$AF$49="Muy Baja",'Riesgos de Gestión'!$AH$49="Moderado"),CONCATENATE("R7C",'Riesgos de Gestión'!$V$49),"")</f>
        <v/>
      </c>
      <c r="W52" s="51" t="str">
        <f>IF(AND('Riesgos de Gestión'!$AF$50="Muy Baja",'Riesgos de Gestión'!$AH$50="Moderado"),CONCATENATE("R7C",'Riesgos de Gestión'!$V$50),"")</f>
        <v/>
      </c>
      <c r="X52" s="51" t="str">
        <f>IF(AND('Riesgos de Gestión'!$AF$51="Muy Baja",'Riesgos de Gestión'!$AH$51="Moderado"),CONCATENATE("R7C",'Riesgos de Gestión'!$V$51),"")</f>
        <v/>
      </c>
      <c r="Y52" s="51" t="str">
        <f>IF(AND('Riesgos de Gestión'!$AF$52="Muy Baja",'Riesgos de Gestión'!$AH$52="Moderado"),CONCATENATE("R7C",'Riesgos de Gestión'!$V$52),"")</f>
        <v/>
      </c>
      <c r="Z52" s="51" t="str">
        <f>IF(AND('Riesgos de Gestión'!$AF$53="Muy Baja",'Riesgos de Gestión'!$AH$53="Moderado"),CONCATENATE("R7C",'Riesgos de Gestión'!$V$53),"")</f>
        <v/>
      </c>
      <c r="AA52" s="52" t="str">
        <f>IF(AND('Riesgos de Gestión'!$AF$54="Muy Baja",'Riesgos de Gestión'!$AH$54="Moderado"),CONCATENATE("R7C",'Riesgos de Gestión'!$V$54),"")</f>
        <v/>
      </c>
      <c r="AB52" s="35" t="str">
        <f>IF(AND('Riesgos de Gestión'!$AF$49="Muy Baja",'Riesgos de Gestión'!$AH$49="Mayor"),CONCATENATE("R7C",'Riesgos de Gestión'!$V$49),"")</f>
        <v/>
      </c>
      <c r="AC52" s="36" t="str">
        <f>IF(AND('Riesgos de Gestión'!$AF$50="Muy Baja",'Riesgos de Gestión'!$AH$50="Mayor"),CONCATENATE("R7C",'Riesgos de Gestión'!$V$50),"")</f>
        <v/>
      </c>
      <c r="AD52" s="36" t="str">
        <f>IF(AND('Riesgos de Gestión'!$AF$51="Muy Baja",'Riesgos de Gestión'!$AH$51="Mayor"),CONCATENATE("R7C",'Riesgos de Gestión'!$V$51),"")</f>
        <v/>
      </c>
      <c r="AE52" s="36" t="str">
        <f>IF(AND('Riesgos de Gestión'!$AF$52="Muy Baja",'Riesgos de Gestión'!$AH$52="Mayor"),CONCATENATE("R7C",'Riesgos de Gestión'!$V$52),"")</f>
        <v/>
      </c>
      <c r="AF52" s="36" t="str">
        <f>IF(AND('Riesgos de Gestión'!$AF$53="Muy Baja",'Riesgos de Gestión'!$AH$53="Mayor"),CONCATENATE("R7C",'Riesgos de Gestión'!$V$53),"")</f>
        <v/>
      </c>
      <c r="AG52" s="37" t="str">
        <f>IF(AND('Riesgos de Gestión'!$AF$54="Muy Baja",'Riesgos de Gestión'!$AH$54="Mayor"),CONCATENATE("R7C",'Riesgos de Gestión'!$V$54),"")</f>
        <v/>
      </c>
      <c r="AH52" s="38" t="str">
        <f>IF(AND('Riesgos de Gestión'!$AF$49="Muy Baja",'Riesgos de Gestión'!$AH$49="Catastrófico"),CONCATENATE("R7C",'Riesgos de Gestión'!$V$49),"")</f>
        <v/>
      </c>
      <c r="AI52" s="39" t="str">
        <f>IF(AND('Riesgos de Gestión'!$AF$50="Muy Baja",'Riesgos de Gestión'!$AH$50="Catastrófico"),CONCATENATE("R7C",'Riesgos de Gestión'!$V$50),"")</f>
        <v/>
      </c>
      <c r="AJ52" s="39" t="str">
        <f>IF(AND('Riesgos de Gestión'!$AF$51="Muy Baja",'Riesgos de Gestión'!$AH$51="Catastrófico"),CONCATENATE("R7C",'Riesgos de Gestión'!$V$51),"")</f>
        <v/>
      </c>
      <c r="AK52" s="39" t="str">
        <f>IF(AND('Riesgos de Gestión'!$AF$52="Muy Baja",'Riesgos de Gestión'!$AH$52="Catastrófico"),CONCATENATE("R7C",'Riesgos de Gestión'!$V$52),"")</f>
        <v/>
      </c>
      <c r="AL52" s="39" t="str">
        <f>IF(AND('Riesgos de Gestión'!$AF$53="Muy Baja",'Riesgos de Gestión'!$AH$53="Catastrófico"),CONCATENATE("R7C",'Riesgos de Gestión'!$V$53),"")</f>
        <v/>
      </c>
      <c r="AM52" s="40" t="str">
        <f>IF(AND('Riesgos de Gestión'!$AF$54="Muy Baja",'Riesgos de Gestión'!$AH$54="Catastrófico"),CONCATENATE("R7C",'Riesgos de Gestión'!$V$54),"")</f>
        <v/>
      </c>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25">
      <c r="A53" s="66"/>
      <c r="B53" s="450"/>
      <c r="C53" s="450"/>
      <c r="D53" s="451"/>
      <c r="E53" s="491"/>
      <c r="F53" s="492"/>
      <c r="G53" s="492"/>
      <c r="H53" s="492"/>
      <c r="I53" s="493"/>
      <c r="J53" s="59" t="str">
        <f>IF(AND('Riesgos de Gestión'!$AF$55="Muy Baja",'Riesgos de Gestión'!$AH$55="Leve"),CONCATENATE("R8C",'Riesgos de Gestión'!$V$55),"")</f>
        <v/>
      </c>
      <c r="K53" s="60" t="str">
        <f>IF(AND('Riesgos de Gestión'!$AF$56="Muy Baja",'Riesgos de Gestión'!$AH$56="Leve"),CONCATENATE("R8C",'Riesgos de Gestión'!$V$56),"")</f>
        <v/>
      </c>
      <c r="L53" s="60" t="str">
        <f>IF(AND('Riesgos de Gestión'!$AF$57="Muy Baja",'Riesgos de Gestión'!$AH$57="Leve"),CONCATENATE("R8C",'Riesgos de Gestión'!$V$57),"")</f>
        <v/>
      </c>
      <c r="M53" s="60" t="str">
        <f>IF(AND('Riesgos de Gestión'!$AF$58="Muy Baja",'Riesgos de Gestión'!$AH$58="Leve"),CONCATENATE("R8C",'Riesgos de Gestión'!$V$58),"")</f>
        <v/>
      </c>
      <c r="N53" s="60" t="str">
        <f>IF(AND('Riesgos de Gestión'!$AF$59="Muy Baja",'Riesgos de Gestión'!$AH$59="Leve"),CONCATENATE("R8C",'Riesgos de Gestión'!$V$59),"")</f>
        <v/>
      </c>
      <c r="O53" s="61" t="str">
        <f>IF(AND('Riesgos de Gestión'!$AF$60="Muy Baja",'Riesgos de Gestión'!$AH$60="Leve"),CONCATENATE("R8C",'Riesgos de Gestión'!$V$60),"")</f>
        <v/>
      </c>
      <c r="P53" s="59" t="str">
        <f>IF(AND('Riesgos de Gestión'!$AF$55="Muy Baja",'Riesgos de Gestión'!$AH$55="Menor"),CONCATENATE("R8C",'Riesgos de Gestión'!$V$55),"")</f>
        <v/>
      </c>
      <c r="Q53" s="60" t="str">
        <f>IF(AND('Riesgos de Gestión'!$AF$56="Muy Baja",'Riesgos de Gestión'!$AH$56="Menor"),CONCATENATE("R8C",'Riesgos de Gestión'!$V$56),"")</f>
        <v/>
      </c>
      <c r="R53" s="60" t="str">
        <f>IF(AND('Riesgos de Gestión'!$AF$57="Muy Baja",'Riesgos de Gestión'!$AH$57="Menor"),CONCATENATE("R8C",'Riesgos de Gestión'!$V$57),"")</f>
        <v/>
      </c>
      <c r="S53" s="60" t="str">
        <f>IF(AND('Riesgos de Gestión'!$AF$58="Muy Baja",'Riesgos de Gestión'!$AH$58="Menor"),CONCATENATE("R8C",'Riesgos de Gestión'!$V$58),"")</f>
        <v/>
      </c>
      <c r="T53" s="60" t="str">
        <f>IF(AND('Riesgos de Gestión'!$AF$59="Muy Baja",'Riesgos de Gestión'!$AH$59="Menor"),CONCATENATE("R8C",'Riesgos de Gestión'!$V$59),"")</f>
        <v/>
      </c>
      <c r="U53" s="61" t="str">
        <f>IF(AND('Riesgos de Gestión'!$AF$60="Muy Baja",'Riesgos de Gestión'!$AH$60="Menor"),CONCATENATE("R8C",'Riesgos de Gestión'!$V$60),"")</f>
        <v/>
      </c>
      <c r="V53" s="50" t="str">
        <f>IF(AND('Riesgos de Gestión'!$AF$55="Muy Baja",'Riesgos de Gestión'!$AH$55="Moderado"),CONCATENATE("R8C",'Riesgos de Gestión'!$V$55),"")</f>
        <v/>
      </c>
      <c r="W53" s="51" t="str">
        <f>IF(AND('Riesgos de Gestión'!$AF$56="Muy Baja",'Riesgos de Gestión'!$AH$56="Moderado"),CONCATENATE("R8C",'Riesgos de Gestión'!$V$56),"")</f>
        <v/>
      </c>
      <c r="X53" s="51" t="str">
        <f>IF(AND('Riesgos de Gestión'!$AF$57="Muy Baja",'Riesgos de Gestión'!$AH$57="Moderado"),CONCATENATE("R8C",'Riesgos de Gestión'!$V$57),"")</f>
        <v/>
      </c>
      <c r="Y53" s="51" t="str">
        <f>IF(AND('Riesgos de Gestión'!$AF$58="Muy Baja",'Riesgos de Gestión'!$AH$58="Moderado"),CONCATENATE("R8C",'Riesgos de Gestión'!$V$58),"")</f>
        <v/>
      </c>
      <c r="Z53" s="51" t="str">
        <f>IF(AND('Riesgos de Gestión'!$AF$59="Muy Baja",'Riesgos de Gestión'!$AH$59="Moderado"),CONCATENATE("R8C",'Riesgos de Gestión'!$V$59),"")</f>
        <v/>
      </c>
      <c r="AA53" s="52" t="str">
        <f>IF(AND('Riesgos de Gestión'!$AF$60="Muy Baja",'Riesgos de Gestión'!$AH$60="Moderado"),CONCATENATE("R8C",'Riesgos de Gestión'!$V$60),"")</f>
        <v/>
      </c>
      <c r="AB53" s="35" t="str">
        <f>IF(AND('Riesgos de Gestión'!$AF$55="Muy Baja",'Riesgos de Gestión'!$AH$55="Mayor"),CONCATENATE("R8C",'Riesgos de Gestión'!$V$55),"")</f>
        <v/>
      </c>
      <c r="AC53" s="36" t="str">
        <f>IF(AND('Riesgos de Gestión'!$AF$56="Muy Baja",'Riesgos de Gestión'!$AH$56="Mayor"),CONCATENATE("R8C",'Riesgos de Gestión'!$V$56),"")</f>
        <v/>
      </c>
      <c r="AD53" s="36" t="str">
        <f>IF(AND('Riesgos de Gestión'!$AF$57="Muy Baja",'Riesgos de Gestión'!$AH$57="Mayor"),CONCATENATE("R8C",'Riesgos de Gestión'!$V$57),"")</f>
        <v/>
      </c>
      <c r="AE53" s="36" t="str">
        <f>IF(AND('Riesgos de Gestión'!$AF$58="Muy Baja",'Riesgos de Gestión'!$AH$58="Mayor"),CONCATENATE("R8C",'Riesgos de Gestión'!$V$58),"")</f>
        <v/>
      </c>
      <c r="AF53" s="36" t="str">
        <f>IF(AND('Riesgos de Gestión'!$AF$59="Muy Baja",'Riesgos de Gestión'!$AH$59="Mayor"),CONCATENATE("R8C",'Riesgos de Gestión'!$V$59),"")</f>
        <v/>
      </c>
      <c r="AG53" s="37" t="str">
        <f>IF(AND('Riesgos de Gestión'!$AF$60="Muy Baja",'Riesgos de Gestión'!$AH$60="Mayor"),CONCATENATE("R8C",'Riesgos de Gestión'!$V$60),"")</f>
        <v/>
      </c>
      <c r="AH53" s="38" t="str">
        <f>IF(AND('Riesgos de Gestión'!$AF$55="Muy Baja",'Riesgos de Gestión'!$AH$55="Catastrófico"),CONCATENATE("R8C",'Riesgos de Gestión'!$V$55),"")</f>
        <v/>
      </c>
      <c r="AI53" s="39" t="str">
        <f>IF(AND('Riesgos de Gestión'!$AF$56="Muy Baja",'Riesgos de Gestión'!$AH$56="Catastrófico"),CONCATENATE("R8C",'Riesgos de Gestión'!$V$56),"")</f>
        <v/>
      </c>
      <c r="AJ53" s="39" t="str">
        <f>IF(AND('Riesgos de Gestión'!$AF$57="Muy Baja",'Riesgos de Gestión'!$AH$57="Catastrófico"),CONCATENATE("R8C",'Riesgos de Gestión'!$V$57),"")</f>
        <v/>
      </c>
      <c r="AK53" s="39" t="str">
        <f>IF(AND('Riesgos de Gestión'!$AF$58="Muy Baja",'Riesgos de Gestión'!$AH$58="Catastrófico"),CONCATENATE("R8C",'Riesgos de Gestión'!$V$58),"")</f>
        <v/>
      </c>
      <c r="AL53" s="39" t="str">
        <f>IF(AND('Riesgos de Gestión'!$AF$59="Muy Baja",'Riesgos de Gestión'!$AH$59="Catastrófico"),CONCATENATE("R8C",'Riesgos de Gestión'!$V$59),"")</f>
        <v/>
      </c>
      <c r="AM53" s="40" t="str">
        <f>IF(AND('Riesgos de Gestión'!$AF$60="Muy Baja",'Riesgos de Gestión'!$AH$60="Catastrófico"),CONCATENATE("R8C",'Riesgos de Gestión'!$V$60),"")</f>
        <v/>
      </c>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25">
      <c r="A54" s="66"/>
      <c r="B54" s="450"/>
      <c r="C54" s="450"/>
      <c r="D54" s="451"/>
      <c r="E54" s="491"/>
      <c r="F54" s="492"/>
      <c r="G54" s="492"/>
      <c r="H54" s="492"/>
      <c r="I54" s="493"/>
      <c r="J54" s="59" t="str">
        <f>IF(AND('Riesgos de Gestión'!$AF$61="Muy Baja",'Riesgos de Gestión'!$AH$61="Leve"),CONCATENATE("R9C",'Riesgos de Gestión'!$V$61),"")</f>
        <v/>
      </c>
      <c r="K54" s="60" t="str">
        <f>IF(AND('Riesgos de Gestión'!$AF$62="Muy Baja",'Riesgos de Gestión'!$AH$62="Leve"),CONCATENATE("R9C",'Riesgos de Gestión'!$V$62),"")</f>
        <v/>
      </c>
      <c r="L54" s="60" t="str">
        <f>IF(AND('Riesgos de Gestión'!$AF$63="Muy Baja",'Riesgos de Gestión'!$AH$63="Leve"),CONCATENATE("R9C",'Riesgos de Gestión'!$V$63),"")</f>
        <v/>
      </c>
      <c r="M54" s="60" t="str">
        <f>IF(AND('Riesgos de Gestión'!$AF$64="Muy Baja",'Riesgos de Gestión'!$AH$64="Leve"),CONCATENATE("R9C",'Riesgos de Gestión'!$V$64),"")</f>
        <v/>
      </c>
      <c r="N54" s="60" t="str">
        <f>IF(AND('Riesgos de Gestión'!$AF$65="Muy Baja",'Riesgos de Gestión'!$AH$65="Leve"),CONCATENATE("R9C",'Riesgos de Gestión'!$V$65),"")</f>
        <v/>
      </c>
      <c r="O54" s="61" t="str">
        <f>IF(AND('Riesgos de Gestión'!$AF$66="Muy Baja",'Riesgos de Gestión'!$AH$66="Leve"),CONCATENATE("R9C",'Riesgos de Gestión'!$V$66),"")</f>
        <v/>
      </c>
      <c r="P54" s="59" t="str">
        <f>IF(AND('Riesgos de Gestión'!$AF$61="Muy Baja",'Riesgos de Gestión'!$AH$61="Menor"),CONCATENATE("R9C",'Riesgos de Gestión'!$V$61),"")</f>
        <v/>
      </c>
      <c r="Q54" s="60" t="str">
        <f>IF(AND('Riesgos de Gestión'!$AF$62="Muy Baja",'Riesgos de Gestión'!$AH$62="Menor"),CONCATENATE("R9C",'Riesgos de Gestión'!$V$62),"")</f>
        <v/>
      </c>
      <c r="R54" s="60" t="str">
        <f>IF(AND('Riesgos de Gestión'!$AF$63="Muy Baja",'Riesgos de Gestión'!$AH$63="Menor"),CONCATENATE("R9C",'Riesgos de Gestión'!$V$63),"")</f>
        <v/>
      </c>
      <c r="S54" s="60" t="str">
        <f>IF(AND('Riesgos de Gestión'!$AF$64="Muy Baja",'Riesgos de Gestión'!$AH$64="Menor"),CONCATENATE("R9C",'Riesgos de Gestión'!$V$64),"")</f>
        <v/>
      </c>
      <c r="T54" s="60" t="str">
        <f>IF(AND('Riesgos de Gestión'!$AF$65="Muy Baja",'Riesgos de Gestión'!$AH$65="Menor"),CONCATENATE("R9C",'Riesgos de Gestión'!$V$65),"")</f>
        <v/>
      </c>
      <c r="U54" s="61" t="str">
        <f>IF(AND('Riesgos de Gestión'!$AF$66="Muy Baja",'Riesgos de Gestión'!$AH$66="Menor"),CONCATENATE("R9C",'Riesgos de Gestión'!$V$66),"")</f>
        <v/>
      </c>
      <c r="V54" s="50" t="str">
        <f>IF(AND('Riesgos de Gestión'!$AF$61="Muy Baja",'Riesgos de Gestión'!$AH$61="Moderado"),CONCATENATE("R9C",'Riesgos de Gestión'!$V$61),"")</f>
        <v/>
      </c>
      <c r="W54" s="51" t="str">
        <f>IF(AND('Riesgos de Gestión'!$AF$62="Muy Baja",'Riesgos de Gestión'!$AH$62="Moderado"),CONCATENATE("R9C",'Riesgos de Gestión'!$V$62),"")</f>
        <v/>
      </c>
      <c r="X54" s="51" t="str">
        <f>IF(AND('Riesgos de Gestión'!$AF$63="Muy Baja",'Riesgos de Gestión'!$AH$63="Moderado"),CONCATENATE("R9C",'Riesgos de Gestión'!$V$63),"")</f>
        <v/>
      </c>
      <c r="Y54" s="51" t="str">
        <f>IF(AND('Riesgos de Gestión'!$AF$64="Muy Baja",'Riesgos de Gestión'!$AH$64="Moderado"),CONCATENATE("R9C",'Riesgos de Gestión'!$V$64),"")</f>
        <v/>
      </c>
      <c r="Z54" s="51" t="str">
        <f>IF(AND('Riesgos de Gestión'!$AF$65="Muy Baja",'Riesgos de Gestión'!$AH$65="Moderado"),CONCATENATE("R9C",'Riesgos de Gestión'!$V$65),"")</f>
        <v/>
      </c>
      <c r="AA54" s="52" t="str">
        <f>IF(AND('Riesgos de Gestión'!$AF$66="Muy Baja",'Riesgos de Gestión'!$AH$66="Moderado"),CONCATENATE("R9C",'Riesgos de Gestión'!$V$66),"")</f>
        <v/>
      </c>
      <c r="AB54" s="35" t="str">
        <f>IF(AND('Riesgos de Gestión'!$AF$61="Muy Baja",'Riesgos de Gestión'!$AH$61="Mayor"),CONCATENATE("R9C",'Riesgos de Gestión'!$V$61),"")</f>
        <v/>
      </c>
      <c r="AC54" s="36" t="str">
        <f>IF(AND('Riesgos de Gestión'!$AF$62="Muy Baja",'Riesgos de Gestión'!$AH$62="Mayor"),CONCATENATE("R9C",'Riesgos de Gestión'!$V$62),"")</f>
        <v/>
      </c>
      <c r="AD54" s="36" t="str">
        <f>IF(AND('Riesgos de Gestión'!$AF$63="Muy Baja",'Riesgos de Gestión'!$AH$63="Mayor"),CONCATENATE("R9C",'Riesgos de Gestión'!$V$63),"")</f>
        <v/>
      </c>
      <c r="AE54" s="36" t="str">
        <f>IF(AND('Riesgos de Gestión'!$AF$64="Muy Baja",'Riesgos de Gestión'!$AH$64="Mayor"),CONCATENATE("R9C",'Riesgos de Gestión'!$V$64),"")</f>
        <v/>
      </c>
      <c r="AF54" s="36" t="str">
        <f>IF(AND('Riesgos de Gestión'!$AF$65="Muy Baja",'Riesgos de Gestión'!$AH$65="Mayor"),CONCATENATE("R9C",'Riesgos de Gestión'!$V$65),"")</f>
        <v/>
      </c>
      <c r="AG54" s="37" t="str">
        <f>IF(AND('Riesgos de Gestión'!$AF$66="Muy Baja",'Riesgos de Gestión'!$AH$66="Mayor"),CONCATENATE("R9C",'Riesgos de Gestión'!$V$66),"")</f>
        <v/>
      </c>
      <c r="AH54" s="38" t="str">
        <f>IF(AND('Riesgos de Gestión'!$AF$61="Muy Baja",'Riesgos de Gestión'!$AH$61="Catastrófico"),CONCATENATE("R9C",'Riesgos de Gestión'!$V$61),"")</f>
        <v/>
      </c>
      <c r="AI54" s="39" t="str">
        <f>IF(AND('Riesgos de Gestión'!$AF$62="Muy Baja",'Riesgos de Gestión'!$AH$62="Catastrófico"),CONCATENATE("R9C",'Riesgos de Gestión'!$V$62),"")</f>
        <v/>
      </c>
      <c r="AJ54" s="39" t="str">
        <f>IF(AND('Riesgos de Gestión'!$AF$63="Muy Baja",'Riesgos de Gestión'!$AH$63="Catastrófico"),CONCATENATE("R9C",'Riesgos de Gestión'!$V$63),"")</f>
        <v/>
      </c>
      <c r="AK54" s="39" t="str">
        <f>IF(AND('Riesgos de Gestión'!$AF$64="Muy Baja",'Riesgos de Gestión'!$AH$64="Catastrófico"),CONCATENATE("R9C",'Riesgos de Gestión'!$V$64),"")</f>
        <v/>
      </c>
      <c r="AL54" s="39" t="str">
        <f>IF(AND('Riesgos de Gestión'!$AF$65="Muy Baja",'Riesgos de Gestión'!$AH$65="Catastrófico"),CONCATENATE("R9C",'Riesgos de Gestión'!$V$65),"")</f>
        <v/>
      </c>
      <c r="AM54" s="40" t="str">
        <f>IF(AND('Riesgos de Gestión'!$AF$66="Muy Baja",'Riesgos de Gestión'!$AH$66="Catastrófico"),CONCATENATE("R9C",'Riesgos de Gestión'!$V$66),"")</f>
        <v/>
      </c>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ht="15.75" customHeight="1" thickBot="1" x14ac:dyDescent="0.3">
      <c r="A55" s="66"/>
      <c r="B55" s="450"/>
      <c r="C55" s="450"/>
      <c r="D55" s="451"/>
      <c r="E55" s="494"/>
      <c r="F55" s="495"/>
      <c r="G55" s="495"/>
      <c r="H55" s="495"/>
      <c r="I55" s="496"/>
      <c r="J55" s="62" t="str">
        <f>IF(AND('Riesgos de Gestión'!$AF$67="Muy Baja",'Riesgos de Gestión'!$AH$67="Leve"),CONCATENATE("R10C",'Riesgos de Gestión'!$V$67),"")</f>
        <v/>
      </c>
      <c r="K55" s="63" t="str">
        <f>IF(AND('Riesgos de Gestión'!$AF$68="Muy Baja",'Riesgos de Gestión'!$AH$68="Leve"),CONCATENATE("R10C",'Riesgos de Gestión'!$V$68),"")</f>
        <v/>
      </c>
      <c r="L55" s="63" t="str">
        <f>IF(AND('Riesgos de Gestión'!$AF$69="Muy Baja",'Riesgos de Gestión'!$AH$69="Leve"),CONCATENATE("R10C",'Riesgos de Gestión'!$V$69),"")</f>
        <v/>
      </c>
      <c r="M55" s="63" t="str">
        <f>IF(AND('Riesgos de Gestión'!$AF$70="Muy Baja",'Riesgos de Gestión'!$AH$70="Leve"),CONCATENATE("R10C",'Riesgos de Gestión'!$V$70),"")</f>
        <v/>
      </c>
      <c r="N55" s="63" t="str">
        <f>IF(AND('Riesgos de Gestión'!$AF$71="Muy Baja",'Riesgos de Gestión'!$AH$71="Leve"),CONCATENATE("R10C",'Riesgos de Gestión'!$V$71),"")</f>
        <v/>
      </c>
      <c r="O55" s="64" t="str">
        <f>IF(AND('Riesgos de Gestión'!$AF$72="Muy Baja",'Riesgos de Gestión'!$AH$72="Leve"),CONCATENATE("R10C",'Riesgos de Gestión'!$V$72),"")</f>
        <v/>
      </c>
      <c r="P55" s="62" t="str">
        <f>IF(AND('Riesgos de Gestión'!$AF$67="Muy Baja",'Riesgos de Gestión'!$AH$67="Menor"),CONCATENATE("R10C",'Riesgos de Gestión'!$V$67),"")</f>
        <v/>
      </c>
      <c r="Q55" s="63" t="str">
        <f>IF(AND('Riesgos de Gestión'!$AF$68="Muy Baja",'Riesgos de Gestión'!$AH$68="Menor"),CONCATENATE("R10C",'Riesgos de Gestión'!$V$68),"")</f>
        <v/>
      </c>
      <c r="R55" s="63" t="str">
        <f>IF(AND('Riesgos de Gestión'!$AF$69="Muy Baja",'Riesgos de Gestión'!$AH$69="Menor"),CONCATENATE("R10C",'Riesgos de Gestión'!$V$69),"")</f>
        <v/>
      </c>
      <c r="S55" s="63" t="str">
        <f>IF(AND('Riesgos de Gestión'!$AF$70="Muy Baja",'Riesgos de Gestión'!$AH$70="Menor"),CONCATENATE("R10C",'Riesgos de Gestión'!$V$70),"")</f>
        <v/>
      </c>
      <c r="T55" s="63" t="str">
        <f>IF(AND('Riesgos de Gestión'!$AF$71="Muy Baja",'Riesgos de Gestión'!$AH$71="Menor"),CONCATENATE("R10C",'Riesgos de Gestión'!$V$71),"")</f>
        <v/>
      </c>
      <c r="U55" s="64" t="str">
        <f>IF(AND('Riesgos de Gestión'!$AF$72="Muy Baja",'Riesgos de Gestión'!$AH$72="Menor"),CONCATENATE("R10C",'Riesgos de Gestión'!$V$72),"")</f>
        <v/>
      </c>
      <c r="V55" s="53" t="str">
        <f>IF(AND('Riesgos de Gestión'!$AF$67="Muy Baja",'Riesgos de Gestión'!$AH$67="Moderado"),CONCATENATE("R10C",'Riesgos de Gestión'!$V$67),"")</f>
        <v/>
      </c>
      <c r="W55" s="54" t="str">
        <f>IF(AND('Riesgos de Gestión'!$AF$68="Muy Baja",'Riesgos de Gestión'!$AH$68="Moderado"),CONCATENATE("R10C",'Riesgos de Gestión'!$V$68),"")</f>
        <v/>
      </c>
      <c r="X55" s="54" t="str">
        <f>IF(AND('Riesgos de Gestión'!$AF$69="Muy Baja",'Riesgos de Gestión'!$AH$69="Moderado"),CONCATENATE("R10C",'Riesgos de Gestión'!$V$69),"")</f>
        <v/>
      </c>
      <c r="Y55" s="54" t="str">
        <f>IF(AND('Riesgos de Gestión'!$AF$70="Muy Baja",'Riesgos de Gestión'!$AH$70="Moderado"),CONCATENATE("R10C",'Riesgos de Gestión'!$V$70),"")</f>
        <v/>
      </c>
      <c r="Z55" s="54" t="str">
        <f>IF(AND('Riesgos de Gestión'!$AF$71="Muy Baja",'Riesgos de Gestión'!$AH$71="Moderado"),CONCATENATE("R10C",'Riesgos de Gestión'!$V$71),"")</f>
        <v/>
      </c>
      <c r="AA55" s="55" t="str">
        <f>IF(AND('Riesgos de Gestión'!$AF$72="Muy Baja",'Riesgos de Gestión'!$AH$72="Moderado"),CONCATENATE("R10C",'Riesgos de Gestión'!$V$72),"")</f>
        <v/>
      </c>
      <c r="AB55" s="41" t="str">
        <f>IF(AND('Riesgos de Gestión'!$AF$67="Muy Baja",'Riesgos de Gestión'!$AH$67="Mayor"),CONCATENATE("R10C",'Riesgos de Gestión'!$V$67),"")</f>
        <v/>
      </c>
      <c r="AC55" s="42" t="str">
        <f>IF(AND('Riesgos de Gestión'!$AF$68="Muy Baja",'Riesgos de Gestión'!$AH$68="Mayor"),CONCATENATE("R10C",'Riesgos de Gestión'!$V$68),"")</f>
        <v/>
      </c>
      <c r="AD55" s="42" t="str">
        <f>IF(AND('Riesgos de Gestión'!$AF$69="Muy Baja",'Riesgos de Gestión'!$AH$69="Mayor"),CONCATENATE("R10C",'Riesgos de Gestión'!$V$69),"")</f>
        <v/>
      </c>
      <c r="AE55" s="42" t="str">
        <f>IF(AND('Riesgos de Gestión'!$AF$70="Muy Baja",'Riesgos de Gestión'!$AH$70="Mayor"),CONCATENATE("R10C",'Riesgos de Gestión'!$V$70),"")</f>
        <v/>
      </c>
      <c r="AF55" s="42" t="str">
        <f>IF(AND('Riesgos de Gestión'!$AF$71="Muy Baja",'Riesgos de Gestión'!$AH$71="Mayor"),CONCATENATE("R10C",'Riesgos de Gestión'!$V$71),"")</f>
        <v/>
      </c>
      <c r="AG55" s="43" t="str">
        <f>IF(AND('Riesgos de Gestión'!$AF$72="Muy Baja",'Riesgos de Gestión'!$AH$72="Mayor"),CONCATENATE("R10C",'Riesgos de Gestión'!$V$72),"")</f>
        <v/>
      </c>
      <c r="AH55" s="44" t="str">
        <f>IF(AND('Riesgos de Gestión'!$AF$67="Muy Baja",'Riesgos de Gestión'!$AH$67="Catastrófico"),CONCATENATE("R10C",'Riesgos de Gestión'!$V$67),"")</f>
        <v/>
      </c>
      <c r="AI55" s="45" t="str">
        <f>IF(AND('Riesgos de Gestión'!$AF$68="Muy Baja",'Riesgos de Gestión'!$AH$68="Catastrófico"),CONCATENATE("R10C",'Riesgos de Gestión'!$V$68),"")</f>
        <v/>
      </c>
      <c r="AJ55" s="45" t="str">
        <f>IF(AND('Riesgos de Gestión'!$AF$69="Muy Baja",'Riesgos de Gestión'!$AH$69="Catastrófico"),CONCATENATE("R10C",'Riesgos de Gestión'!$V$69),"")</f>
        <v/>
      </c>
      <c r="AK55" s="45" t="str">
        <f>IF(AND('Riesgos de Gestión'!$AF$70="Muy Baja",'Riesgos de Gestión'!$AH$70="Catastrófico"),CONCATENATE("R10C",'Riesgos de Gestión'!$V$70),"")</f>
        <v/>
      </c>
      <c r="AL55" s="45" t="str">
        <f>IF(AND('Riesgos de Gestión'!$AF$71="Muy Baja",'Riesgos de Gestión'!$AH$71="Catastrófico"),CONCATENATE("R10C",'Riesgos de Gestión'!$V$71),"")</f>
        <v/>
      </c>
      <c r="AM55" s="46" t="str">
        <f>IF(AND('Riesgos de Gestión'!$AF$72="Muy Baja",'Riesgos de Gestión'!$AH$72="Catastrófico"),CONCATENATE("R10C",'Riesgos de Gestión'!$V$72),"")</f>
        <v/>
      </c>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25">
      <c r="A56" s="66"/>
      <c r="B56" s="66"/>
      <c r="C56" s="66"/>
      <c r="D56" s="66"/>
      <c r="E56" s="66"/>
      <c r="F56" s="66"/>
      <c r="G56" s="66"/>
      <c r="H56" s="66"/>
      <c r="I56" s="66"/>
      <c r="J56" s="488" t="s">
        <v>274</v>
      </c>
      <c r="K56" s="489"/>
      <c r="L56" s="489"/>
      <c r="M56" s="489"/>
      <c r="N56" s="489"/>
      <c r="O56" s="490"/>
      <c r="P56" s="488" t="s">
        <v>275</v>
      </c>
      <c r="Q56" s="489"/>
      <c r="R56" s="489"/>
      <c r="S56" s="489"/>
      <c r="T56" s="489"/>
      <c r="U56" s="490"/>
      <c r="V56" s="488" t="s">
        <v>276</v>
      </c>
      <c r="W56" s="489"/>
      <c r="X56" s="489"/>
      <c r="Y56" s="489"/>
      <c r="Z56" s="489"/>
      <c r="AA56" s="490"/>
      <c r="AB56" s="488" t="s">
        <v>277</v>
      </c>
      <c r="AC56" s="497"/>
      <c r="AD56" s="489"/>
      <c r="AE56" s="489"/>
      <c r="AF56" s="489"/>
      <c r="AG56" s="490"/>
      <c r="AH56" s="488" t="s">
        <v>278</v>
      </c>
      <c r="AI56" s="489"/>
      <c r="AJ56" s="489"/>
      <c r="AK56" s="489"/>
      <c r="AL56" s="489"/>
      <c r="AM56" s="490"/>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25">
      <c r="A57" s="66"/>
      <c r="B57" s="66"/>
      <c r="C57" s="66"/>
      <c r="D57" s="66"/>
      <c r="E57" s="66"/>
      <c r="F57" s="66"/>
      <c r="G57" s="66"/>
      <c r="H57" s="66"/>
      <c r="I57" s="66"/>
      <c r="J57" s="491"/>
      <c r="K57" s="492"/>
      <c r="L57" s="492"/>
      <c r="M57" s="492"/>
      <c r="N57" s="492"/>
      <c r="O57" s="493"/>
      <c r="P57" s="491"/>
      <c r="Q57" s="492"/>
      <c r="R57" s="492"/>
      <c r="S57" s="492"/>
      <c r="T57" s="492"/>
      <c r="U57" s="493"/>
      <c r="V57" s="491"/>
      <c r="W57" s="492"/>
      <c r="X57" s="492"/>
      <c r="Y57" s="492"/>
      <c r="Z57" s="492"/>
      <c r="AA57" s="493"/>
      <c r="AB57" s="491"/>
      <c r="AC57" s="492"/>
      <c r="AD57" s="492"/>
      <c r="AE57" s="492"/>
      <c r="AF57" s="492"/>
      <c r="AG57" s="493"/>
      <c r="AH57" s="491"/>
      <c r="AI57" s="492"/>
      <c r="AJ57" s="492"/>
      <c r="AK57" s="492"/>
      <c r="AL57" s="492"/>
      <c r="AM57" s="493"/>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25">
      <c r="A58" s="66"/>
      <c r="B58" s="66"/>
      <c r="C58" s="66"/>
      <c r="D58" s="66"/>
      <c r="E58" s="66"/>
      <c r="F58" s="66"/>
      <c r="G58" s="66"/>
      <c r="H58" s="66"/>
      <c r="I58" s="66"/>
      <c r="J58" s="491"/>
      <c r="K58" s="492"/>
      <c r="L58" s="492"/>
      <c r="M58" s="492"/>
      <c r="N58" s="492"/>
      <c r="O58" s="493"/>
      <c r="P58" s="491"/>
      <c r="Q58" s="492"/>
      <c r="R58" s="492"/>
      <c r="S58" s="492"/>
      <c r="T58" s="492"/>
      <c r="U58" s="493"/>
      <c r="V58" s="491"/>
      <c r="W58" s="492"/>
      <c r="X58" s="492"/>
      <c r="Y58" s="492"/>
      <c r="Z58" s="492"/>
      <c r="AA58" s="493"/>
      <c r="AB58" s="491"/>
      <c r="AC58" s="492"/>
      <c r="AD58" s="492"/>
      <c r="AE58" s="492"/>
      <c r="AF58" s="492"/>
      <c r="AG58" s="493"/>
      <c r="AH58" s="491"/>
      <c r="AI58" s="492"/>
      <c r="AJ58" s="492"/>
      <c r="AK58" s="492"/>
      <c r="AL58" s="492"/>
      <c r="AM58" s="493"/>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25">
      <c r="A59" s="66"/>
      <c r="B59" s="66"/>
      <c r="C59" s="66"/>
      <c r="D59" s="66"/>
      <c r="E59" s="66"/>
      <c r="F59" s="66"/>
      <c r="G59" s="66"/>
      <c r="H59" s="66"/>
      <c r="I59" s="66"/>
      <c r="J59" s="491"/>
      <c r="K59" s="492"/>
      <c r="L59" s="492"/>
      <c r="M59" s="492"/>
      <c r="N59" s="492"/>
      <c r="O59" s="493"/>
      <c r="P59" s="491"/>
      <c r="Q59" s="492"/>
      <c r="R59" s="492"/>
      <c r="S59" s="492"/>
      <c r="T59" s="492"/>
      <c r="U59" s="493"/>
      <c r="V59" s="491"/>
      <c r="W59" s="492"/>
      <c r="X59" s="492"/>
      <c r="Y59" s="492"/>
      <c r="Z59" s="492"/>
      <c r="AA59" s="493"/>
      <c r="AB59" s="491"/>
      <c r="AC59" s="492"/>
      <c r="AD59" s="492"/>
      <c r="AE59" s="492"/>
      <c r="AF59" s="492"/>
      <c r="AG59" s="493"/>
      <c r="AH59" s="491"/>
      <c r="AI59" s="492"/>
      <c r="AJ59" s="492"/>
      <c r="AK59" s="492"/>
      <c r="AL59" s="492"/>
      <c r="AM59" s="493"/>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25">
      <c r="A60" s="66"/>
      <c r="B60" s="66"/>
      <c r="C60" s="66"/>
      <c r="D60" s="66"/>
      <c r="E60" s="66"/>
      <c r="F60" s="66"/>
      <c r="G60" s="66"/>
      <c r="H60" s="66"/>
      <c r="I60" s="66"/>
      <c r="J60" s="491"/>
      <c r="K60" s="492"/>
      <c r="L60" s="492"/>
      <c r="M60" s="492"/>
      <c r="N60" s="492"/>
      <c r="O60" s="493"/>
      <c r="P60" s="491"/>
      <c r="Q60" s="492"/>
      <c r="R60" s="492"/>
      <c r="S60" s="492"/>
      <c r="T60" s="492"/>
      <c r="U60" s="493"/>
      <c r="V60" s="491"/>
      <c r="W60" s="492"/>
      <c r="X60" s="492"/>
      <c r="Y60" s="492"/>
      <c r="Z60" s="492"/>
      <c r="AA60" s="493"/>
      <c r="AB60" s="491"/>
      <c r="AC60" s="492"/>
      <c r="AD60" s="492"/>
      <c r="AE60" s="492"/>
      <c r="AF60" s="492"/>
      <c r="AG60" s="493"/>
      <c r="AH60" s="491"/>
      <c r="AI60" s="492"/>
      <c r="AJ60" s="492"/>
      <c r="AK60" s="492"/>
      <c r="AL60" s="492"/>
      <c r="AM60" s="493"/>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ht="15.75" thickBot="1" x14ac:dyDescent="0.3">
      <c r="A61" s="66"/>
      <c r="B61" s="66"/>
      <c r="C61" s="66"/>
      <c r="D61" s="66"/>
      <c r="E61" s="66"/>
      <c r="F61" s="66"/>
      <c r="G61" s="66"/>
      <c r="H61" s="66"/>
      <c r="I61" s="66"/>
      <c r="J61" s="494"/>
      <c r="K61" s="495"/>
      <c r="L61" s="495"/>
      <c r="M61" s="495"/>
      <c r="N61" s="495"/>
      <c r="O61" s="496"/>
      <c r="P61" s="494"/>
      <c r="Q61" s="495"/>
      <c r="R61" s="495"/>
      <c r="S61" s="495"/>
      <c r="T61" s="495"/>
      <c r="U61" s="496"/>
      <c r="V61" s="494"/>
      <c r="W61" s="495"/>
      <c r="X61" s="495"/>
      <c r="Y61" s="495"/>
      <c r="Z61" s="495"/>
      <c r="AA61" s="496"/>
      <c r="AB61" s="494"/>
      <c r="AC61" s="495"/>
      <c r="AD61" s="495"/>
      <c r="AE61" s="495"/>
      <c r="AF61" s="495"/>
      <c r="AG61" s="496"/>
      <c r="AH61" s="494"/>
      <c r="AI61" s="495"/>
      <c r="AJ61" s="495"/>
      <c r="AK61" s="495"/>
      <c r="AL61" s="495"/>
      <c r="AM61" s="49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2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row>
    <row r="63" spans="1:80" ht="15" customHeight="1" x14ac:dyDescent="0.25">
      <c r="A63" s="66"/>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66"/>
      <c r="AV63" s="66"/>
      <c r="AW63" s="66"/>
      <c r="AX63" s="66"/>
      <c r="AY63" s="66"/>
      <c r="AZ63" s="66"/>
      <c r="BA63" s="66"/>
      <c r="BB63" s="66"/>
      <c r="BC63" s="66"/>
      <c r="BD63" s="66"/>
      <c r="BE63" s="66"/>
      <c r="BF63" s="66"/>
      <c r="BG63" s="66"/>
      <c r="BH63" s="66"/>
    </row>
    <row r="64" spans="1:80" ht="15" customHeight="1" x14ac:dyDescent="0.25">
      <c r="A64" s="66"/>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66"/>
      <c r="AV64" s="66"/>
      <c r="AW64" s="66"/>
      <c r="AX64" s="66"/>
      <c r="AY64" s="66"/>
      <c r="AZ64" s="66"/>
      <c r="BA64" s="66"/>
      <c r="BB64" s="66"/>
      <c r="BC64" s="66"/>
      <c r="BD64" s="66"/>
      <c r="BE64" s="66"/>
      <c r="BF64" s="66"/>
      <c r="BG64" s="66"/>
      <c r="BH64" s="66"/>
    </row>
    <row r="65" spans="1:60" x14ac:dyDescent="0.2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row>
    <row r="66" spans="1:60" x14ac:dyDescent="0.2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row>
    <row r="67" spans="1:60" x14ac:dyDescent="0.25">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row>
    <row r="68" spans="1:60" x14ac:dyDescent="0.2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row>
    <row r="69" spans="1:60" x14ac:dyDescent="0.25">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row>
    <row r="70" spans="1:60"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row>
    <row r="71" spans="1:60"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row>
    <row r="72" spans="1:60"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row>
    <row r="73" spans="1:60"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row>
    <row r="74" spans="1:60" x14ac:dyDescent="0.2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row>
    <row r="75" spans="1:60"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row>
    <row r="76" spans="1:60" x14ac:dyDescent="0.2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row>
    <row r="77" spans="1:60" x14ac:dyDescent="0.2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row>
    <row r="78" spans="1:60" x14ac:dyDescent="0.2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row>
    <row r="79" spans="1:60" x14ac:dyDescent="0.2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row>
    <row r="80" spans="1:60"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row>
    <row r="81" spans="1:60" x14ac:dyDescent="0.2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row>
    <row r="82" spans="1:60" x14ac:dyDescent="0.2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row>
    <row r="83" spans="1:60" x14ac:dyDescent="0.2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row>
    <row r="84" spans="1:60" x14ac:dyDescent="0.2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row>
    <row r="85" spans="1:60" x14ac:dyDescent="0.2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row>
    <row r="86" spans="1:60" x14ac:dyDescent="0.2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row>
    <row r="87" spans="1:60"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row>
    <row r="88" spans="1:60" x14ac:dyDescent="0.2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row>
    <row r="89" spans="1:60" x14ac:dyDescent="0.2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row>
    <row r="90" spans="1:60" x14ac:dyDescent="0.2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row>
    <row r="91" spans="1:60" x14ac:dyDescent="0.2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row>
    <row r="92" spans="1:60" x14ac:dyDescent="0.2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row>
    <row r="93" spans="1:60" x14ac:dyDescent="0.2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row>
    <row r="94" spans="1:60" x14ac:dyDescent="0.2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row>
    <row r="95" spans="1:60" x14ac:dyDescent="0.2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row>
    <row r="96" spans="1:60" x14ac:dyDescent="0.2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row>
    <row r="97" spans="1:60" x14ac:dyDescent="0.2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row>
    <row r="98" spans="1:60"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row>
    <row r="99" spans="1:60" x14ac:dyDescent="0.2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row>
    <row r="100" spans="1:60" x14ac:dyDescent="0.2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row>
    <row r="101" spans="1:60" x14ac:dyDescent="0.2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row>
    <row r="102" spans="1:60" x14ac:dyDescent="0.2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row>
    <row r="103" spans="1:60"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row>
    <row r="104" spans="1:60" x14ac:dyDescent="0.2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row>
    <row r="105" spans="1:60" x14ac:dyDescent="0.2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row>
    <row r="106" spans="1:60" x14ac:dyDescent="0.2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row>
    <row r="107" spans="1:60" x14ac:dyDescent="0.25">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row>
    <row r="108" spans="1:60" x14ac:dyDescent="0.25">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row>
    <row r="109" spans="1:60" x14ac:dyDescent="0.25">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row>
    <row r="110" spans="1:60" x14ac:dyDescent="0.2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row>
    <row r="111" spans="1:60" x14ac:dyDescent="0.2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row>
    <row r="112" spans="1:60" x14ac:dyDescent="0.2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row>
    <row r="113" spans="1:60" x14ac:dyDescent="0.2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row>
    <row r="114" spans="1:60" x14ac:dyDescent="0.2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row>
    <row r="115" spans="1:60" x14ac:dyDescent="0.2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row>
    <row r="116" spans="1:60" x14ac:dyDescent="0.2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row>
    <row r="117" spans="1:60" x14ac:dyDescent="0.2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row>
    <row r="118" spans="1:60" x14ac:dyDescent="0.2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row>
    <row r="119" spans="1:60" x14ac:dyDescent="0.2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row>
    <row r="120" spans="1:60" x14ac:dyDescent="0.2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row>
    <row r="121" spans="1:60" x14ac:dyDescent="0.2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row>
    <row r="122" spans="1:60" x14ac:dyDescent="0.25">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row>
    <row r="123" spans="1:60" x14ac:dyDescent="0.25">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row>
    <row r="124" spans="1:60" x14ac:dyDescent="0.25">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row>
    <row r="125" spans="1:60" x14ac:dyDescent="0.25">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row>
    <row r="126" spans="1:60" x14ac:dyDescent="0.25">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row>
    <row r="127" spans="1:60" x14ac:dyDescent="0.25">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row>
    <row r="128" spans="1:60" x14ac:dyDescent="0.25">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row>
    <row r="129" spans="1:60" x14ac:dyDescent="0.25">
      <c r="A129" s="66"/>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row>
    <row r="130" spans="1:60" x14ac:dyDescent="0.25">
      <c r="A130" s="66"/>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row>
    <row r="131" spans="1:60" x14ac:dyDescent="0.25">
      <c r="A131" s="66"/>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row>
    <row r="132" spans="1:60" x14ac:dyDescent="0.25">
      <c r="A132" s="66"/>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row>
    <row r="133" spans="1:60" x14ac:dyDescent="0.25">
      <c r="A133" s="66"/>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row>
    <row r="134" spans="1:60" x14ac:dyDescent="0.25">
      <c r="A134" s="66"/>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row>
    <row r="135" spans="1:60" x14ac:dyDescent="0.25">
      <c r="A135" s="66"/>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row>
    <row r="136" spans="1:60" x14ac:dyDescent="0.25">
      <c r="A136" s="66"/>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row>
    <row r="137" spans="1:60" x14ac:dyDescent="0.25">
      <c r="A137" s="66"/>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c r="AC137" s="66"/>
      <c r="AD137" s="66"/>
      <c r="AE137" s="66"/>
      <c r="AF137" s="66"/>
      <c r="AG137" s="66"/>
      <c r="AH137" s="66"/>
      <c r="AI137" s="66"/>
      <c r="AJ137" s="66"/>
      <c r="AK137" s="66"/>
      <c r="AL137" s="66"/>
      <c r="AM137" s="66"/>
      <c r="AN137" s="66"/>
      <c r="AO137" s="66"/>
      <c r="AP137" s="66"/>
      <c r="AQ137" s="66"/>
      <c r="AR137" s="66"/>
      <c r="AS137" s="66"/>
      <c r="AT137" s="66"/>
      <c r="AU137" s="66"/>
      <c r="AV137" s="66"/>
      <c r="AW137" s="66"/>
      <c r="AX137" s="66"/>
      <c r="AY137" s="66"/>
      <c r="AZ137" s="66"/>
      <c r="BA137" s="66"/>
      <c r="BB137" s="66"/>
      <c r="BC137" s="66"/>
      <c r="BD137" s="66"/>
      <c r="BE137" s="66"/>
      <c r="BF137" s="66"/>
      <c r="BG137" s="66"/>
      <c r="BH137" s="66"/>
    </row>
    <row r="138" spans="1:60" x14ac:dyDescent="0.25">
      <c r="A138" s="66"/>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c r="AC138" s="66"/>
      <c r="AD138" s="66"/>
      <c r="AE138" s="66"/>
      <c r="AF138" s="66"/>
      <c r="AG138" s="66"/>
      <c r="AH138" s="66"/>
      <c r="AI138" s="66"/>
      <c r="AJ138" s="66"/>
      <c r="AK138" s="66"/>
      <c r="AL138" s="66"/>
      <c r="AM138" s="66"/>
      <c r="AN138" s="66"/>
      <c r="AO138" s="66"/>
      <c r="AP138" s="66"/>
      <c r="AQ138" s="66"/>
      <c r="AR138" s="66"/>
      <c r="AS138" s="66"/>
      <c r="AT138" s="66"/>
      <c r="AU138" s="66"/>
      <c r="AV138" s="66"/>
      <c r="AW138" s="66"/>
      <c r="AX138" s="66"/>
      <c r="AY138" s="66"/>
      <c r="AZ138" s="66"/>
      <c r="BA138" s="66"/>
      <c r="BB138" s="66"/>
      <c r="BC138" s="66"/>
      <c r="BD138" s="66"/>
      <c r="BE138" s="66"/>
      <c r="BF138" s="66"/>
      <c r="BG138" s="66"/>
      <c r="BH138" s="66"/>
    </row>
    <row r="139" spans="1:60" x14ac:dyDescent="0.25">
      <c r="A139" s="66"/>
      <c r="B139" s="66"/>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c r="AC139" s="66"/>
      <c r="AD139" s="66"/>
      <c r="AE139" s="66"/>
      <c r="AF139" s="66"/>
      <c r="AG139" s="66"/>
      <c r="AH139" s="66"/>
      <c r="AI139" s="66"/>
      <c r="AJ139" s="66"/>
      <c r="AK139" s="66"/>
      <c r="AL139" s="66"/>
      <c r="AM139" s="66"/>
      <c r="AN139" s="66"/>
      <c r="AO139" s="66"/>
      <c r="AP139" s="66"/>
      <c r="AQ139" s="66"/>
      <c r="AR139" s="66"/>
      <c r="AS139" s="66"/>
      <c r="AT139" s="66"/>
      <c r="AU139" s="66"/>
      <c r="AV139" s="66"/>
      <c r="AW139" s="66"/>
      <c r="AX139" s="66"/>
      <c r="AY139" s="66"/>
      <c r="AZ139" s="66"/>
      <c r="BA139" s="66"/>
      <c r="BB139" s="66"/>
      <c r="BC139" s="66"/>
      <c r="BD139" s="66"/>
      <c r="BE139" s="66"/>
      <c r="BF139" s="66"/>
      <c r="BG139" s="66"/>
      <c r="BH139" s="66"/>
    </row>
    <row r="140" spans="1:60" x14ac:dyDescent="0.25">
      <c r="A140" s="66"/>
      <c r="B140" s="66"/>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c r="AC140" s="66"/>
      <c r="AD140" s="66"/>
      <c r="AE140" s="66"/>
      <c r="AF140" s="66"/>
      <c r="AG140" s="66"/>
      <c r="AH140" s="66"/>
      <c r="AI140" s="66"/>
      <c r="AJ140" s="66"/>
      <c r="AK140" s="66"/>
      <c r="AL140" s="66"/>
      <c r="AM140" s="66"/>
      <c r="AN140" s="66"/>
      <c r="AO140" s="66"/>
      <c r="AP140" s="66"/>
      <c r="AQ140" s="66"/>
      <c r="AR140" s="66"/>
      <c r="AS140" s="66"/>
      <c r="AT140" s="66"/>
      <c r="AU140" s="66"/>
      <c r="AV140" s="66"/>
      <c r="AW140" s="66"/>
      <c r="AX140" s="66"/>
      <c r="AY140" s="66"/>
      <c r="AZ140" s="66"/>
      <c r="BA140" s="66"/>
      <c r="BB140" s="66"/>
      <c r="BC140" s="66"/>
      <c r="BD140" s="66"/>
      <c r="BE140" s="66"/>
      <c r="BF140" s="66"/>
      <c r="BG140" s="66"/>
      <c r="BH140" s="66"/>
    </row>
    <row r="141" spans="1:60" x14ac:dyDescent="0.25">
      <c r="A141" s="66"/>
      <c r="B141" s="66"/>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c r="AC141" s="66"/>
      <c r="AD141" s="66"/>
      <c r="AE141" s="66"/>
      <c r="AF141" s="66"/>
      <c r="AG141" s="66"/>
      <c r="AH141" s="66"/>
      <c r="AI141" s="66"/>
      <c r="AJ141" s="66"/>
      <c r="AK141" s="66"/>
      <c r="AL141" s="66"/>
      <c r="AM141" s="66"/>
      <c r="AN141" s="66"/>
      <c r="AO141" s="66"/>
      <c r="AP141" s="66"/>
      <c r="AQ141" s="66"/>
      <c r="AR141" s="66"/>
      <c r="AS141" s="66"/>
      <c r="AT141" s="66"/>
      <c r="AU141" s="66"/>
      <c r="AV141" s="66"/>
      <c r="AW141" s="66"/>
      <c r="AX141" s="66"/>
      <c r="AY141" s="66"/>
      <c r="AZ141" s="66"/>
      <c r="BA141" s="66"/>
      <c r="BB141" s="66"/>
      <c r="BC141" s="66"/>
      <c r="BD141" s="66"/>
      <c r="BE141" s="66"/>
      <c r="BF141" s="66"/>
      <c r="BG141" s="66"/>
      <c r="BH141" s="66"/>
    </row>
    <row r="142" spans="1:60" x14ac:dyDescent="0.25">
      <c r="A142" s="66"/>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c r="AC142" s="66"/>
      <c r="AD142" s="66"/>
      <c r="AE142" s="66"/>
      <c r="AF142" s="66"/>
      <c r="AG142" s="66"/>
      <c r="AH142" s="66"/>
      <c r="AI142" s="66"/>
      <c r="AJ142" s="66"/>
      <c r="AK142" s="66"/>
      <c r="AL142" s="66"/>
      <c r="AM142" s="66"/>
      <c r="AN142" s="66"/>
      <c r="AO142" s="66"/>
      <c r="AP142" s="66"/>
      <c r="AQ142" s="66"/>
      <c r="AR142" s="66"/>
      <c r="AS142" s="66"/>
      <c r="AT142" s="66"/>
      <c r="AU142" s="66"/>
      <c r="AV142" s="66"/>
      <c r="AW142" s="66"/>
      <c r="AX142" s="66"/>
      <c r="AY142" s="66"/>
      <c r="AZ142" s="66"/>
      <c r="BA142" s="66"/>
      <c r="BB142" s="66"/>
      <c r="BC142" s="66"/>
      <c r="BD142" s="66"/>
      <c r="BE142" s="66"/>
      <c r="BF142" s="66"/>
      <c r="BG142" s="66"/>
      <c r="BH142" s="66"/>
    </row>
    <row r="143" spans="1:60" x14ac:dyDescent="0.25">
      <c r="A143" s="66"/>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c r="AC143" s="66"/>
      <c r="AD143" s="66"/>
      <c r="AE143" s="66"/>
      <c r="AF143" s="66"/>
      <c r="AG143" s="66"/>
      <c r="AH143" s="66"/>
      <c r="AI143" s="66"/>
      <c r="AJ143" s="66"/>
      <c r="AK143" s="66"/>
      <c r="AL143" s="66"/>
      <c r="AM143" s="66"/>
      <c r="AN143" s="66"/>
      <c r="AO143" s="66"/>
      <c r="AP143" s="66"/>
      <c r="AQ143" s="66"/>
      <c r="AR143" s="66"/>
      <c r="AS143" s="66"/>
      <c r="AT143" s="66"/>
      <c r="AU143" s="66"/>
      <c r="AV143" s="66"/>
      <c r="AW143" s="66"/>
      <c r="AX143" s="66"/>
      <c r="AY143" s="66"/>
      <c r="AZ143" s="66"/>
      <c r="BA143" s="66"/>
      <c r="BB143" s="66"/>
      <c r="BC143" s="66"/>
      <c r="BD143" s="66"/>
      <c r="BE143" s="66"/>
      <c r="BF143" s="66"/>
      <c r="BG143" s="66"/>
      <c r="BH143" s="66"/>
    </row>
    <row r="144" spans="1:60" x14ac:dyDescent="0.25">
      <c r="A144" s="66"/>
      <c r="B144" s="66"/>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c r="BB144" s="66"/>
      <c r="BC144" s="66"/>
      <c r="BD144" s="66"/>
      <c r="BE144" s="66"/>
      <c r="BF144" s="66"/>
      <c r="BG144" s="66"/>
      <c r="BH144" s="66"/>
    </row>
    <row r="145" spans="1:60" x14ac:dyDescent="0.25">
      <c r="A145" s="66"/>
      <c r="B145" s="66"/>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c r="AC145" s="66"/>
      <c r="AD145" s="66"/>
      <c r="AE145" s="66"/>
      <c r="AF145" s="66"/>
      <c r="AG145" s="66"/>
      <c r="AH145" s="66"/>
      <c r="AI145" s="66"/>
      <c r="AJ145" s="66"/>
      <c r="AK145" s="66"/>
      <c r="AL145" s="66"/>
      <c r="AM145" s="66"/>
      <c r="AN145" s="66"/>
      <c r="AO145" s="66"/>
      <c r="AP145" s="66"/>
      <c r="AQ145" s="66"/>
      <c r="AR145" s="66"/>
      <c r="AS145" s="66"/>
      <c r="AT145" s="66"/>
      <c r="AU145" s="66"/>
      <c r="AV145" s="66"/>
      <c r="AW145" s="66"/>
      <c r="AX145" s="66"/>
      <c r="AY145" s="66"/>
      <c r="AZ145" s="66"/>
      <c r="BA145" s="66"/>
      <c r="BB145" s="66"/>
      <c r="BC145" s="66"/>
      <c r="BD145" s="66"/>
      <c r="BE145" s="66"/>
      <c r="BF145" s="66"/>
      <c r="BG145" s="66"/>
      <c r="BH145" s="66"/>
    </row>
    <row r="146" spans="1:60" x14ac:dyDescent="0.25">
      <c r="A146" s="66"/>
      <c r="B146" s="66"/>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c r="AC146" s="66"/>
      <c r="AD146" s="66"/>
      <c r="AE146" s="66"/>
      <c r="AF146" s="66"/>
      <c r="AG146" s="66"/>
      <c r="AH146" s="66"/>
      <c r="AI146" s="66"/>
      <c r="AJ146" s="66"/>
      <c r="AK146" s="66"/>
      <c r="AL146" s="66"/>
      <c r="AM146" s="66"/>
      <c r="AN146" s="66"/>
      <c r="AO146" s="66"/>
      <c r="AP146" s="66"/>
      <c r="AQ146" s="66"/>
      <c r="AR146" s="66"/>
      <c r="AS146" s="66"/>
      <c r="AT146" s="66"/>
      <c r="AU146" s="66"/>
      <c r="AV146" s="66"/>
      <c r="AW146" s="66"/>
      <c r="AX146" s="66"/>
      <c r="AY146" s="66"/>
      <c r="AZ146" s="66"/>
      <c r="BA146" s="66"/>
      <c r="BB146" s="66"/>
      <c r="BC146" s="66"/>
      <c r="BD146" s="66"/>
      <c r="BE146" s="66"/>
      <c r="BF146" s="66"/>
      <c r="BG146" s="66"/>
      <c r="BH146" s="66"/>
    </row>
    <row r="147" spans="1:60" x14ac:dyDescent="0.25">
      <c r="A147" s="66"/>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c r="AC147" s="66"/>
      <c r="AD147" s="66"/>
      <c r="AE147" s="66"/>
      <c r="AF147" s="66"/>
      <c r="AG147" s="66"/>
      <c r="AH147" s="66"/>
      <c r="AI147" s="66"/>
      <c r="AJ147" s="66"/>
      <c r="AK147" s="66"/>
      <c r="AL147" s="66"/>
      <c r="AM147" s="66"/>
      <c r="AN147" s="66"/>
      <c r="AO147" s="66"/>
      <c r="AP147" s="66"/>
      <c r="AQ147" s="66"/>
      <c r="AR147" s="66"/>
      <c r="AS147" s="66"/>
      <c r="AT147" s="66"/>
      <c r="AU147" s="66"/>
      <c r="AV147" s="66"/>
      <c r="AW147" s="66"/>
      <c r="AX147" s="66"/>
      <c r="AY147" s="66"/>
      <c r="AZ147" s="66"/>
      <c r="BA147" s="66"/>
      <c r="BB147" s="66"/>
      <c r="BC147" s="66"/>
      <c r="BD147" s="66"/>
      <c r="BE147" s="66"/>
      <c r="BF147" s="66"/>
      <c r="BG147" s="66"/>
      <c r="BH147" s="66"/>
    </row>
    <row r="148" spans="1:60" x14ac:dyDescent="0.25">
      <c r="A148" s="66"/>
      <c r="B148" s="66"/>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c r="AC148" s="66"/>
      <c r="AD148" s="66"/>
      <c r="AE148" s="66"/>
      <c r="AF148" s="66"/>
      <c r="AG148" s="66"/>
      <c r="AH148" s="66"/>
      <c r="AI148" s="66"/>
      <c r="AJ148" s="66"/>
      <c r="AK148" s="66"/>
      <c r="AL148" s="66"/>
      <c r="AM148" s="66"/>
      <c r="AN148" s="66"/>
      <c r="AO148" s="66"/>
      <c r="AP148" s="66"/>
      <c r="AQ148" s="66"/>
      <c r="AR148" s="66"/>
      <c r="AS148" s="66"/>
      <c r="AT148" s="66"/>
      <c r="AU148" s="66"/>
      <c r="AV148" s="66"/>
      <c r="AW148" s="66"/>
      <c r="AX148" s="66"/>
      <c r="AY148" s="66"/>
      <c r="AZ148" s="66"/>
      <c r="BA148" s="66"/>
      <c r="BB148" s="66"/>
      <c r="BC148" s="66"/>
      <c r="BD148" s="66"/>
      <c r="BE148" s="66"/>
      <c r="BF148" s="66"/>
      <c r="BG148" s="66"/>
      <c r="BH148" s="66"/>
    </row>
    <row r="149" spans="1:60" x14ac:dyDescent="0.25">
      <c r="A149" s="66"/>
      <c r="B149" s="66"/>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c r="AC149" s="66"/>
      <c r="AD149" s="66"/>
      <c r="AE149" s="66"/>
      <c r="AF149" s="66"/>
      <c r="AG149" s="66"/>
      <c r="AH149" s="66"/>
      <c r="AI149" s="66"/>
      <c r="AJ149" s="66"/>
      <c r="AK149" s="66"/>
      <c r="AL149" s="66"/>
      <c r="AM149" s="66"/>
      <c r="AN149" s="66"/>
      <c r="AO149" s="66"/>
      <c r="AP149" s="66"/>
      <c r="AQ149" s="66"/>
      <c r="AR149" s="66"/>
      <c r="AS149" s="66"/>
      <c r="AT149" s="66"/>
      <c r="AU149" s="66"/>
      <c r="AV149" s="66"/>
      <c r="AW149" s="66"/>
      <c r="AX149" s="66"/>
      <c r="AY149" s="66"/>
      <c r="AZ149" s="66"/>
      <c r="BA149" s="66"/>
      <c r="BB149" s="66"/>
      <c r="BC149" s="66"/>
      <c r="BD149" s="66"/>
      <c r="BE149" s="66"/>
      <c r="BF149" s="66"/>
      <c r="BG149" s="66"/>
      <c r="BH149" s="66"/>
    </row>
    <row r="150" spans="1:60" x14ac:dyDescent="0.25">
      <c r="A150" s="66"/>
      <c r="B150" s="66"/>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c r="AC150" s="66"/>
      <c r="AD150" s="66"/>
      <c r="AE150" s="66"/>
      <c r="AF150" s="66"/>
      <c r="AG150" s="66"/>
      <c r="AH150" s="66"/>
      <c r="AI150" s="66"/>
      <c r="AJ150" s="66"/>
      <c r="AK150" s="66"/>
      <c r="AL150" s="66"/>
      <c r="AM150" s="66"/>
      <c r="AN150" s="66"/>
      <c r="AO150" s="66"/>
      <c r="AP150" s="66"/>
      <c r="AQ150" s="66"/>
      <c r="AR150" s="66"/>
      <c r="AS150" s="66"/>
      <c r="AT150" s="66"/>
      <c r="AU150" s="66"/>
      <c r="AV150" s="66"/>
      <c r="AW150" s="66"/>
      <c r="AX150" s="66"/>
      <c r="AY150" s="66"/>
      <c r="AZ150" s="66"/>
      <c r="BA150" s="66"/>
      <c r="BB150" s="66"/>
      <c r="BC150" s="66"/>
      <c r="BD150" s="66"/>
      <c r="BE150" s="66"/>
      <c r="BF150" s="66"/>
      <c r="BG150" s="66"/>
      <c r="BH150" s="66"/>
    </row>
    <row r="151" spans="1:60" x14ac:dyDescent="0.25">
      <c r="A151" s="66"/>
      <c r="B151" s="66"/>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c r="AC151" s="66"/>
      <c r="AD151" s="66"/>
      <c r="AE151" s="66"/>
      <c r="AF151" s="66"/>
      <c r="AG151" s="66"/>
      <c r="AH151" s="66"/>
      <c r="AI151" s="66"/>
      <c r="AJ151" s="66"/>
      <c r="AK151" s="66"/>
      <c r="AL151" s="66"/>
      <c r="AM151" s="66"/>
      <c r="AN151" s="66"/>
      <c r="AO151" s="66"/>
      <c r="AP151" s="66"/>
      <c r="AQ151" s="66"/>
      <c r="AR151" s="66"/>
      <c r="AS151" s="66"/>
      <c r="AT151" s="66"/>
      <c r="AU151" s="66"/>
      <c r="AV151" s="66"/>
      <c r="AW151" s="66"/>
      <c r="AX151" s="66"/>
      <c r="AY151" s="66"/>
      <c r="AZ151" s="66"/>
      <c r="BA151" s="66"/>
      <c r="BB151" s="66"/>
      <c r="BC151" s="66"/>
      <c r="BD151" s="66"/>
      <c r="BE151" s="66"/>
      <c r="BF151" s="66"/>
      <c r="BG151" s="66"/>
      <c r="BH151" s="66"/>
    </row>
    <row r="152" spans="1:60" x14ac:dyDescent="0.25">
      <c r="A152" s="66"/>
      <c r="B152" s="66"/>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c r="AC152" s="66"/>
      <c r="AD152" s="66"/>
      <c r="AE152" s="66"/>
      <c r="AF152" s="66"/>
      <c r="AG152" s="66"/>
      <c r="AH152" s="66"/>
      <c r="AI152" s="66"/>
      <c r="AJ152" s="66"/>
      <c r="AK152" s="66"/>
      <c r="AL152" s="66"/>
      <c r="AM152" s="66"/>
      <c r="AN152" s="66"/>
      <c r="AO152" s="66"/>
      <c r="AP152" s="66"/>
      <c r="AQ152" s="66"/>
      <c r="AR152" s="66"/>
      <c r="AS152" s="66"/>
      <c r="AT152" s="66"/>
      <c r="AU152" s="66"/>
      <c r="AV152" s="66"/>
      <c r="AW152" s="66"/>
      <c r="AX152" s="66"/>
      <c r="AY152" s="66"/>
      <c r="AZ152" s="66"/>
      <c r="BA152" s="66"/>
      <c r="BB152" s="66"/>
      <c r="BC152" s="66"/>
      <c r="BD152" s="66"/>
      <c r="BE152" s="66"/>
      <c r="BF152" s="66"/>
      <c r="BG152" s="66"/>
      <c r="BH152" s="66"/>
    </row>
    <row r="153" spans="1:60" x14ac:dyDescent="0.25">
      <c r="A153" s="66"/>
      <c r="B153" s="66"/>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c r="AC153" s="66"/>
      <c r="AD153" s="66"/>
      <c r="AE153" s="66"/>
      <c r="AF153" s="66"/>
      <c r="AG153" s="66"/>
      <c r="AH153" s="66"/>
      <c r="AI153" s="66"/>
      <c r="AJ153" s="66"/>
      <c r="AK153" s="66"/>
      <c r="AL153" s="66"/>
      <c r="AM153" s="66"/>
      <c r="AN153" s="66"/>
      <c r="AO153" s="66"/>
      <c r="AP153" s="66"/>
      <c r="AQ153" s="66"/>
      <c r="AR153" s="66"/>
      <c r="AS153" s="66"/>
      <c r="AT153" s="66"/>
      <c r="AU153" s="66"/>
      <c r="AV153" s="66"/>
      <c r="AW153" s="66"/>
      <c r="AX153" s="66"/>
      <c r="AY153" s="66"/>
      <c r="AZ153" s="66"/>
      <c r="BA153" s="66"/>
      <c r="BB153" s="66"/>
      <c r="BC153" s="66"/>
      <c r="BD153" s="66"/>
      <c r="BE153" s="66"/>
      <c r="BF153" s="66"/>
      <c r="BG153" s="66"/>
      <c r="BH153" s="66"/>
    </row>
    <row r="154" spans="1:60" x14ac:dyDescent="0.25">
      <c r="A154" s="66"/>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66"/>
      <c r="AY154" s="66"/>
      <c r="AZ154" s="66"/>
      <c r="BA154" s="66"/>
      <c r="BB154" s="66"/>
      <c r="BC154" s="66"/>
      <c r="BD154" s="66"/>
      <c r="BE154" s="66"/>
      <c r="BF154" s="66"/>
      <c r="BG154" s="66"/>
      <c r="BH154" s="66"/>
    </row>
    <row r="155" spans="1:60" x14ac:dyDescent="0.25">
      <c r="A155" s="66"/>
      <c r="B155" s="66"/>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c r="AX155" s="66"/>
      <c r="AY155" s="66"/>
      <c r="AZ155" s="66"/>
      <c r="BA155" s="66"/>
      <c r="BB155" s="66"/>
      <c r="BC155" s="66"/>
      <c r="BD155" s="66"/>
      <c r="BE155" s="66"/>
      <c r="BF155" s="66"/>
      <c r="BG155" s="66"/>
      <c r="BH155" s="66"/>
    </row>
    <row r="156" spans="1:60" x14ac:dyDescent="0.25">
      <c r="A156" s="66"/>
      <c r="B156" s="66"/>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c r="AC156" s="66"/>
      <c r="AD156" s="66"/>
      <c r="AE156" s="66"/>
      <c r="AF156" s="66"/>
      <c r="AG156" s="66"/>
      <c r="AH156" s="66"/>
      <c r="AI156" s="66"/>
      <c r="AJ156" s="66"/>
      <c r="AK156" s="66"/>
      <c r="AL156" s="66"/>
      <c r="AM156" s="66"/>
      <c r="AN156" s="66"/>
      <c r="AO156" s="66"/>
      <c r="AP156" s="66"/>
      <c r="AQ156" s="66"/>
      <c r="AR156" s="66"/>
      <c r="AS156" s="66"/>
      <c r="AT156" s="66"/>
      <c r="AU156" s="66"/>
      <c r="AV156" s="66"/>
      <c r="AW156" s="66"/>
      <c r="AX156" s="66"/>
      <c r="AY156" s="66"/>
      <c r="AZ156" s="66"/>
      <c r="BA156" s="66"/>
      <c r="BB156" s="66"/>
      <c r="BC156" s="66"/>
      <c r="BD156" s="66"/>
      <c r="BE156" s="66"/>
      <c r="BF156" s="66"/>
      <c r="BG156" s="66"/>
      <c r="BH156" s="66"/>
    </row>
    <row r="157" spans="1:60" x14ac:dyDescent="0.25">
      <c r="A157" s="66"/>
      <c r="B157" s="66"/>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c r="AC157" s="66"/>
      <c r="AD157" s="66"/>
      <c r="AE157" s="66"/>
      <c r="AF157" s="66"/>
      <c r="AG157" s="66"/>
      <c r="AH157" s="66"/>
      <c r="AI157" s="66"/>
      <c r="AJ157" s="66"/>
      <c r="AK157" s="66"/>
      <c r="AL157" s="66"/>
      <c r="AM157" s="66"/>
      <c r="AN157" s="66"/>
      <c r="AO157" s="66"/>
      <c r="AP157" s="66"/>
      <c r="AQ157" s="66"/>
      <c r="AR157" s="66"/>
      <c r="AS157" s="66"/>
      <c r="AT157" s="66"/>
      <c r="AU157" s="66"/>
      <c r="AV157" s="66"/>
      <c r="AW157" s="66"/>
      <c r="AX157" s="66"/>
      <c r="AY157" s="66"/>
      <c r="AZ157" s="66"/>
      <c r="BA157" s="66"/>
      <c r="BB157" s="66"/>
      <c r="BC157" s="66"/>
      <c r="BD157" s="66"/>
      <c r="BE157" s="66"/>
      <c r="BF157" s="66"/>
      <c r="BG157" s="66"/>
      <c r="BH157" s="66"/>
    </row>
    <row r="158" spans="1:60" x14ac:dyDescent="0.25">
      <c r="A158" s="66"/>
      <c r="B158" s="66"/>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c r="AC158" s="66"/>
      <c r="AD158" s="66"/>
      <c r="AE158" s="66"/>
      <c r="AF158" s="66"/>
      <c r="AG158" s="66"/>
      <c r="AH158" s="66"/>
      <c r="AI158" s="66"/>
      <c r="AJ158" s="66"/>
      <c r="AK158" s="66"/>
      <c r="AL158" s="66"/>
      <c r="AM158" s="66"/>
      <c r="AN158" s="66"/>
      <c r="AO158" s="66"/>
      <c r="AP158" s="66"/>
      <c r="AQ158" s="66"/>
      <c r="AR158" s="66"/>
      <c r="AS158" s="66"/>
      <c r="AT158" s="66"/>
      <c r="AU158" s="66"/>
      <c r="AV158" s="66"/>
      <c r="AW158" s="66"/>
      <c r="AX158" s="66"/>
      <c r="AY158" s="66"/>
      <c r="AZ158" s="66"/>
      <c r="BA158" s="66"/>
      <c r="BB158" s="66"/>
      <c r="BC158" s="66"/>
      <c r="BD158" s="66"/>
      <c r="BE158" s="66"/>
      <c r="BF158" s="66"/>
      <c r="BG158" s="66"/>
      <c r="BH158" s="66"/>
    </row>
    <row r="159" spans="1:60" x14ac:dyDescent="0.25">
      <c r="A159" s="66"/>
      <c r="B159" s="66"/>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c r="AC159" s="66"/>
      <c r="AD159" s="66"/>
      <c r="AE159" s="66"/>
      <c r="AF159" s="66"/>
      <c r="AG159" s="66"/>
      <c r="AH159" s="66"/>
      <c r="AI159" s="66"/>
      <c r="AJ159" s="66"/>
      <c r="AK159" s="66"/>
      <c r="AL159" s="66"/>
      <c r="AM159" s="66"/>
      <c r="AN159" s="66"/>
      <c r="AO159" s="66"/>
      <c r="AP159" s="66"/>
      <c r="AQ159" s="66"/>
      <c r="AR159" s="66"/>
      <c r="AS159" s="66"/>
      <c r="AT159" s="66"/>
      <c r="AU159" s="66"/>
      <c r="AV159" s="66"/>
      <c r="AW159" s="66"/>
      <c r="AX159" s="66"/>
      <c r="AY159" s="66"/>
      <c r="AZ159" s="66"/>
      <c r="BA159" s="66"/>
      <c r="BB159" s="66"/>
      <c r="BC159" s="66"/>
      <c r="BD159" s="66"/>
      <c r="BE159" s="66"/>
      <c r="BF159" s="66"/>
      <c r="BG159" s="66"/>
      <c r="BH159" s="66"/>
    </row>
    <row r="160" spans="1:60" x14ac:dyDescent="0.25">
      <c r="A160" s="66"/>
      <c r="B160" s="66"/>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c r="AC160" s="66"/>
      <c r="AD160" s="66"/>
      <c r="AE160" s="66"/>
      <c r="AF160" s="66"/>
      <c r="AG160" s="66"/>
      <c r="AH160" s="66"/>
      <c r="AI160" s="66"/>
      <c r="AJ160" s="66"/>
      <c r="AK160" s="66"/>
      <c r="AL160" s="66"/>
      <c r="AM160" s="66"/>
      <c r="AN160" s="66"/>
      <c r="AO160" s="66"/>
      <c r="AP160" s="66"/>
      <c r="AQ160" s="66"/>
      <c r="AR160" s="66"/>
      <c r="AS160" s="66"/>
      <c r="AT160" s="66"/>
      <c r="AU160" s="66"/>
      <c r="AV160" s="66"/>
      <c r="AW160" s="66"/>
      <c r="AX160" s="66"/>
      <c r="AY160" s="66"/>
      <c r="AZ160" s="66"/>
      <c r="BA160" s="66"/>
      <c r="BB160" s="66"/>
      <c r="BC160" s="66"/>
      <c r="BD160" s="66"/>
      <c r="BE160" s="66"/>
      <c r="BF160" s="66"/>
      <c r="BG160" s="66"/>
      <c r="BH160" s="66"/>
    </row>
    <row r="161" spans="1:60" x14ac:dyDescent="0.25">
      <c r="A161" s="66"/>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66"/>
      <c r="AD161" s="66"/>
      <c r="AE161" s="66"/>
      <c r="AF161" s="66"/>
      <c r="AG161" s="66"/>
      <c r="AH161" s="66"/>
      <c r="AI161" s="66"/>
      <c r="AJ161" s="66"/>
      <c r="AK161" s="66"/>
      <c r="AL161" s="66"/>
      <c r="AM161" s="66"/>
      <c r="AN161" s="66"/>
      <c r="AO161" s="66"/>
      <c r="AP161" s="66"/>
      <c r="AQ161" s="66"/>
      <c r="AR161" s="66"/>
      <c r="AS161" s="66"/>
      <c r="AT161" s="66"/>
      <c r="AU161" s="66"/>
      <c r="AV161" s="66"/>
      <c r="AW161" s="66"/>
      <c r="AX161" s="66"/>
      <c r="AY161" s="66"/>
      <c r="AZ161" s="66"/>
      <c r="BA161" s="66"/>
      <c r="BB161" s="66"/>
      <c r="BC161" s="66"/>
      <c r="BD161" s="66"/>
      <c r="BE161" s="66"/>
      <c r="BF161" s="66"/>
      <c r="BG161" s="66"/>
      <c r="BH161" s="66"/>
    </row>
    <row r="162" spans="1:60" x14ac:dyDescent="0.25">
      <c r="A162" s="66"/>
      <c r="B162" s="66"/>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c r="AC162" s="66"/>
      <c r="AD162" s="66"/>
      <c r="AE162" s="66"/>
      <c r="AF162" s="66"/>
      <c r="AG162" s="66"/>
      <c r="AH162" s="66"/>
      <c r="AI162" s="66"/>
      <c r="AJ162" s="66"/>
      <c r="AK162" s="66"/>
      <c r="AL162" s="66"/>
      <c r="AM162" s="66"/>
      <c r="AN162" s="66"/>
      <c r="AO162" s="66"/>
      <c r="AP162" s="66"/>
      <c r="AQ162" s="66"/>
      <c r="AR162" s="66"/>
      <c r="AS162" s="66"/>
      <c r="AT162" s="66"/>
      <c r="AU162" s="66"/>
      <c r="AV162" s="66"/>
      <c r="AW162" s="66"/>
      <c r="AX162" s="66"/>
      <c r="AY162" s="66"/>
      <c r="AZ162" s="66"/>
      <c r="BA162" s="66"/>
      <c r="BB162" s="66"/>
      <c r="BC162" s="66"/>
      <c r="BD162" s="66"/>
      <c r="BE162" s="66"/>
      <c r="BF162" s="66"/>
      <c r="BG162" s="66"/>
      <c r="BH162" s="66"/>
    </row>
    <row r="163" spans="1:60" x14ac:dyDescent="0.25">
      <c r="A163" s="66"/>
      <c r="B163" s="66"/>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c r="AC163" s="66"/>
      <c r="AD163" s="66"/>
      <c r="AE163" s="66"/>
      <c r="AF163" s="66"/>
      <c r="AG163" s="66"/>
      <c r="AH163" s="66"/>
      <c r="AI163" s="66"/>
      <c r="AJ163" s="66"/>
      <c r="AK163" s="66"/>
      <c r="AL163" s="66"/>
      <c r="AM163" s="66"/>
      <c r="AN163" s="66"/>
      <c r="AO163" s="66"/>
      <c r="AP163" s="66"/>
      <c r="AQ163" s="66"/>
      <c r="AR163" s="66"/>
      <c r="AS163" s="66"/>
      <c r="AT163" s="66"/>
      <c r="AU163" s="66"/>
      <c r="AV163" s="66"/>
      <c r="AW163" s="66"/>
      <c r="AX163" s="66"/>
      <c r="AY163" s="66"/>
      <c r="AZ163" s="66"/>
      <c r="BA163" s="66"/>
      <c r="BB163" s="66"/>
      <c r="BC163" s="66"/>
      <c r="BD163" s="66"/>
      <c r="BE163" s="66"/>
      <c r="BF163" s="66"/>
      <c r="BG163" s="66"/>
      <c r="BH163" s="66"/>
    </row>
    <row r="164" spans="1:60" x14ac:dyDescent="0.25">
      <c r="A164" s="66"/>
      <c r="B164" s="66"/>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c r="AC164" s="66"/>
      <c r="AD164" s="66"/>
      <c r="AE164" s="66"/>
      <c r="AF164" s="66"/>
      <c r="AG164" s="66"/>
      <c r="AH164" s="66"/>
      <c r="AI164" s="66"/>
      <c r="AJ164" s="66"/>
      <c r="AK164" s="66"/>
      <c r="AL164" s="66"/>
      <c r="AM164" s="66"/>
      <c r="AN164" s="66"/>
      <c r="AO164" s="66"/>
      <c r="AP164" s="66"/>
      <c r="AQ164" s="66"/>
      <c r="AR164" s="66"/>
      <c r="AS164" s="66"/>
      <c r="AT164" s="66"/>
      <c r="AU164" s="66"/>
      <c r="AV164" s="66"/>
      <c r="AW164" s="66"/>
      <c r="AX164" s="66"/>
      <c r="AY164" s="66"/>
      <c r="AZ164" s="66"/>
      <c r="BA164" s="66"/>
      <c r="BB164" s="66"/>
      <c r="BC164" s="66"/>
      <c r="BD164" s="66"/>
      <c r="BE164" s="66"/>
      <c r="BF164" s="66"/>
      <c r="BG164" s="66"/>
      <c r="BH164" s="66"/>
    </row>
    <row r="165" spans="1:60" x14ac:dyDescent="0.25">
      <c r="A165" s="66"/>
      <c r="B165" s="66"/>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c r="AC165" s="66"/>
      <c r="AD165" s="66"/>
      <c r="AE165" s="66"/>
      <c r="AF165" s="66"/>
      <c r="AG165" s="66"/>
      <c r="AH165" s="66"/>
      <c r="AI165" s="66"/>
      <c r="AJ165" s="66"/>
      <c r="AK165" s="66"/>
      <c r="AL165" s="66"/>
      <c r="AM165" s="66"/>
      <c r="AN165" s="66"/>
      <c r="AO165" s="66"/>
      <c r="AP165" s="66"/>
      <c r="AQ165" s="66"/>
      <c r="AR165" s="66"/>
      <c r="AS165" s="66"/>
      <c r="AT165" s="66"/>
      <c r="AU165" s="66"/>
      <c r="AV165" s="66"/>
      <c r="AW165" s="66"/>
      <c r="AX165" s="66"/>
      <c r="AY165" s="66"/>
      <c r="AZ165" s="66"/>
      <c r="BA165" s="66"/>
      <c r="BB165" s="66"/>
      <c r="BC165" s="66"/>
      <c r="BD165" s="66"/>
      <c r="BE165" s="66"/>
      <c r="BF165" s="66"/>
      <c r="BG165" s="66"/>
      <c r="BH165" s="66"/>
    </row>
    <row r="166" spans="1:60" x14ac:dyDescent="0.25">
      <c r="A166" s="66"/>
      <c r="B166" s="66"/>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c r="AC166" s="66"/>
      <c r="AD166" s="66"/>
      <c r="AE166" s="66"/>
      <c r="AF166" s="66"/>
      <c r="AG166" s="66"/>
      <c r="AH166" s="66"/>
      <c r="AI166" s="66"/>
      <c r="AJ166" s="66"/>
      <c r="AK166" s="66"/>
      <c r="AL166" s="66"/>
      <c r="AM166" s="66"/>
      <c r="AN166" s="66"/>
      <c r="AO166" s="66"/>
      <c r="AP166" s="66"/>
      <c r="AQ166" s="66"/>
      <c r="AR166" s="66"/>
      <c r="AS166" s="66"/>
      <c r="AT166" s="66"/>
      <c r="AU166" s="66"/>
      <c r="AV166" s="66"/>
      <c r="AW166" s="66"/>
      <c r="AX166" s="66"/>
      <c r="AY166" s="66"/>
      <c r="AZ166" s="66"/>
      <c r="BA166" s="66"/>
      <c r="BB166" s="66"/>
      <c r="BC166" s="66"/>
      <c r="BD166" s="66"/>
      <c r="BE166" s="66"/>
      <c r="BF166" s="66"/>
      <c r="BG166" s="66"/>
      <c r="BH166" s="66"/>
    </row>
    <row r="167" spans="1:60" x14ac:dyDescent="0.25">
      <c r="A167" s="66"/>
      <c r="B167" s="66"/>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c r="AC167" s="66"/>
      <c r="AD167" s="66"/>
      <c r="AE167" s="66"/>
      <c r="AF167" s="66"/>
      <c r="AG167" s="66"/>
      <c r="AH167" s="66"/>
      <c r="AI167" s="66"/>
      <c r="AJ167" s="66"/>
      <c r="AK167" s="66"/>
      <c r="AL167" s="66"/>
      <c r="AM167" s="66"/>
      <c r="AN167" s="66"/>
      <c r="AO167" s="66"/>
      <c r="AP167" s="66"/>
      <c r="AQ167" s="66"/>
      <c r="AR167" s="66"/>
      <c r="AS167" s="66"/>
      <c r="AT167" s="66"/>
      <c r="AU167" s="66"/>
      <c r="AV167" s="66"/>
      <c r="AW167" s="66"/>
      <c r="AX167" s="66"/>
      <c r="AY167" s="66"/>
      <c r="AZ167" s="66"/>
      <c r="BA167" s="66"/>
      <c r="BB167" s="66"/>
      <c r="BC167" s="66"/>
      <c r="BD167" s="66"/>
      <c r="BE167" s="66"/>
      <c r="BF167" s="66"/>
      <c r="BG167" s="66"/>
      <c r="BH167" s="66"/>
    </row>
    <row r="168" spans="1:60" x14ac:dyDescent="0.25">
      <c r="A168" s="66"/>
      <c r="B168" s="66"/>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c r="AC168" s="66"/>
      <c r="AD168" s="66"/>
      <c r="AE168" s="66"/>
      <c r="AF168" s="66"/>
      <c r="AG168" s="66"/>
      <c r="AH168" s="66"/>
      <c r="AI168" s="66"/>
      <c r="AJ168" s="66"/>
      <c r="AK168" s="66"/>
      <c r="AL168" s="66"/>
      <c r="AM168" s="66"/>
      <c r="AN168" s="66"/>
      <c r="AO168" s="66"/>
      <c r="AP168" s="66"/>
      <c r="AQ168" s="66"/>
      <c r="AR168" s="66"/>
      <c r="AS168" s="66"/>
      <c r="AT168" s="66"/>
      <c r="AU168" s="66"/>
      <c r="AV168" s="66"/>
      <c r="AW168" s="66"/>
      <c r="AX168" s="66"/>
      <c r="AY168" s="66"/>
      <c r="AZ168" s="66"/>
      <c r="BA168" s="66"/>
      <c r="BB168" s="66"/>
      <c r="BC168" s="66"/>
      <c r="BD168" s="66"/>
      <c r="BE168" s="66"/>
      <c r="BF168" s="66"/>
      <c r="BG168" s="66"/>
      <c r="BH168" s="66"/>
    </row>
    <row r="169" spans="1:60" x14ac:dyDescent="0.25">
      <c r="A169" s="66"/>
      <c r="B169" s="66"/>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c r="AB169" s="66"/>
      <c r="AC169" s="66"/>
      <c r="AD169" s="66"/>
      <c r="AE169" s="66"/>
      <c r="AF169" s="66"/>
      <c r="AG169" s="66"/>
      <c r="AH169" s="66"/>
      <c r="AI169" s="66"/>
      <c r="AJ169" s="66"/>
      <c r="AK169" s="66"/>
      <c r="AL169" s="66"/>
      <c r="AM169" s="66"/>
      <c r="AN169" s="66"/>
      <c r="AO169" s="66"/>
      <c r="AP169" s="66"/>
      <c r="AQ169" s="66"/>
      <c r="AR169" s="66"/>
      <c r="AS169" s="66"/>
      <c r="AT169" s="66"/>
      <c r="AU169" s="66"/>
      <c r="AV169" s="66"/>
      <c r="AW169" s="66"/>
      <c r="AX169" s="66"/>
      <c r="AY169" s="66"/>
      <c r="AZ169" s="66"/>
      <c r="BA169" s="66"/>
      <c r="BB169" s="66"/>
      <c r="BC169" s="66"/>
      <c r="BD169" s="66"/>
      <c r="BE169" s="66"/>
      <c r="BF169" s="66"/>
      <c r="BG169" s="66"/>
      <c r="BH169" s="66"/>
    </row>
    <row r="170" spans="1:60" x14ac:dyDescent="0.25">
      <c r="A170" s="66"/>
      <c r="B170" s="66"/>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c r="AC170" s="66"/>
      <c r="AD170" s="66"/>
      <c r="AE170" s="66"/>
      <c r="AF170" s="66"/>
      <c r="AG170" s="66"/>
      <c r="AH170" s="66"/>
      <c r="AI170" s="66"/>
      <c r="AJ170" s="66"/>
      <c r="AK170" s="66"/>
      <c r="AL170" s="66"/>
      <c r="AM170" s="66"/>
      <c r="AN170" s="66"/>
      <c r="AO170" s="66"/>
      <c r="AP170" s="66"/>
      <c r="AQ170" s="66"/>
      <c r="AR170" s="66"/>
      <c r="AS170" s="66"/>
      <c r="AT170" s="66"/>
      <c r="AU170" s="66"/>
      <c r="AV170" s="66"/>
      <c r="AW170" s="66"/>
      <c r="AX170" s="66"/>
      <c r="AY170" s="66"/>
      <c r="AZ170" s="66"/>
      <c r="BA170" s="66"/>
      <c r="BB170" s="66"/>
      <c r="BC170" s="66"/>
      <c r="BD170" s="66"/>
      <c r="BE170" s="66"/>
      <c r="BF170" s="66"/>
      <c r="BG170" s="66"/>
      <c r="BH170" s="66"/>
    </row>
    <row r="171" spans="1:60" x14ac:dyDescent="0.25">
      <c r="A171" s="66"/>
      <c r="B171" s="66"/>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c r="AC171" s="66"/>
      <c r="AD171" s="66"/>
      <c r="AE171" s="66"/>
      <c r="AF171" s="66"/>
      <c r="AG171" s="66"/>
      <c r="AH171" s="66"/>
      <c r="AI171" s="66"/>
      <c r="AJ171" s="66"/>
      <c r="AK171" s="66"/>
      <c r="AL171" s="66"/>
      <c r="AM171" s="66"/>
      <c r="AN171" s="66"/>
      <c r="AO171" s="66"/>
      <c r="AP171" s="66"/>
      <c r="AQ171" s="66"/>
      <c r="AR171" s="66"/>
      <c r="AS171" s="66"/>
      <c r="AT171" s="66"/>
      <c r="AU171" s="66"/>
      <c r="AV171" s="66"/>
      <c r="AW171" s="66"/>
      <c r="AX171" s="66"/>
      <c r="AY171" s="66"/>
      <c r="AZ171" s="66"/>
      <c r="BA171" s="66"/>
      <c r="BB171" s="66"/>
      <c r="BC171" s="66"/>
      <c r="BD171" s="66"/>
      <c r="BE171" s="66"/>
      <c r="BF171" s="66"/>
      <c r="BG171" s="66"/>
      <c r="BH171" s="66"/>
    </row>
    <row r="172" spans="1:60" x14ac:dyDescent="0.25">
      <c r="A172" s="66"/>
      <c r="B172" s="66"/>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c r="AC172" s="66"/>
      <c r="AD172" s="66"/>
      <c r="AE172" s="66"/>
      <c r="AF172" s="66"/>
      <c r="AG172" s="66"/>
      <c r="AH172" s="66"/>
      <c r="AI172" s="66"/>
      <c r="AJ172" s="66"/>
      <c r="AK172" s="66"/>
      <c r="AL172" s="66"/>
      <c r="AM172" s="66"/>
      <c r="AN172" s="66"/>
      <c r="AO172" s="66"/>
      <c r="AP172" s="66"/>
      <c r="AQ172" s="66"/>
      <c r="AR172" s="66"/>
      <c r="AS172" s="66"/>
      <c r="AT172" s="66"/>
      <c r="AU172" s="66"/>
      <c r="AV172" s="66"/>
      <c r="AW172" s="66"/>
      <c r="AX172" s="66"/>
      <c r="AY172" s="66"/>
      <c r="AZ172" s="66"/>
      <c r="BA172" s="66"/>
      <c r="BB172" s="66"/>
      <c r="BC172" s="66"/>
      <c r="BD172" s="66"/>
      <c r="BE172" s="66"/>
      <c r="BF172" s="66"/>
      <c r="BG172" s="66"/>
      <c r="BH172" s="66"/>
    </row>
    <row r="173" spans="1:60" x14ac:dyDescent="0.25">
      <c r="A173" s="66"/>
      <c r="B173" s="66"/>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c r="AC173" s="66"/>
      <c r="AD173" s="66"/>
      <c r="AE173" s="66"/>
      <c r="AF173" s="66"/>
      <c r="AG173" s="66"/>
      <c r="AH173" s="66"/>
      <c r="AI173" s="66"/>
      <c r="AJ173" s="66"/>
      <c r="AK173" s="66"/>
      <c r="AL173" s="66"/>
      <c r="AM173" s="66"/>
      <c r="AN173" s="66"/>
      <c r="AO173" s="66"/>
      <c r="AP173" s="66"/>
      <c r="AQ173" s="66"/>
      <c r="AR173" s="66"/>
      <c r="AS173" s="66"/>
      <c r="AT173" s="66"/>
      <c r="AU173" s="66"/>
      <c r="AV173" s="66"/>
      <c r="AW173" s="66"/>
      <c r="AX173" s="66"/>
      <c r="AY173" s="66"/>
      <c r="AZ173" s="66"/>
      <c r="BA173" s="66"/>
      <c r="BB173" s="66"/>
      <c r="BC173" s="66"/>
      <c r="BD173" s="66"/>
      <c r="BE173" s="66"/>
      <c r="BF173" s="66"/>
      <c r="BG173" s="66"/>
      <c r="BH173" s="66"/>
    </row>
    <row r="174" spans="1:60" x14ac:dyDescent="0.25">
      <c r="A174" s="66"/>
      <c r="B174" s="66"/>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c r="AC174" s="66"/>
      <c r="AD174" s="66"/>
      <c r="AE174" s="66"/>
      <c r="AF174" s="66"/>
      <c r="AG174" s="66"/>
      <c r="AH174" s="66"/>
      <c r="AI174" s="66"/>
      <c r="AJ174" s="66"/>
      <c r="AK174" s="66"/>
      <c r="AL174" s="66"/>
      <c r="AM174" s="66"/>
      <c r="AN174" s="66"/>
      <c r="AO174" s="66"/>
      <c r="AP174" s="66"/>
      <c r="AQ174" s="66"/>
      <c r="AR174" s="66"/>
      <c r="AS174" s="66"/>
      <c r="AT174" s="66"/>
      <c r="AU174" s="66"/>
      <c r="AV174" s="66"/>
      <c r="AW174" s="66"/>
      <c r="AX174" s="66"/>
      <c r="AY174" s="66"/>
      <c r="AZ174" s="66"/>
      <c r="BA174" s="66"/>
      <c r="BB174" s="66"/>
      <c r="BC174" s="66"/>
      <c r="BD174" s="66"/>
      <c r="BE174" s="66"/>
      <c r="BF174" s="66"/>
      <c r="BG174" s="66"/>
      <c r="BH174" s="66"/>
    </row>
    <row r="175" spans="1:60" x14ac:dyDescent="0.25">
      <c r="A175" s="66"/>
      <c r="B175" s="66"/>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c r="AC175" s="66"/>
      <c r="AD175" s="66"/>
      <c r="AE175" s="66"/>
      <c r="AF175" s="66"/>
      <c r="AG175" s="66"/>
      <c r="AH175" s="66"/>
      <c r="AI175" s="66"/>
      <c r="AJ175" s="66"/>
      <c r="AK175" s="66"/>
      <c r="AL175" s="66"/>
      <c r="AM175" s="66"/>
      <c r="AN175" s="66"/>
      <c r="AO175" s="66"/>
      <c r="AP175" s="66"/>
      <c r="AQ175" s="66"/>
      <c r="AR175" s="66"/>
      <c r="AS175" s="66"/>
      <c r="AT175" s="66"/>
      <c r="AU175" s="66"/>
      <c r="AV175" s="66"/>
      <c r="AW175" s="66"/>
      <c r="AX175" s="66"/>
      <c r="AY175" s="66"/>
      <c r="AZ175" s="66"/>
      <c r="BA175" s="66"/>
      <c r="BB175" s="66"/>
      <c r="BC175" s="66"/>
      <c r="BD175" s="66"/>
      <c r="BE175" s="66"/>
      <c r="BF175" s="66"/>
      <c r="BG175" s="66"/>
      <c r="BH175" s="66"/>
    </row>
    <row r="176" spans="1:60" x14ac:dyDescent="0.25">
      <c r="A176" s="66"/>
      <c r="B176" s="66"/>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c r="AC176" s="66"/>
      <c r="AD176" s="66"/>
      <c r="AE176" s="66"/>
      <c r="AF176" s="66"/>
      <c r="AG176" s="66"/>
      <c r="AH176" s="66"/>
      <c r="AI176" s="66"/>
      <c r="AJ176" s="66"/>
      <c r="AK176" s="66"/>
      <c r="AL176" s="66"/>
      <c r="AM176" s="66"/>
      <c r="AN176" s="66"/>
      <c r="AO176" s="66"/>
      <c r="AP176" s="66"/>
      <c r="AQ176" s="66"/>
      <c r="AR176" s="66"/>
      <c r="AS176" s="66"/>
      <c r="AT176" s="66"/>
      <c r="AU176" s="66"/>
      <c r="AV176" s="66"/>
      <c r="AW176" s="66"/>
      <c r="AX176" s="66"/>
      <c r="AY176" s="66"/>
      <c r="AZ176" s="66"/>
      <c r="BA176" s="66"/>
      <c r="BB176" s="66"/>
      <c r="BC176" s="66"/>
      <c r="BD176" s="66"/>
      <c r="BE176" s="66"/>
      <c r="BF176" s="66"/>
      <c r="BG176" s="66"/>
      <c r="BH176" s="66"/>
    </row>
    <row r="177" spans="1:60" x14ac:dyDescent="0.25">
      <c r="A177" s="66"/>
      <c r="B177" s="66"/>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c r="AC177" s="66"/>
      <c r="AD177" s="66"/>
      <c r="AE177" s="66"/>
      <c r="AF177" s="66"/>
      <c r="AG177" s="66"/>
      <c r="AH177" s="66"/>
      <c r="AI177" s="66"/>
      <c r="AJ177" s="66"/>
      <c r="AK177" s="66"/>
      <c r="AL177" s="66"/>
      <c r="AM177" s="66"/>
      <c r="AN177" s="66"/>
      <c r="AO177" s="66"/>
      <c r="AP177" s="66"/>
      <c r="AQ177" s="66"/>
      <c r="AR177" s="66"/>
      <c r="AS177" s="66"/>
      <c r="AT177" s="66"/>
      <c r="AU177" s="66"/>
      <c r="AV177" s="66"/>
      <c r="AW177" s="66"/>
      <c r="AX177" s="66"/>
      <c r="AY177" s="66"/>
      <c r="AZ177" s="66"/>
      <c r="BA177" s="66"/>
      <c r="BB177" s="66"/>
      <c r="BC177" s="66"/>
      <c r="BD177" s="66"/>
      <c r="BE177" s="66"/>
      <c r="BF177" s="66"/>
      <c r="BG177" s="66"/>
      <c r="BH177" s="66"/>
    </row>
    <row r="178" spans="1:60" x14ac:dyDescent="0.25">
      <c r="A178" s="66"/>
      <c r="B178" s="66"/>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c r="AC178" s="66"/>
      <c r="AD178" s="66"/>
      <c r="AE178" s="66"/>
      <c r="AF178" s="66"/>
      <c r="AG178" s="66"/>
      <c r="AH178" s="66"/>
      <c r="AI178" s="66"/>
      <c r="AJ178" s="66"/>
      <c r="AK178" s="66"/>
      <c r="AL178" s="66"/>
      <c r="AM178" s="66"/>
      <c r="AN178" s="66"/>
      <c r="AO178" s="66"/>
      <c r="AP178" s="66"/>
      <c r="AQ178" s="66"/>
      <c r="AR178" s="66"/>
      <c r="AS178" s="66"/>
      <c r="AT178" s="66"/>
      <c r="AU178" s="66"/>
      <c r="AV178" s="66"/>
      <c r="AW178" s="66"/>
      <c r="AX178" s="66"/>
      <c r="AY178" s="66"/>
      <c r="AZ178" s="66"/>
      <c r="BA178" s="66"/>
      <c r="BB178" s="66"/>
      <c r="BC178" s="66"/>
      <c r="BD178" s="66"/>
      <c r="BE178" s="66"/>
      <c r="BF178" s="66"/>
      <c r="BG178" s="66"/>
      <c r="BH178" s="66"/>
    </row>
    <row r="179" spans="1:60" x14ac:dyDescent="0.25">
      <c r="A179" s="66"/>
      <c r="B179" s="66"/>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c r="AC179" s="66"/>
      <c r="AD179" s="66"/>
      <c r="AE179" s="66"/>
      <c r="AF179" s="66"/>
      <c r="AG179" s="66"/>
      <c r="AH179" s="66"/>
      <c r="AI179" s="66"/>
      <c r="AJ179" s="66"/>
      <c r="AK179" s="66"/>
      <c r="AL179" s="66"/>
      <c r="AM179" s="66"/>
      <c r="AN179" s="66"/>
      <c r="AO179" s="66"/>
      <c r="AP179" s="66"/>
      <c r="AQ179" s="66"/>
      <c r="AR179" s="66"/>
      <c r="AS179" s="66"/>
      <c r="AT179" s="66"/>
      <c r="AU179" s="66"/>
      <c r="AV179" s="66"/>
      <c r="AW179" s="66"/>
      <c r="AX179" s="66"/>
      <c r="AY179" s="66"/>
      <c r="AZ179" s="66"/>
      <c r="BA179" s="66"/>
      <c r="BB179" s="66"/>
      <c r="BC179" s="66"/>
      <c r="BD179" s="66"/>
      <c r="BE179" s="66"/>
      <c r="BF179" s="66"/>
      <c r="BG179" s="66"/>
      <c r="BH179" s="66"/>
    </row>
    <row r="180" spans="1:60" x14ac:dyDescent="0.25">
      <c r="A180" s="66"/>
      <c r="B180" s="66"/>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c r="AC180" s="66"/>
      <c r="AD180" s="66"/>
      <c r="AE180" s="66"/>
      <c r="AF180" s="66"/>
      <c r="AG180" s="66"/>
      <c r="AH180" s="66"/>
      <c r="AI180" s="66"/>
      <c r="AJ180" s="66"/>
      <c r="AK180" s="66"/>
      <c r="AL180" s="66"/>
      <c r="AM180" s="66"/>
      <c r="AN180" s="66"/>
      <c r="AO180" s="66"/>
      <c r="AP180" s="66"/>
      <c r="AQ180" s="66"/>
      <c r="AR180" s="66"/>
      <c r="AS180" s="66"/>
      <c r="AT180" s="66"/>
      <c r="AU180" s="66"/>
      <c r="AV180" s="66"/>
      <c r="AW180" s="66"/>
      <c r="AX180" s="66"/>
      <c r="AY180" s="66"/>
      <c r="AZ180" s="66"/>
      <c r="BA180" s="66"/>
      <c r="BB180" s="66"/>
      <c r="BC180" s="66"/>
      <c r="BD180" s="66"/>
      <c r="BE180" s="66"/>
      <c r="BF180" s="66"/>
      <c r="BG180" s="66"/>
      <c r="BH180" s="66"/>
    </row>
    <row r="181" spans="1:60" x14ac:dyDescent="0.25">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c r="AC181" s="66"/>
      <c r="AD181" s="66"/>
      <c r="AE181" s="66"/>
      <c r="AF181" s="66"/>
      <c r="AG181" s="66"/>
      <c r="AH181" s="66"/>
      <c r="AI181" s="66"/>
      <c r="AJ181" s="66"/>
      <c r="AK181" s="66"/>
      <c r="AL181" s="66"/>
      <c r="AM181" s="66"/>
      <c r="AN181" s="66"/>
      <c r="AO181" s="66"/>
      <c r="AP181" s="66"/>
      <c r="AQ181" s="66"/>
      <c r="AR181" s="66"/>
      <c r="AS181" s="66"/>
      <c r="AT181" s="66"/>
      <c r="AU181" s="66"/>
      <c r="AV181" s="66"/>
      <c r="AW181" s="66"/>
      <c r="AX181" s="66"/>
      <c r="AY181" s="66"/>
      <c r="AZ181" s="66"/>
      <c r="BA181" s="66"/>
      <c r="BB181" s="66"/>
      <c r="BC181" s="66"/>
      <c r="BD181" s="66"/>
      <c r="BE181" s="66"/>
      <c r="BF181" s="66"/>
      <c r="BG181" s="66"/>
      <c r="BH181" s="66"/>
    </row>
    <row r="182" spans="1:60" x14ac:dyDescent="0.25">
      <c r="A182" s="66"/>
      <c r="B182" s="66"/>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c r="AC182" s="66"/>
      <c r="AD182" s="66"/>
      <c r="AE182" s="66"/>
      <c r="AF182" s="66"/>
      <c r="AG182" s="66"/>
      <c r="AH182" s="66"/>
      <c r="AI182" s="66"/>
      <c r="AJ182" s="66"/>
      <c r="AK182" s="66"/>
      <c r="AL182" s="66"/>
      <c r="AM182" s="66"/>
      <c r="AN182" s="66"/>
      <c r="AO182" s="66"/>
      <c r="AP182" s="66"/>
      <c r="AQ182" s="66"/>
      <c r="AR182" s="66"/>
      <c r="AS182" s="66"/>
      <c r="AT182" s="66"/>
      <c r="AU182" s="66"/>
      <c r="AV182" s="66"/>
      <c r="AW182" s="66"/>
      <c r="AX182" s="66"/>
      <c r="AY182" s="66"/>
      <c r="AZ182" s="66"/>
      <c r="BA182" s="66"/>
      <c r="BB182" s="66"/>
      <c r="BC182" s="66"/>
      <c r="BD182" s="66"/>
      <c r="BE182" s="66"/>
      <c r="BF182" s="66"/>
      <c r="BG182" s="66"/>
      <c r="BH182" s="66"/>
    </row>
    <row r="183" spans="1:60" x14ac:dyDescent="0.25">
      <c r="A183" s="66"/>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c r="AC183" s="66"/>
      <c r="AD183" s="66"/>
      <c r="AE183" s="66"/>
      <c r="AF183" s="66"/>
      <c r="AG183" s="66"/>
      <c r="AH183" s="66"/>
      <c r="AI183" s="66"/>
      <c r="AJ183" s="66"/>
      <c r="AK183" s="66"/>
      <c r="AL183" s="66"/>
      <c r="AM183" s="66"/>
      <c r="AN183" s="66"/>
      <c r="AO183" s="66"/>
      <c r="AP183" s="66"/>
      <c r="AQ183" s="66"/>
      <c r="AR183" s="66"/>
      <c r="AS183" s="66"/>
      <c r="AT183" s="66"/>
      <c r="AU183" s="66"/>
      <c r="AV183" s="66"/>
      <c r="AW183" s="66"/>
      <c r="AX183" s="66"/>
      <c r="AY183" s="66"/>
      <c r="AZ183" s="66"/>
      <c r="BA183" s="66"/>
      <c r="BB183" s="66"/>
      <c r="BC183" s="66"/>
      <c r="BD183" s="66"/>
      <c r="BE183" s="66"/>
      <c r="BF183" s="66"/>
      <c r="BG183" s="66"/>
      <c r="BH183" s="66"/>
    </row>
    <row r="184" spans="1:60" x14ac:dyDescent="0.25">
      <c r="A184" s="66"/>
      <c r="B184" s="66"/>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c r="AC184" s="66"/>
      <c r="AD184" s="66"/>
      <c r="AE184" s="66"/>
      <c r="AF184" s="66"/>
      <c r="AG184" s="66"/>
      <c r="AH184" s="66"/>
      <c r="AI184" s="66"/>
      <c r="AJ184" s="66"/>
      <c r="AK184" s="66"/>
      <c r="AL184" s="66"/>
      <c r="AM184" s="66"/>
      <c r="AN184" s="66"/>
      <c r="AO184" s="66"/>
      <c r="AP184" s="66"/>
      <c r="AQ184" s="66"/>
      <c r="AR184" s="66"/>
      <c r="AS184" s="66"/>
      <c r="AT184" s="66"/>
      <c r="AU184" s="66"/>
      <c r="AV184" s="66"/>
      <c r="AW184" s="66"/>
      <c r="AX184" s="66"/>
      <c r="AY184" s="66"/>
      <c r="AZ184" s="66"/>
      <c r="BA184" s="66"/>
      <c r="BB184" s="66"/>
      <c r="BC184" s="66"/>
      <c r="BD184" s="66"/>
      <c r="BE184" s="66"/>
      <c r="BF184" s="66"/>
      <c r="BG184" s="66"/>
      <c r="BH184" s="66"/>
    </row>
    <row r="185" spans="1:60" x14ac:dyDescent="0.25">
      <c r="A185" s="66"/>
      <c r="B185" s="66"/>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c r="AC185" s="66"/>
      <c r="AD185" s="66"/>
      <c r="AE185" s="66"/>
      <c r="AF185" s="66"/>
      <c r="AG185" s="66"/>
      <c r="AH185" s="66"/>
      <c r="AI185" s="66"/>
      <c r="AJ185" s="66"/>
      <c r="AK185" s="66"/>
      <c r="AL185" s="66"/>
      <c r="AM185" s="66"/>
      <c r="AN185" s="66"/>
      <c r="AO185" s="66"/>
      <c r="AP185" s="66"/>
      <c r="AQ185" s="66"/>
      <c r="AR185" s="66"/>
      <c r="AS185" s="66"/>
      <c r="AT185" s="66"/>
      <c r="AU185" s="66"/>
      <c r="AV185" s="66"/>
      <c r="AW185" s="66"/>
      <c r="AX185" s="66"/>
      <c r="AY185" s="66"/>
      <c r="AZ185" s="66"/>
      <c r="BA185" s="66"/>
      <c r="BB185" s="66"/>
      <c r="BC185" s="66"/>
      <c r="BD185" s="66"/>
      <c r="BE185" s="66"/>
      <c r="BF185" s="66"/>
      <c r="BG185" s="66"/>
      <c r="BH185" s="66"/>
    </row>
    <row r="186" spans="1:60" x14ac:dyDescent="0.25">
      <c r="A186" s="66"/>
      <c r="B186" s="66"/>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c r="AC186" s="66"/>
      <c r="AD186" s="66"/>
      <c r="AE186" s="66"/>
      <c r="AF186" s="66"/>
      <c r="AG186" s="66"/>
      <c r="AH186" s="66"/>
      <c r="AI186" s="66"/>
      <c r="AJ186" s="66"/>
      <c r="AK186" s="66"/>
      <c r="AL186" s="66"/>
      <c r="AM186" s="66"/>
      <c r="AN186" s="66"/>
      <c r="AO186" s="66"/>
      <c r="AP186" s="66"/>
      <c r="AQ186" s="66"/>
      <c r="AR186" s="66"/>
      <c r="AS186" s="66"/>
      <c r="AT186" s="66"/>
      <c r="AU186" s="66"/>
      <c r="AV186" s="66"/>
      <c r="AW186" s="66"/>
      <c r="AX186" s="66"/>
      <c r="AY186" s="66"/>
      <c r="AZ186" s="66"/>
      <c r="BA186" s="66"/>
      <c r="BB186" s="66"/>
      <c r="BC186" s="66"/>
      <c r="BD186" s="66"/>
      <c r="BE186" s="66"/>
      <c r="BF186" s="66"/>
      <c r="BG186" s="66"/>
      <c r="BH186" s="66"/>
    </row>
    <row r="187" spans="1:60" x14ac:dyDescent="0.25">
      <c r="A187" s="66"/>
      <c r="B187" s="66"/>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c r="AC187" s="66"/>
      <c r="AD187" s="66"/>
      <c r="AE187" s="66"/>
      <c r="AF187" s="66"/>
      <c r="AG187" s="66"/>
      <c r="AH187" s="66"/>
      <c r="AI187" s="66"/>
      <c r="AJ187" s="66"/>
      <c r="AK187" s="66"/>
      <c r="AL187" s="66"/>
      <c r="AM187" s="66"/>
      <c r="AN187" s="66"/>
      <c r="AO187" s="66"/>
      <c r="AP187" s="66"/>
      <c r="AQ187" s="66"/>
      <c r="AR187" s="66"/>
      <c r="AS187" s="66"/>
      <c r="AT187" s="66"/>
      <c r="AU187" s="66"/>
      <c r="AV187" s="66"/>
      <c r="AW187" s="66"/>
      <c r="AX187" s="66"/>
      <c r="AY187" s="66"/>
      <c r="AZ187" s="66"/>
      <c r="BA187" s="66"/>
      <c r="BB187" s="66"/>
      <c r="BC187" s="66"/>
      <c r="BD187" s="66"/>
      <c r="BE187" s="66"/>
      <c r="BF187" s="66"/>
      <c r="BG187" s="66"/>
      <c r="BH187" s="66"/>
    </row>
    <row r="188" spans="1:60" x14ac:dyDescent="0.25">
      <c r="A188" s="66"/>
      <c r="B188" s="66"/>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c r="AC188" s="66"/>
      <c r="AD188" s="66"/>
      <c r="AE188" s="66"/>
      <c r="AF188" s="66"/>
      <c r="AG188" s="66"/>
      <c r="AH188" s="66"/>
      <c r="AI188" s="66"/>
      <c r="AJ188" s="66"/>
      <c r="AK188" s="66"/>
      <c r="AL188" s="66"/>
      <c r="AM188" s="66"/>
      <c r="AN188" s="66"/>
      <c r="AO188" s="66"/>
      <c r="AP188" s="66"/>
      <c r="AQ188" s="66"/>
      <c r="AR188" s="66"/>
      <c r="AS188" s="66"/>
      <c r="AT188" s="66"/>
      <c r="AU188" s="66"/>
      <c r="AV188" s="66"/>
      <c r="AW188" s="66"/>
      <c r="AX188" s="66"/>
      <c r="AY188" s="66"/>
      <c r="AZ188" s="66"/>
      <c r="BA188" s="66"/>
      <c r="BB188" s="66"/>
      <c r="BC188" s="66"/>
      <c r="BD188" s="66"/>
      <c r="BE188" s="66"/>
      <c r="BF188" s="66"/>
      <c r="BG188" s="66"/>
      <c r="BH188" s="66"/>
    </row>
    <row r="189" spans="1:60" x14ac:dyDescent="0.25">
      <c r="A189" s="66"/>
      <c r="B189" s="66"/>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c r="AC189" s="66"/>
      <c r="AD189" s="66"/>
      <c r="AE189" s="66"/>
      <c r="AF189" s="66"/>
      <c r="AG189" s="66"/>
      <c r="AH189" s="66"/>
      <c r="AI189" s="66"/>
      <c r="AJ189" s="66"/>
      <c r="AK189" s="66"/>
      <c r="AL189" s="66"/>
      <c r="AM189" s="66"/>
      <c r="AN189" s="66"/>
      <c r="AO189" s="66"/>
      <c r="AP189" s="66"/>
      <c r="AQ189" s="66"/>
      <c r="AR189" s="66"/>
      <c r="AS189" s="66"/>
      <c r="AT189" s="66"/>
      <c r="AU189" s="66"/>
      <c r="AV189" s="66"/>
      <c r="AW189" s="66"/>
      <c r="AX189" s="66"/>
      <c r="AY189" s="66"/>
      <c r="AZ189" s="66"/>
      <c r="BA189" s="66"/>
      <c r="BB189" s="66"/>
      <c r="BC189" s="66"/>
      <c r="BD189" s="66"/>
      <c r="BE189" s="66"/>
      <c r="BF189" s="66"/>
      <c r="BG189" s="66"/>
      <c r="BH189" s="66"/>
    </row>
    <row r="190" spans="1:60" x14ac:dyDescent="0.25">
      <c r="A190" s="66"/>
      <c r="B190" s="66"/>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c r="AC190" s="66"/>
      <c r="AD190" s="66"/>
      <c r="AE190" s="66"/>
      <c r="AF190" s="66"/>
      <c r="AG190" s="66"/>
      <c r="AH190" s="66"/>
      <c r="AI190" s="66"/>
      <c r="AJ190" s="66"/>
      <c r="AK190" s="66"/>
      <c r="AL190" s="66"/>
      <c r="AM190" s="66"/>
      <c r="AN190" s="66"/>
      <c r="AO190" s="66"/>
      <c r="AP190" s="66"/>
      <c r="AQ190" s="66"/>
      <c r="AR190" s="66"/>
      <c r="AS190" s="66"/>
      <c r="AT190" s="66"/>
      <c r="AU190" s="66"/>
      <c r="AV190" s="66"/>
      <c r="AW190" s="66"/>
      <c r="AX190" s="66"/>
      <c r="AY190" s="66"/>
      <c r="AZ190" s="66"/>
      <c r="BA190" s="66"/>
      <c r="BB190" s="66"/>
      <c r="BC190" s="66"/>
      <c r="BD190" s="66"/>
      <c r="BE190" s="66"/>
      <c r="BF190" s="66"/>
      <c r="BG190" s="66"/>
      <c r="BH190" s="66"/>
    </row>
    <row r="191" spans="1:60" x14ac:dyDescent="0.25">
      <c r="A191" s="66"/>
      <c r="J191" s="66"/>
      <c r="K191" s="66"/>
      <c r="L191" s="66"/>
      <c r="M191" s="66"/>
      <c r="N191" s="66"/>
      <c r="O191" s="66"/>
      <c r="P191" s="66"/>
      <c r="Q191" s="66"/>
      <c r="R191" s="66"/>
      <c r="S191" s="66"/>
      <c r="T191" s="66"/>
      <c r="U191" s="66"/>
      <c r="V191" s="66"/>
      <c r="W191" s="66"/>
      <c r="X191" s="66"/>
      <c r="Y191" s="66"/>
      <c r="Z191" s="66"/>
      <c r="AA191" s="66"/>
      <c r="AB191" s="66"/>
      <c r="AC191" s="66"/>
      <c r="AD191" s="66"/>
      <c r="AE191" s="66"/>
      <c r="AF191" s="66"/>
      <c r="AG191" s="66"/>
      <c r="AH191" s="66"/>
      <c r="AI191" s="66"/>
      <c r="AJ191" s="66"/>
      <c r="AK191" s="66"/>
      <c r="AL191" s="66"/>
      <c r="AM191" s="66"/>
      <c r="AN191" s="66"/>
      <c r="AO191" s="66"/>
      <c r="AP191" s="66"/>
      <c r="AQ191" s="66"/>
      <c r="AR191" s="66"/>
      <c r="AS191" s="66"/>
      <c r="AT191" s="66"/>
      <c r="AU191" s="66"/>
      <c r="AV191" s="66"/>
      <c r="AW191" s="66"/>
      <c r="AX191" s="66"/>
      <c r="AY191" s="66"/>
      <c r="AZ191" s="66"/>
      <c r="BA191" s="66"/>
      <c r="BB191" s="66"/>
      <c r="BC191" s="66"/>
      <c r="BD191" s="66"/>
      <c r="BE191" s="66"/>
      <c r="BF191" s="66"/>
      <c r="BG191" s="66"/>
      <c r="BH191" s="66"/>
    </row>
    <row r="192" spans="1:60" x14ac:dyDescent="0.25">
      <c r="A192" s="66"/>
      <c r="J192" s="66"/>
      <c r="K192" s="66"/>
      <c r="L192" s="66"/>
      <c r="M192" s="66"/>
      <c r="N192" s="66"/>
      <c r="O192" s="66"/>
      <c r="P192" s="66"/>
      <c r="Q192" s="66"/>
      <c r="R192" s="66"/>
      <c r="S192" s="66"/>
      <c r="T192" s="66"/>
      <c r="U192" s="66"/>
      <c r="V192" s="66"/>
      <c r="W192" s="66"/>
      <c r="X192" s="66"/>
      <c r="Y192" s="66"/>
      <c r="Z192" s="66"/>
      <c r="AA192" s="66"/>
      <c r="AB192" s="66"/>
      <c r="AC192" s="66"/>
      <c r="AD192" s="66"/>
      <c r="AE192" s="66"/>
      <c r="AF192" s="66"/>
      <c r="AG192" s="66"/>
      <c r="AH192" s="66"/>
      <c r="AI192" s="66"/>
      <c r="AJ192" s="66"/>
      <c r="AK192" s="66"/>
      <c r="AL192" s="66"/>
      <c r="AM192" s="66"/>
      <c r="AN192" s="66"/>
      <c r="AO192" s="66"/>
      <c r="AP192" s="66"/>
      <c r="AQ192" s="66"/>
      <c r="AR192" s="66"/>
      <c r="AS192" s="66"/>
      <c r="AT192" s="66"/>
      <c r="AU192" s="66"/>
      <c r="AV192" s="66"/>
      <c r="AW192" s="66"/>
      <c r="AX192" s="66"/>
      <c r="AY192" s="66"/>
      <c r="AZ192" s="66"/>
      <c r="BA192" s="66"/>
      <c r="BB192" s="66"/>
      <c r="BC192" s="66"/>
      <c r="BD192" s="66"/>
      <c r="BE192" s="66"/>
      <c r="BF192" s="66"/>
      <c r="BG192" s="66"/>
      <c r="BH192" s="66"/>
    </row>
    <row r="193" spans="1:60" x14ac:dyDescent="0.25">
      <c r="A193" s="66"/>
      <c r="J193" s="66"/>
      <c r="K193" s="66"/>
      <c r="L193" s="66"/>
      <c r="M193" s="66"/>
      <c r="N193" s="66"/>
      <c r="O193" s="66"/>
      <c r="P193" s="66"/>
      <c r="Q193" s="66"/>
      <c r="R193" s="66"/>
      <c r="S193" s="66"/>
      <c r="T193" s="66"/>
      <c r="U193" s="66"/>
      <c r="V193" s="66"/>
      <c r="W193" s="66"/>
      <c r="X193" s="66"/>
      <c r="Y193" s="66"/>
      <c r="Z193" s="66"/>
      <c r="AA193" s="66"/>
      <c r="AB193" s="66"/>
      <c r="AC193" s="66"/>
      <c r="AD193" s="66"/>
      <c r="AE193" s="66"/>
      <c r="AF193" s="66"/>
      <c r="AG193" s="66"/>
      <c r="AH193" s="66"/>
      <c r="AI193" s="66"/>
      <c r="AJ193" s="66"/>
      <c r="AK193" s="66"/>
      <c r="AL193" s="66"/>
      <c r="AM193" s="66"/>
      <c r="AN193" s="66"/>
      <c r="AO193" s="66"/>
      <c r="AP193" s="66"/>
      <c r="AQ193" s="66"/>
      <c r="AR193" s="66"/>
      <c r="AS193" s="66"/>
      <c r="AT193" s="66"/>
      <c r="AU193" s="66"/>
      <c r="AV193" s="66"/>
      <c r="AW193" s="66"/>
      <c r="AX193" s="66"/>
      <c r="AY193" s="66"/>
      <c r="AZ193" s="66"/>
      <c r="BA193" s="66"/>
      <c r="BB193" s="66"/>
      <c r="BC193" s="66"/>
      <c r="BD193" s="66"/>
      <c r="BE193" s="66"/>
      <c r="BF193" s="66"/>
      <c r="BG193" s="66"/>
      <c r="BH193" s="66"/>
    </row>
    <row r="194" spans="1:60" x14ac:dyDescent="0.25">
      <c r="A194" s="66"/>
      <c r="J194" s="66"/>
      <c r="K194" s="66"/>
      <c r="L194" s="66"/>
      <c r="M194" s="66"/>
      <c r="N194" s="66"/>
      <c r="O194" s="66"/>
      <c r="P194" s="66"/>
      <c r="Q194" s="66"/>
      <c r="R194" s="66"/>
      <c r="S194" s="66"/>
      <c r="T194" s="66"/>
      <c r="U194" s="66"/>
      <c r="V194" s="66"/>
      <c r="W194" s="66"/>
      <c r="X194" s="66"/>
      <c r="Y194" s="66"/>
      <c r="Z194" s="66"/>
      <c r="AA194" s="66"/>
      <c r="AB194" s="66"/>
      <c r="AC194" s="66"/>
      <c r="AD194" s="66"/>
      <c r="AE194" s="66"/>
      <c r="AF194" s="66"/>
      <c r="AG194" s="66"/>
      <c r="AH194" s="66"/>
      <c r="AI194" s="66"/>
      <c r="AJ194" s="66"/>
      <c r="AK194" s="66"/>
      <c r="AL194" s="66"/>
      <c r="AM194" s="66"/>
      <c r="AN194" s="66"/>
      <c r="AO194" s="66"/>
      <c r="AP194" s="66"/>
      <c r="AQ194" s="66"/>
      <c r="AR194" s="66"/>
      <c r="AS194" s="66"/>
      <c r="AT194" s="66"/>
      <c r="AU194" s="66"/>
      <c r="AV194" s="66"/>
      <c r="AW194" s="66"/>
      <c r="AX194" s="66"/>
      <c r="AY194" s="66"/>
      <c r="AZ194" s="66"/>
      <c r="BA194" s="66"/>
      <c r="BB194" s="66"/>
      <c r="BC194" s="66"/>
      <c r="BD194" s="66"/>
      <c r="BE194" s="66"/>
      <c r="BF194" s="66"/>
      <c r="BG194" s="66"/>
      <c r="BH194" s="66"/>
    </row>
    <row r="195" spans="1:60" x14ac:dyDescent="0.25">
      <c r="A195" s="66"/>
      <c r="J195" s="66"/>
      <c r="K195" s="66"/>
      <c r="L195" s="66"/>
      <c r="M195" s="66"/>
      <c r="N195" s="66"/>
      <c r="O195" s="66"/>
      <c r="P195" s="66"/>
      <c r="Q195" s="66"/>
      <c r="R195" s="66"/>
      <c r="S195" s="66"/>
      <c r="T195" s="66"/>
      <c r="U195" s="66"/>
      <c r="V195" s="66"/>
      <c r="W195" s="66"/>
      <c r="X195" s="66"/>
      <c r="Y195" s="66"/>
      <c r="Z195" s="66"/>
      <c r="AA195" s="66"/>
      <c r="AB195" s="66"/>
      <c r="AC195" s="66"/>
      <c r="AD195" s="66"/>
      <c r="AE195" s="66"/>
      <c r="AF195" s="66"/>
      <c r="AG195" s="66"/>
      <c r="AH195" s="66"/>
      <c r="AI195" s="66"/>
      <c r="AJ195" s="66"/>
      <c r="AK195" s="66"/>
      <c r="AL195" s="66"/>
      <c r="AM195" s="66"/>
      <c r="AN195" s="66"/>
      <c r="AO195" s="66"/>
      <c r="AP195" s="66"/>
      <c r="AQ195" s="66"/>
      <c r="AR195" s="66"/>
      <c r="AS195" s="66"/>
      <c r="AT195" s="66"/>
      <c r="AU195" s="66"/>
      <c r="AV195" s="66"/>
      <c r="AW195" s="66"/>
      <c r="AX195" s="66"/>
      <c r="AY195" s="66"/>
      <c r="AZ195" s="66"/>
      <c r="BA195" s="66"/>
      <c r="BB195" s="66"/>
      <c r="BC195" s="66"/>
      <c r="BD195" s="66"/>
      <c r="BE195" s="66"/>
      <c r="BF195" s="66"/>
      <c r="BG195" s="66"/>
      <c r="BH195" s="66"/>
    </row>
    <row r="196" spans="1:60" x14ac:dyDescent="0.25">
      <c r="A196" s="66"/>
      <c r="J196" s="66"/>
      <c r="K196" s="66"/>
      <c r="L196" s="66"/>
      <c r="M196" s="66"/>
      <c r="N196" s="66"/>
      <c r="O196" s="66"/>
      <c r="P196" s="66"/>
      <c r="Q196" s="66"/>
      <c r="R196" s="66"/>
      <c r="S196" s="66"/>
      <c r="T196" s="66"/>
      <c r="U196" s="66"/>
      <c r="V196" s="66"/>
      <c r="W196" s="66"/>
      <c r="X196" s="66"/>
      <c r="Y196" s="66"/>
      <c r="Z196" s="66"/>
      <c r="AA196" s="66"/>
      <c r="AB196" s="66"/>
      <c r="AC196" s="66"/>
      <c r="AD196" s="66"/>
      <c r="AE196" s="66"/>
      <c r="AF196" s="66"/>
      <c r="AG196" s="66"/>
      <c r="AH196" s="66"/>
      <c r="AI196" s="66"/>
      <c r="AJ196" s="66"/>
      <c r="AK196" s="66"/>
      <c r="AL196" s="66"/>
      <c r="AM196" s="66"/>
      <c r="AN196" s="66"/>
      <c r="AO196" s="66"/>
      <c r="AP196" s="66"/>
      <c r="AQ196" s="66"/>
      <c r="AR196" s="66"/>
      <c r="AS196" s="66"/>
      <c r="AT196" s="66"/>
      <c r="AU196" s="66"/>
      <c r="AV196" s="66"/>
      <c r="AW196" s="66"/>
      <c r="AX196" s="66"/>
      <c r="AY196" s="66"/>
      <c r="AZ196" s="66"/>
      <c r="BA196" s="66"/>
      <c r="BB196" s="66"/>
      <c r="BC196" s="66"/>
      <c r="BD196" s="66"/>
      <c r="BE196" s="66"/>
      <c r="BF196" s="66"/>
      <c r="BG196" s="66"/>
      <c r="BH196" s="66"/>
    </row>
    <row r="197" spans="1:60" x14ac:dyDescent="0.25">
      <c r="A197" s="66"/>
      <c r="J197" s="66"/>
      <c r="K197" s="66"/>
      <c r="L197" s="66"/>
      <c r="M197" s="66"/>
      <c r="N197" s="66"/>
      <c r="O197" s="66"/>
      <c r="P197" s="66"/>
      <c r="Q197" s="66"/>
      <c r="R197" s="66"/>
      <c r="S197" s="66"/>
      <c r="T197" s="66"/>
      <c r="U197" s="66"/>
      <c r="V197" s="66"/>
      <c r="W197" s="66"/>
      <c r="X197" s="66"/>
      <c r="Y197" s="66"/>
      <c r="Z197" s="66"/>
      <c r="AA197" s="66"/>
      <c r="AB197" s="66"/>
      <c r="AC197" s="66"/>
      <c r="AD197" s="66"/>
      <c r="AE197" s="66"/>
      <c r="AF197" s="66"/>
      <c r="AG197" s="66"/>
      <c r="AH197" s="66"/>
      <c r="AI197" s="66"/>
      <c r="AJ197" s="66"/>
      <c r="AK197" s="66"/>
      <c r="AL197" s="66"/>
      <c r="AM197" s="66"/>
      <c r="AN197" s="66"/>
      <c r="AO197" s="66"/>
      <c r="AP197" s="66"/>
      <c r="AQ197" s="66"/>
      <c r="AR197" s="66"/>
      <c r="AS197" s="66"/>
      <c r="AT197" s="66"/>
      <c r="AU197" s="66"/>
      <c r="AV197" s="66"/>
      <c r="AW197" s="66"/>
      <c r="AX197" s="66"/>
      <c r="AY197" s="66"/>
      <c r="AZ197" s="66"/>
      <c r="BA197" s="66"/>
      <c r="BB197" s="66"/>
      <c r="BC197" s="66"/>
      <c r="BD197" s="66"/>
      <c r="BE197" s="66"/>
      <c r="BF197" s="66"/>
      <c r="BG197" s="66"/>
      <c r="BH197" s="66"/>
    </row>
    <row r="198" spans="1:60" x14ac:dyDescent="0.25">
      <c r="A198" s="66"/>
      <c r="J198" s="66"/>
      <c r="K198" s="66"/>
      <c r="L198" s="66"/>
      <c r="M198" s="66"/>
      <c r="N198" s="66"/>
      <c r="O198" s="66"/>
      <c r="P198" s="66"/>
      <c r="Q198" s="66"/>
      <c r="R198" s="66"/>
      <c r="S198" s="66"/>
      <c r="T198" s="66"/>
      <c r="U198" s="66"/>
      <c r="V198" s="66"/>
      <c r="W198" s="66"/>
      <c r="X198" s="66"/>
      <c r="Y198" s="66"/>
      <c r="Z198" s="66"/>
      <c r="AA198" s="66"/>
      <c r="AB198" s="66"/>
      <c r="AC198" s="66"/>
      <c r="AD198" s="66"/>
      <c r="AE198" s="66"/>
      <c r="AF198" s="66"/>
      <c r="AG198" s="66"/>
      <c r="AH198" s="66"/>
      <c r="AI198" s="66"/>
      <c r="AJ198" s="66"/>
      <c r="AK198" s="66"/>
      <c r="AL198" s="66"/>
      <c r="AM198" s="66"/>
      <c r="AN198" s="66"/>
      <c r="AO198" s="66"/>
      <c r="AP198" s="66"/>
      <c r="AQ198" s="66"/>
      <c r="AR198" s="66"/>
      <c r="AS198" s="66"/>
      <c r="AT198" s="66"/>
      <c r="AU198" s="66"/>
      <c r="AV198" s="66"/>
      <c r="AW198" s="66"/>
      <c r="AX198" s="66"/>
      <c r="AY198" s="66"/>
      <c r="AZ198" s="66"/>
      <c r="BA198" s="66"/>
      <c r="BB198" s="66"/>
      <c r="BC198" s="66"/>
      <c r="BD198" s="66"/>
      <c r="BE198" s="66"/>
      <c r="BF198" s="66"/>
      <c r="BG198" s="66"/>
      <c r="BH198" s="66"/>
    </row>
    <row r="199" spans="1:60" x14ac:dyDescent="0.25">
      <c r="A199" s="66"/>
      <c r="J199" s="66"/>
      <c r="K199" s="66"/>
      <c r="L199" s="66"/>
      <c r="M199" s="66"/>
      <c r="N199" s="66"/>
      <c r="O199" s="66"/>
      <c r="P199" s="66"/>
      <c r="Q199" s="66"/>
      <c r="R199" s="66"/>
      <c r="S199" s="66"/>
      <c r="T199" s="66"/>
      <c r="U199" s="66"/>
      <c r="V199" s="66"/>
      <c r="W199" s="66"/>
      <c r="X199" s="66"/>
      <c r="Y199" s="66"/>
      <c r="Z199" s="66"/>
      <c r="AA199" s="66"/>
      <c r="AB199" s="66"/>
      <c r="AC199" s="66"/>
      <c r="AD199" s="66"/>
      <c r="AE199" s="66"/>
      <c r="AF199" s="66"/>
      <c r="AG199" s="66"/>
      <c r="AH199" s="66"/>
      <c r="AI199" s="66"/>
      <c r="AJ199" s="66"/>
      <c r="AK199" s="66"/>
      <c r="AL199" s="66"/>
      <c r="AM199" s="66"/>
      <c r="AN199" s="66"/>
      <c r="AO199" s="66"/>
      <c r="AP199" s="66"/>
      <c r="AQ199" s="66"/>
      <c r="AR199" s="66"/>
      <c r="AS199" s="66"/>
      <c r="AT199" s="66"/>
      <c r="AU199" s="66"/>
      <c r="AV199" s="66"/>
      <c r="AW199" s="66"/>
      <c r="AX199" s="66"/>
      <c r="AY199" s="66"/>
      <c r="AZ199" s="66"/>
      <c r="BA199" s="66"/>
      <c r="BB199" s="66"/>
      <c r="BC199" s="66"/>
      <c r="BD199" s="66"/>
      <c r="BE199" s="66"/>
      <c r="BF199" s="66"/>
      <c r="BG199" s="66"/>
      <c r="BH199" s="66"/>
    </row>
    <row r="200" spans="1:60" x14ac:dyDescent="0.25">
      <c r="A200" s="66"/>
      <c r="J200" s="66"/>
      <c r="K200" s="66"/>
      <c r="L200" s="66"/>
      <c r="M200" s="66"/>
      <c r="N200" s="66"/>
      <c r="O200" s="66"/>
      <c r="P200" s="66"/>
      <c r="Q200" s="66"/>
      <c r="R200" s="66"/>
      <c r="S200" s="66"/>
      <c r="T200" s="66"/>
      <c r="U200" s="66"/>
      <c r="V200" s="66"/>
      <c r="W200" s="66"/>
      <c r="X200" s="66"/>
      <c r="Y200" s="66"/>
      <c r="Z200" s="66"/>
      <c r="AA200" s="66"/>
      <c r="AB200" s="66"/>
      <c r="AC200" s="66"/>
      <c r="AD200" s="66"/>
      <c r="AE200" s="66"/>
      <c r="AF200" s="66"/>
      <c r="AG200" s="66"/>
      <c r="AH200" s="66"/>
      <c r="AI200" s="66"/>
      <c r="AJ200" s="66"/>
      <c r="AK200" s="66"/>
      <c r="AL200" s="66"/>
      <c r="AM200" s="66"/>
      <c r="AN200" s="66"/>
      <c r="AO200" s="66"/>
      <c r="AP200" s="66"/>
      <c r="AQ200" s="66"/>
      <c r="AR200" s="66"/>
      <c r="AS200" s="66"/>
      <c r="AT200" s="66"/>
      <c r="AU200" s="66"/>
      <c r="AV200" s="66"/>
      <c r="AW200" s="66"/>
      <c r="AX200" s="66"/>
      <c r="AY200" s="66"/>
      <c r="AZ200" s="66"/>
      <c r="BA200" s="66"/>
      <c r="BB200" s="66"/>
      <c r="BC200" s="66"/>
      <c r="BD200" s="66"/>
      <c r="BE200" s="66"/>
      <c r="BF200" s="66"/>
      <c r="BG200" s="66"/>
      <c r="BH200" s="66"/>
    </row>
    <row r="201" spans="1:60" x14ac:dyDescent="0.25">
      <c r="A201" s="66"/>
      <c r="J201" s="66"/>
      <c r="K201" s="66"/>
      <c r="L201" s="66"/>
      <c r="M201" s="66"/>
      <c r="N201" s="66"/>
      <c r="O201" s="66"/>
      <c r="P201" s="66"/>
      <c r="Q201" s="66"/>
      <c r="R201" s="66"/>
      <c r="S201" s="66"/>
      <c r="T201" s="66"/>
      <c r="U201" s="66"/>
      <c r="V201" s="66"/>
      <c r="W201" s="66"/>
      <c r="X201" s="66"/>
      <c r="Y201" s="66"/>
      <c r="Z201" s="66"/>
      <c r="AA201" s="66"/>
      <c r="AB201" s="66"/>
      <c r="AC201" s="66"/>
      <c r="AD201" s="66"/>
      <c r="AE201" s="66"/>
      <c r="AF201" s="66"/>
      <c r="AG201" s="66"/>
      <c r="AH201" s="66"/>
      <c r="AI201" s="66"/>
      <c r="AJ201" s="66"/>
      <c r="AK201" s="66"/>
      <c r="AL201" s="66"/>
      <c r="AM201" s="66"/>
      <c r="AN201" s="66"/>
      <c r="AO201" s="66"/>
      <c r="AP201" s="66"/>
      <c r="AQ201" s="66"/>
      <c r="AR201" s="66"/>
      <c r="AS201" s="66"/>
      <c r="AT201" s="66"/>
      <c r="AU201" s="66"/>
      <c r="AV201" s="66"/>
      <c r="AW201" s="66"/>
      <c r="AX201" s="66"/>
      <c r="AY201" s="66"/>
      <c r="AZ201" s="66"/>
      <c r="BA201" s="66"/>
      <c r="BB201" s="66"/>
      <c r="BC201" s="66"/>
      <c r="BD201" s="66"/>
      <c r="BE201" s="66"/>
      <c r="BF201" s="66"/>
      <c r="BG201" s="66"/>
      <c r="BH201" s="66"/>
    </row>
    <row r="202" spans="1:60" x14ac:dyDescent="0.25">
      <c r="A202" s="66"/>
      <c r="J202" s="66"/>
      <c r="K202" s="66"/>
      <c r="L202" s="66"/>
      <c r="M202" s="66"/>
      <c r="N202" s="66"/>
      <c r="O202" s="66"/>
      <c r="P202" s="66"/>
      <c r="Q202" s="66"/>
      <c r="R202" s="66"/>
      <c r="S202" s="66"/>
      <c r="T202" s="66"/>
      <c r="U202" s="66"/>
      <c r="V202" s="66"/>
      <c r="W202" s="66"/>
      <c r="X202" s="66"/>
      <c r="Y202" s="66"/>
      <c r="Z202" s="66"/>
      <c r="AA202" s="66"/>
      <c r="AB202" s="66"/>
      <c r="AC202" s="66"/>
      <c r="AD202" s="66"/>
      <c r="AE202" s="66"/>
      <c r="AF202" s="66"/>
      <c r="AG202" s="66"/>
      <c r="AH202" s="66"/>
      <c r="AI202" s="66"/>
      <c r="AJ202" s="66"/>
      <c r="AK202" s="66"/>
      <c r="AL202" s="66"/>
      <c r="AM202" s="66"/>
      <c r="AN202" s="66"/>
      <c r="AO202" s="66"/>
      <c r="AP202" s="66"/>
      <c r="AQ202" s="66"/>
      <c r="AR202" s="66"/>
      <c r="AS202" s="66"/>
      <c r="AT202" s="66"/>
      <c r="AU202" s="66"/>
      <c r="AV202" s="66"/>
      <c r="AW202" s="66"/>
      <c r="AX202" s="66"/>
      <c r="AY202" s="66"/>
      <c r="AZ202" s="66"/>
      <c r="BA202" s="66"/>
      <c r="BB202" s="66"/>
      <c r="BC202" s="66"/>
      <c r="BD202" s="66"/>
      <c r="BE202" s="66"/>
      <c r="BF202" s="66"/>
      <c r="BG202" s="66"/>
      <c r="BH202" s="66"/>
    </row>
    <row r="203" spans="1:60" x14ac:dyDescent="0.25">
      <c r="A203" s="66"/>
      <c r="J203" s="66"/>
      <c r="K203" s="66"/>
      <c r="L203" s="66"/>
      <c r="M203" s="66"/>
      <c r="N203" s="66"/>
      <c r="O203" s="66"/>
      <c r="P203" s="66"/>
      <c r="Q203" s="66"/>
      <c r="R203" s="66"/>
      <c r="S203" s="66"/>
      <c r="T203" s="66"/>
      <c r="U203" s="66"/>
      <c r="V203" s="66"/>
      <c r="W203" s="66"/>
      <c r="X203" s="66"/>
      <c r="Y203" s="66"/>
      <c r="Z203" s="66"/>
      <c r="AA203" s="66"/>
      <c r="AB203" s="66"/>
      <c r="AC203" s="66"/>
      <c r="AD203" s="66"/>
      <c r="AE203" s="66"/>
      <c r="AF203" s="66"/>
      <c r="AG203" s="66"/>
      <c r="AH203" s="66"/>
      <c r="AI203" s="66"/>
      <c r="AJ203" s="66"/>
      <c r="AK203" s="66"/>
      <c r="AL203" s="66"/>
      <c r="AM203" s="66"/>
      <c r="AN203" s="66"/>
      <c r="AO203" s="66"/>
      <c r="AP203" s="66"/>
      <c r="AQ203" s="66"/>
      <c r="AR203" s="66"/>
      <c r="AS203" s="66"/>
      <c r="AT203" s="66"/>
      <c r="AU203" s="66"/>
      <c r="AV203" s="66"/>
      <c r="AW203" s="66"/>
      <c r="AX203" s="66"/>
      <c r="AY203" s="66"/>
      <c r="AZ203" s="66"/>
      <c r="BA203" s="66"/>
      <c r="BB203" s="66"/>
      <c r="BC203" s="66"/>
      <c r="BD203" s="66"/>
      <c r="BE203" s="66"/>
      <c r="BF203" s="66"/>
      <c r="BG203" s="66"/>
      <c r="BH203" s="66"/>
    </row>
    <row r="204" spans="1:60" x14ac:dyDescent="0.25">
      <c r="A204" s="66"/>
      <c r="J204" s="66"/>
      <c r="K204" s="66"/>
      <c r="L204" s="66"/>
      <c r="M204" s="66"/>
      <c r="N204" s="66"/>
      <c r="O204" s="66"/>
      <c r="P204" s="66"/>
      <c r="Q204" s="66"/>
      <c r="R204" s="66"/>
      <c r="S204" s="66"/>
      <c r="T204" s="66"/>
      <c r="U204" s="66"/>
      <c r="V204" s="66"/>
      <c r="W204" s="66"/>
      <c r="X204" s="66"/>
      <c r="Y204" s="66"/>
      <c r="Z204" s="66"/>
      <c r="AA204" s="66"/>
      <c r="AB204" s="66"/>
      <c r="AC204" s="66"/>
      <c r="AD204" s="66"/>
      <c r="AE204" s="66"/>
      <c r="AF204" s="66"/>
      <c r="AG204" s="66"/>
      <c r="AH204" s="66"/>
      <c r="AI204" s="66"/>
      <c r="AJ204" s="66"/>
      <c r="AK204" s="66"/>
      <c r="AL204" s="66"/>
      <c r="AM204" s="66"/>
      <c r="AN204" s="66"/>
      <c r="AO204" s="66"/>
      <c r="AP204" s="66"/>
      <c r="AQ204" s="66"/>
      <c r="AR204" s="66"/>
      <c r="AS204" s="66"/>
      <c r="AT204" s="66"/>
      <c r="AU204" s="66"/>
      <c r="AV204" s="66"/>
      <c r="AW204" s="66"/>
      <c r="AX204" s="66"/>
      <c r="AY204" s="66"/>
      <c r="AZ204" s="66"/>
      <c r="BA204" s="66"/>
      <c r="BB204" s="66"/>
      <c r="BC204" s="66"/>
      <c r="BD204" s="66"/>
      <c r="BE204" s="66"/>
      <c r="BF204" s="66"/>
      <c r="BG204" s="66"/>
      <c r="BH204" s="66"/>
    </row>
    <row r="205" spans="1:60" x14ac:dyDescent="0.25">
      <c r="A205" s="66"/>
      <c r="J205" s="66"/>
      <c r="K205" s="66"/>
      <c r="L205" s="66"/>
      <c r="M205" s="66"/>
      <c r="N205" s="66"/>
      <c r="O205" s="66"/>
      <c r="P205" s="66"/>
      <c r="Q205" s="66"/>
      <c r="R205" s="66"/>
      <c r="S205" s="66"/>
      <c r="T205" s="66"/>
      <c r="U205" s="66"/>
      <c r="V205" s="66"/>
      <c r="W205" s="66"/>
      <c r="X205" s="66"/>
      <c r="Y205" s="66"/>
      <c r="Z205" s="66"/>
      <c r="AA205" s="66"/>
      <c r="AB205" s="66"/>
      <c r="AC205" s="66"/>
      <c r="AD205" s="66"/>
      <c r="AE205" s="66"/>
      <c r="AF205" s="66"/>
      <c r="AG205" s="66"/>
      <c r="AH205" s="66"/>
      <c r="AI205" s="66"/>
      <c r="AJ205" s="66"/>
      <c r="AK205" s="66"/>
      <c r="AL205" s="66"/>
      <c r="AM205" s="66"/>
      <c r="AN205" s="66"/>
      <c r="AO205" s="66"/>
      <c r="AP205" s="66"/>
      <c r="AQ205" s="66"/>
      <c r="AR205" s="66"/>
      <c r="AS205" s="66"/>
      <c r="AT205" s="66"/>
      <c r="AU205" s="66"/>
      <c r="AV205" s="66"/>
      <c r="AW205" s="66"/>
      <c r="AX205" s="66"/>
      <c r="AY205" s="66"/>
      <c r="AZ205" s="66"/>
      <c r="BA205" s="66"/>
      <c r="BB205" s="66"/>
      <c r="BC205" s="66"/>
      <c r="BD205" s="66"/>
      <c r="BE205" s="66"/>
      <c r="BF205" s="66"/>
      <c r="BG205" s="66"/>
      <c r="BH205" s="66"/>
    </row>
    <row r="206" spans="1:60" x14ac:dyDescent="0.25">
      <c r="A206" s="66"/>
      <c r="J206" s="66"/>
      <c r="K206" s="66"/>
      <c r="L206" s="66"/>
      <c r="M206" s="66"/>
      <c r="N206" s="66"/>
      <c r="O206" s="66"/>
      <c r="P206" s="66"/>
      <c r="Q206" s="66"/>
      <c r="R206" s="66"/>
      <c r="S206" s="66"/>
      <c r="T206" s="66"/>
      <c r="U206" s="66"/>
      <c r="V206" s="66"/>
      <c r="W206" s="66"/>
      <c r="X206" s="66"/>
      <c r="Y206" s="66"/>
      <c r="Z206" s="66"/>
      <c r="AA206" s="66"/>
      <c r="AB206" s="66"/>
      <c r="AC206" s="66"/>
      <c r="AD206" s="66"/>
      <c r="AE206" s="66"/>
      <c r="AF206" s="66"/>
      <c r="AG206" s="66"/>
      <c r="AH206" s="66"/>
      <c r="AI206" s="66"/>
      <c r="AJ206" s="66"/>
      <c r="AK206" s="66"/>
      <c r="AL206" s="66"/>
      <c r="AM206" s="66"/>
      <c r="AN206" s="66"/>
      <c r="AO206" s="66"/>
      <c r="AP206" s="66"/>
      <c r="AQ206" s="66"/>
      <c r="AR206" s="66"/>
      <c r="AS206" s="66"/>
      <c r="AT206" s="66"/>
      <c r="AU206" s="66"/>
      <c r="AV206" s="66"/>
      <c r="AW206" s="66"/>
      <c r="AX206" s="66"/>
      <c r="AY206" s="66"/>
      <c r="AZ206" s="66"/>
      <c r="BA206" s="66"/>
      <c r="BB206" s="66"/>
      <c r="BC206" s="66"/>
      <c r="BD206" s="66"/>
      <c r="BE206" s="66"/>
      <c r="BF206" s="66"/>
      <c r="BG206" s="66"/>
      <c r="BH206" s="66"/>
    </row>
    <row r="207" spans="1:60" x14ac:dyDescent="0.25">
      <c r="A207" s="66"/>
      <c r="J207" s="66"/>
      <c r="K207" s="66"/>
      <c r="L207" s="66"/>
      <c r="M207" s="66"/>
      <c r="N207" s="66"/>
      <c r="O207" s="66"/>
      <c r="P207" s="66"/>
      <c r="Q207" s="66"/>
      <c r="R207" s="66"/>
      <c r="S207" s="66"/>
      <c r="T207" s="66"/>
      <c r="U207" s="66"/>
      <c r="V207" s="66"/>
      <c r="W207" s="66"/>
      <c r="X207" s="66"/>
      <c r="Y207" s="66"/>
      <c r="Z207" s="66"/>
      <c r="AA207" s="66"/>
      <c r="AB207" s="66"/>
      <c r="AC207" s="66"/>
      <c r="AD207" s="66"/>
      <c r="AE207" s="66"/>
      <c r="AF207" s="66"/>
      <c r="AG207" s="66"/>
      <c r="AH207" s="66"/>
      <c r="AI207" s="66"/>
      <c r="AJ207" s="66"/>
      <c r="AK207" s="66"/>
      <c r="AL207" s="66"/>
      <c r="AM207" s="66"/>
      <c r="AN207" s="66"/>
      <c r="AO207" s="66"/>
      <c r="AP207" s="66"/>
      <c r="AQ207" s="66"/>
      <c r="AR207" s="66"/>
      <c r="AS207" s="66"/>
      <c r="AT207" s="66"/>
      <c r="AU207" s="66"/>
      <c r="AV207" s="66"/>
      <c r="AW207" s="66"/>
      <c r="AX207" s="66"/>
      <c r="AY207" s="66"/>
      <c r="AZ207" s="66"/>
      <c r="BA207" s="66"/>
      <c r="BB207" s="66"/>
      <c r="BC207" s="66"/>
      <c r="BD207" s="66"/>
      <c r="BE207" s="66"/>
      <c r="BF207" s="66"/>
      <c r="BG207" s="66"/>
      <c r="BH207" s="66"/>
    </row>
    <row r="208" spans="1:60" x14ac:dyDescent="0.25">
      <c r="A208" s="66"/>
      <c r="J208" s="66"/>
      <c r="K208" s="66"/>
      <c r="L208" s="66"/>
      <c r="M208" s="66"/>
      <c r="N208" s="66"/>
      <c r="O208" s="66"/>
      <c r="P208" s="66"/>
      <c r="Q208" s="66"/>
      <c r="R208" s="66"/>
      <c r="S208" s="66"/>
      <c r="T208" s="66"/>
      <c r="U208" s="66"/>
      <c r="V208" s="66"/>
      <c r="W208" s="66"/>
      <c r="X208" s="66"/>
      <c r="Y208" s="66"/>
      <c r="Z208" s="66"/>
      <c r="AA208" s="66"/>
      <c r="AB208" s="66"/>
      <c r="AC208" s="66"/>
      <c r="AD208" s="66"/>
      <c r="AE208" s="66"/>
      <c r="AF208" s="66"/>
      <c r="AG208" s="66"/>
      <c r="AH208" s="66"/>
      <c r="AI208" s="66"/>
      <c r="AJ208" s="66"/>
      <c r="AK208" s="66"/>
      <c r="AL208" s="66"/>
      <c r="AM208" s="66"/>
      <c r="AN208" s="66"/>
      <c r="AO208" s="66"/>
      <c r="AP208" s="66"/>
      <c r="AQ208" s="66"/>
      <c r="AR208" s="66"/>
      <c r="AS208" s="66"/>
      <c r="AT208" s="66"/>
      <c r="AU208" s="66"/>
      <c r="AV208" s="66"/>
      <c r="AW208" s="66"/>
      <c r="AX208" s="66"/>
      <c r="AY208" s="66"/>
      <c r="AZ208" s="66"/>
      <c r="BA208" s="66"/>
      <c r="BB208" s="66"/>
      <c r="BC208" s="66"/>
      <c r="BD208" s="66"/>
      <c r="BE208" s="66"/>
      <c r="BF208" s="66"/>
      <c r="BG208" s="66"/>
      <c r="BH208" s="66"/>
    </row>
    <row r="209" spans="1:60" x14ac:dyDescent="0.25">
      <c r="A209" s="66"/>
      <c r="J209" s="66"/>
      <c r="K209" s="66"/>
      <c r="L209" s="66"/>
      <c r="M209" s="66"/>
      <c r="N209" s="66"/>
      <c r="O209" s="66"/>
      <c r="P209" s="66"/>
      <c r="Q209" s="66"/>
      <c r="R209" s="66"/>
      <c r="S209" s="66"/>
      <c r="T209" s="66"/>
      <c r="U209" s="66"/>
      <c r="V209" s="66"/>
      <c r="W209" s="66"/>
      <c r="X209" s="66"/>
      <c r="Y209" s="66"/>
      <c r="Z209" s="66"/>
      <c r="AA209" s="66"/>
      <c r="AB209" s="66"/>
      <c r="AC209" s="66"/>
      <c r="AD209" s="66"/>
      <c r="AE209" s="66"/>
      <c r="AF209" s="66"/>
      <c r="AG209" s="66"/>
      <c r="AH209" s="66"/>
      <c r="AI209" s="66"/>
      <c r="AJ209" s="66"/>
      <c r="AK209" s="66"/>
      <c r="AL209" s="66"/>
      <c r="AM209" s="66"/>
      <c r="AN209" s="66"/>
      <c r="AO209" s="66"/>
      <c r="AP209" s="66"/>
      <c r="AQ209" s="66"/>
      <c r="AR209" s="66"/>
      <c r="AS209" s="66"/>
      <c r="AT209" s="66"/>
      <c r="AU209" s="66"/>
      <c r="AV209" s="66"/>
      <c r="AW209" s="66"/>
      <c r="AX209" s="66"/>
      <c r="AY209" s="66"/>
      <c r="AZ209" s="66"/>
      <c r="BA209" s="66"/>
      <c r="BB209" s="66"/>
      <c r="BC209" s="66"/>
      <c r="BD209" s="66"/>
      <c r="BE209" s="66"/>
      <c r="BF209" s="66"/>
      <c r="BG209" s="66"/>
      <c r="BH209" s="66"/>
    </row>
    <row r="210" spans="1:60" x14ac:dyDescent="0.25">
      <c r="A210" s="66"/>
      <c r="J210" s="66"/>
      <c r="K210" s="66"/>
      <c r="L210" s="66"/>
      <c r="M210" s="66"/>
      <c r="N210" s="66"/>
      <c r="O210" s="66"/>
      <c r="P210" s="66"/>
      <c r="Q210" s="66"/>
      <c r="R210" s="66"/>
      <c r="S210" s="66"/>
      <c r="T210" s="66"/>
      <c r="U210" s="66"/>
      <c r="V210" s="66"/>
      <c r="W210" s="66"/>
      <c r="X210" s="66"/>
      <c r="Y210" s="66"/>
      <c r="Z210" s="66"/>
      <c r="AA210" s="66"/>
      <c r="AB210" s="66"/>
      <c r="AC210" s="66"/>
      <c r="AD210" s="66"/>
      <c r="AE210" s="66"/>
      <c r="AF210" s="66"/>
      <c r="AG210" s="66"/>
      <c r="AH210" s="66"/>
      <c r="AI210" s="66"/>
      <c r="AJ210" s="66"/>
      <c r="AK210" s="66"/>
      <c r="AL210" s="66"/>
      <c r="AM210" s="66"/>
      <c r="AN210" s="66"/>
      <c r="AO210" s="66"/>
      <c r="AP210" s="66"/>
      <c r="AQ210" s="66"/>
      <c r="AR210" s="66"/>
      <c r="AS210" s="66"/>
      <c r="AT210" s="66"/>
      <c r="AU210" s="66"/>
      <c r="AV210" s="66"/>
      <c r="AW210" s="66"/>
      <c r="AX210" s="66"/>
      <c r="AY210" s="66"/>
      <c r="AZ210" s="66"/>
      <c r="BA210" s="66"/>
      <c r="BB210" s="66"/>
      <c r="BC210" s="66"/>
      <c r="BD210" s="66"/>
      <c r="BE210" s="66"/>
      <c r="BF210" s="66"/>
      <c r="BG210" s="66"/>
      <c r="BH210" s="66"/>
    </row>
    <row r="211" spans="1:60" x14ac:dyDescent="0.25">
      <c r="A211" s="66"/>
      <c r="J211" s="66"/>
      <c r="K211" s="66"/>
      <c r="L211" s="66"/>
      <c r="M211" s="66"/>
      <c r="N211" s="66"/>
      <c r="O211" s="66"/>
      <c r="P211" s="66"/>
      <c r="Q211" s="66"/>
      <c r="R211" s="66"/>
      <c r="S211" s="66"/>
      <c r="T211" s="66"/>
      <c r="U211" s="66"/>
      <c r="V211" s="66"/>
      <c r="W211" s="66"/>
      <c r="X211" s="66"/>
      <c r="Y211" s="66"/>
      <c r="Z211" s="66"/>
      <c r="AA211" s="66"/>
      <c r="AB211" s="66"/>
      <c r="AC211" s="66"/>
      <c r="AD211" s="66"/>
      <c r="AE211" s="66"/>
      <c r="AF211" s="66"/>
      <c r="AG211" s="66"/>
      <c r="AH211" s="66"/>
      <c r="AI211" s="66"/>
      <c r="AJ211" s="66"/>
      <c r="AK211" s="66"/>
      <c r="AL211" s="66"/>
      <c r="AM211" s="66"/>
      <c r="AN211" s="66"/>
      <c r="AO211" s="66"/>
      <c r="AP211" s="66"/>
      <c r="AQ211" s="66"/>
      <c r="AR211" s="66"/>
      <c r="AS211" s="66"/>
      <c r="AT211" s="66"/>
      <c r="AU211" s="66"/>
      <c r="AV211" s="66"/>
      <c r="AW211" s="66"/>
      <c r="AX211" s="66"/>
      <c r="AY211" s="66"/>
      <c r="AZ211" s="66"/>
      <c r="BA211" s="66"/>
      <c r="BB211" s="66"/>
      <c r="BC211" s="66"/>
      <c r="BD211" s="66"/>
      <c r="BE211" s="66"/>
      <c r="BF211" s="66"/>
      <c r="BG211" s="66"/>
      <c r="BH211" s="66"/>
    </row>
    <row r="212" spans="1:60" x14ac:dyDescent="0.25">
      <c r="A212" s="66"/>
      <c r="J212" s="66"/>
      <c r="K212" s="66"/>
      <c r="L212" s="66"/>
      <c r="M212" s="66"/>
      <c r="N212" s="66"/>
      <c r="O212" s="66"/>
      <c r="P212" s="66"/>
      <c r="Q212" s="66"/>
      <c r="R212" s="66"/>
      <c r="S212" s="66"/>
      <c r="T212" s="66"/>
      <c r="U212" s="66"/>
      <c r="V212" s="66"/>
      <c r="W212" s="66"/>
      <c r="X212" s="66"/>
      <c r="Y212" s="66"/>
      <c r="Z212" s="66"/>
      <c r="AA212" s="66"/>
      <c r="AB212" s="66"/>
      <c r="AC212" s="66"/>
      <c r="AD212" s="66"/>
      <c r="AE212" s="66"/>
      <c r="AF212" s="66"/>
      <c r="AG212" s="66"/>
      <c r="AH212" s="66"/>
      <c r="AI212" s="66"/>
      <c r="AJ212" s="66"/>
      <c r="AK212" s="66"/>
      <c r="AL212" s="66"/>
      <c r="AM212" s="66"/>
      <c r="AN212" s="66"/>
      <c r="AO212" s="66"/>
      <c r="AP212" s="66"/>
      <c r="AQ212" s="66"/>
      <c r="AR212" s="66"/>
      <c r="AS212" s="66"/>
      <c r="AT212" s="66"/>
      <c r="AU212" s="66"/>
      <c r="AV212" s="66"/>
      <c r="AW212" s="66"/>
      <c r="AX212" s="66"/>
      <c r="AY212" s="66"/>
      <c r="AZ212" s="66"/>
      <c r="BA212" s="66"/>
      <c r="BB212" s="66"/>
      <c r="BC212" s="66"/>
      <c r="BD212" s="66"/>
      <c r="BE212" s="66"/>
      <c r="BF212" s="66"/>
      <c r="BG212" s="66"/>
      <c r="BH212" s="66"/>
    </row>
    <row r="213" spans="1:60" x14ac:dyDescent="0.25">
      <c r="A213" s="66"/>
      <c r="J213" s="66"/>
      <c r="K213" s="66"/>
      <c r="L213" s="66"/>
      <c r="M213" s="66"/>
      <c r="N213" s="66"/>
      <c r="O213" s="66"/>
      <c r="P213" s="66"/>
      <c r="Q213" s="66"/>
      <c r="R213" s="66"/>
      <c r="S213" s="66"/>
      <c r="T213" s="66"/>
      <c r="U213" s="66"/>
      <c r="V213" s="66"/>
      <c r="W213" s="66"/>
      <c r="X213" s="66"/>
      <c r="Y213" s="66"/>
      <c r="Z213" s="66"/>
      <c r="AA213" s="66"/>
      <c r="AB213" s="66"/>
      <c r="AC213" s="66"/>
      <c r="AD213" s="66"/>
      <c r="AE213" s="66"/>
      <c r="AF213" s="66"/>
      <c r="AG213" s="66"/>
      <c r="AH213" s="66"/>
      <c r="AI213" s="66"/>
      <c r="AJ213" s="66"/>
      <c r="AK213" s="66"/>
      <c r="AL213" s="66"/>
      <c r="AM213" s="66"/>
      <c r="AN213" s="66"/>
      <c r="AO213" s="66"/>
      <c r="AP213" s="66"/>
      <c r="AQ213" s="66"/>
      <c r="AR213" s="66"/>
      <c r="AS213" s="66"/>
      <c r="AT213" s="66"/>
      <c r="AU213" s="66"/>
      <c r="AV213" s="66"/>
      <c r="AW213" s="66"/>
      <c r="AX213" s="66"/>
      <c r="AY213" s="66"/>
      <c r="AZ213" s="66"/>
      <c r="BA213" s="66"/>
      <c r="BB213" s="66"/>
      <c r="BC213" s="66"/>
      <c r="BD213" s="66"/>
      <c r="BE213" s="66"/>
      <c r="BF213" s="66"/>
      <c r="BG213" s="66"/>
      <c r="BH213" s="66"/>
    </row>
    <row r="214" spans="1:60" x14ac:dyDescent="0.25">
      <c r="A214" s="66"/>
      <c r="J214" s="66"/>
      <c r="K214" s="66"/>
      <c r="L214" s="66"/>
      <c r="M214" s="66"/>
      <c r="N214" s="66"/>
      <c r="O214" s="66"/>
      <c r="P214" s="66"/>
      <c r="Q214" s="66"/>
      <c r="R214" s="66"/>
      <c r="S214" s="66"/>
      <c r="T214" s="66"/>
      <c r="U214" s="66"/>
      <c r="V214" s="66"/>
      <c r="W214" s="66"/>
      <c r="X214" s="66"/>
      <c r="Y214" s="66"/>
      <c r="Z214" s="66"/>
      <c r="AA214" s="66"/>
      <c r="AB214" s="66"/>
      <c r="AC214" s="66"/>
      <c r="AD214" s="66"/>
      <c r="AE214" s="66"/>
      <c r="AF214" s="66"/>
      <c r="AG214" s="66"/>
      <c r="AH214" s="66"/>
      <c r="AI214" s="66"/>
      <c r="AJ214" s="66"/>
      <c r="AK214" s="66"/>
      <c r="AL214" s="66"/>
      <c r="AM214" s="66"/>
      <c r="AN214" s="66"/>
      <c r="AO214" s="66"/>
      <c r="AP214" s="66"/>
      <c r="AQ214" s="66"/>
      <c r="AR214" s="66"/>
      <c r="AS214" s="66"/>
      <c r="AT214" s="66"/>
      <c r="AU214" s="66"/>
      <c r="AV214" s="66"/>
      <c r="AW214" s="66"/>
      <c r="AX214" s="66"/>
      <c r="AY214" s="66"/>
      <c r="AZ214" s="66"/>
      <c r="BA214" s="66"/>
      <c r="BB214" s="66"/>
      <c r="BC214" s="66"/>
      <c r="BD214" s="66"/>
      <c r="BE214" s="66"/>
      <c r="BF214" s="66"/>
      <c r="BG214" s="66"/>
      <c r="BH214" s="66"/>
    </row>
    <row r="215" spans="1:60" x14ac:dyDescent="0.25">
      <c r="A215" s="66"/>
      <c r="J215" s="66"/>
      <c r="K215" s="66"/>
      <c r="L215" s="66"/>
      <c r="M215" s="66"/>
      <c r="N215" s="66"/>
      <c r="O215" s="66"/>
      <c r="P215" s="66"/>
      <c r="Q215" s="66"/>
      <c r="R215" s="66"/>
      <c r="S215" s="66"/>
      <c r="T215" s="66"/>
      <c r="U215" s="66"/>
      <c r="V215" s="66"/>
      <c r="W215" s="66"/>
      <c r="X215" s="66"/>
      <c r="Y215" s="66"/>
      <c r="Z215" s="66"/>
      <c r="AA215" s="66"/>
      <c r="AB215" s="66"/>
      <c r="AC215" s="66"/>
      <c r="AD215" s="66"/>
      <c r="AE215" s="66"/>
      <c r="AF215" s="66"/>
      <c r="AG215" s="66"/>
      <c r="AH215" s="66"/>
      <c r="AI215" s="66"/>
      <c r="AJ215" s="66"/>
      <c r="AK215" s="66"/>
      <c r="AL215" s="66"/>
      <c r="AM215" s="66"/>
      <c r="AN215" s="66"/>
      <c r="AO215" s="66"/>
      <c r="AP215" s="66"/>
      <c r="AQ215" s="66"/>
      <c r="AR215" s="66"/>
      <c r="AS215" s="66"/>
      <c r="AT215" s="66"/>
      <c r="AU215" s="66"/>
      <c r="AV215" s="66"/>
      <c r="AW215" s="66"/>
      <c r="AX215" s="66"/>
      <c r="AY215" s="66"/>
      <c r="AZ215" s="66"/>
      <c r="BA215" s="66"/>
      <c r="BB215" s="66"/>
      <c r="BC215" s="66"/>
      <c r="BD215" s="66"/>
      <c r="BE215" s="66"/>
      <c r="BF215" s="66"/>
      <c r="BG215" s="66"/>
      <c r="BH215" s="66"/>
    </row>
    <row r="216" spans="1:60" x14ac:dyDescent="0.25">
      <c r="A216" s="66"/>
      <c r="J216" s="66"/>
      <c r="K216" s="66"/>
      <c r="L216" s="66"/>
      <c r="M216" s="66"/>
      <c r="N216" s="66"/>
      <c r="O216" s="66"/>
      <c r="P216" s="66"/>
      <c r="Q216" s="66"/>
      <c r="R216" s="66"/>
      <c r="S216" s="66"/>
      <c r="T216" s="66"/>
      <c r="U216" s="66"/>
      <c r="V216" s="66"/>
      <c r="W216" s="66"/>
      <c r="X216" s="66"/>
      <c r="Y216" s="66"/>
      <c r="Z216" s="66"/>
      <c r="AA216" s="66"/>
      <c r="AB216" s="66"/>
      <c r="AC216" s="66"/>
      <c r="AD216" s="66"/>
      <c r="AE216" s="66"/>
      <c r="AF216" s="66"/>
      <c r="AG216" s="66"/>
      <c r="AH216" s="66"/>
      <c r="AI216" s="66"/>
      <c r="AJ216" s="66"/>
      <c r="AK216" s="66"/>
      <c r="AL216" s="66"/>
      <c r="AM216" s="66"/>
      <c r="AN216" s="66"/>
      <c r="AO216" s="66"/>
      <c r="AP216" s="66"/>
      <c r="AQ216" s="66"/>
      <c r="AR216" s="66"/>
      <c r="AS216" s="66"/>
      <c r="AT216" s="66"/>
      <c r="AU216" s="66"/>
      <c r="AV216" s="66"/>
      <c r="AW216" s="66"/>
      <c r="AX216" s="66"/>
      <c r="AY216" s="66"/>
      <c r="AZ216" s="66"/>
      <c r="BA216" s="66"/>
      <c r="BB216" s="66"/>
      <c r="BC216" s="66"/>
      <c r="BD216" s="66"/>
      <c r="BE216" s="66"/>
      <c r="BF216" s="66"/>
      <c r="BG216" s="66"/>
      <c r="BH216" s="66"/>
    </row>
    <row r="217" spans="1:60" x14ac:dyDescent="0.25">
      <c r="A217" s="66"/>
      <c r="J217" s="66"/>
      <c r="K217" s="66"/>
      <c r="L217" s="66"/>
      <c r="M217" s="66"/>
      <c r="N217" s="66"/>
      <c r="O217" s="66"/>
      <c r="P217" s="66"/>
      <c r="Q217" s="66"/>
      <c r="R217" s="66"/>
      <c r="S217" s="66"/>
      <c r="T217" s="66"/>
      <c r="U217" s="66"/>
      <c r="V217" s="66"/>
      <c r="W217" s="66"/>
      <c r="X217" s="66"/>
      <c r="Y217" s="66"/>
      <c r="Z217" s="66"/>
      <c r="AA217" s="66"/>
      <c r="AB217" s="66"/>
      <c r="AC217" s="66"/>
      <c r="AD217" s="66"/>
      <c r="AE217" s="66"/>
      <c r="AF217" s="66"/>
      <c r="AG217" s="66"/>
      <c r="AH217" s="66"/>
      <c r="AI217" s="66"/>
      <c r="AJ217" s="66"/>
      <c r="AK217" s="66"/>
      <c r="AL217" s="66"/>
      <c r="AM217" s="66"/>
      <c r="AN217" s="66"/>
      <c r="AO217" s="66"/>
      <c r="AP217" s="66"/>
      <c r="AQ217" s="66"/>
      <c r="AR217" s="66"/>
      <c r="AS217" s="66"/>
      <c r="AT217" s="66"/>
      <c r="AU217" s="66"/>
      <c r="AV217" s="66"/>
      <c r="AW217" s="66"/>
      <c r="AX217" s="66"/>
      <c r="AY217" s="66"/>
      <c r="AZ217" s="66"/>
      <c r="BA217" s="66"/>
      <c r="BB217" s="66"/>
      <c r="BC217" s="66"/>
      <c r="BD217" s="66"/>
      <c r="BE217" s="66"/>
      <c r="BF217" s="66"/>
      <c r="BG217" s="66"/>
      <c r="BH217" s="66"/>
    </row>
    <row r="218" spans="1:60" x14ac:dyDescent="0.25">
      <c r="A218" s="66"/>
      <c r="J218" s="66"/>
      <c r="K218" s="66"/>
      <c r="L218" s="66"/>
      <c r="M218" s="66"/>
      <c r="N218" s="66"/>
      <c r="O218" s="66"/>
      <c r="P218" s="66"/>
      <c r="Q218" s="66"/>
      <c r="R218" s="66"/>
      <c r="S218" s="66"/>
      <c r="T218" s="66"/>
      <c r="U218" s="66"/>
      <c r="V218" s="66"/>
      <c r="W218" s="66"/>
      <c r="X218" s="66"/>
      <c r="Y218" s="66"/>
      <c r="Z218" s="66"/>
      <c r="AA218" s="66"/>
      <c r="AB218" s="66"/>
      <c r="AC218" s="66"/>
      <c r="AD218" s="66"/>
      <c r="AE218" s="66"/>
      <c r="AF218" s="66"/>
      <c r="AG218" s="66"/>
      <c r="AH218" s="66"/>
      <c r="AI218" s="66"/>
      <c r="AJ218" s="66"/>
      <c r="AK218" s="66"/>
      <c r="AL218" s="66"/>
      <c r="AM218" s="66"/>
      <c r="AN218" s="66"/>
      <c r="AO218" s="66"/>
      <c r="AP218" s="66"/>
      <c r="AQ218" s="66"/>
      <c r="AR218" s="66"/>
      <c r="AS218" s="66"/>
      <c r="AT218" s="66"/>
      <c r="AU218" s="66"/>
      <c r="AV218" s="66"/>
      <c r="AW218" s="66"/>
      <c r="AX218" s="66"/>
      <c r="AY218" s="66"/>
      <c r="AZ218" s="66"/>
      <c r="BA218" s="66"/>
      <c r="BB218" s="66"/>
      <c r="BC218" s="66"/>
      <c r="BD218" s="66"/>
      <c r="BE218" s="66"/>
      <c r="BF218" s="66"/>
      <c r="BG218" s="66"/>
      <c r="BH218" s="66"/>
    </row>
    <row r="219" spans="1:60" x14ac:dyDescent="0.25">
      <c r="A219" s="66"/>
      <c r="J219" s="66"/>
      <c r="K219" s="66"/>
      <c r="L219" s="66"/>
      <c r="M219" s="66"/>
      <c r="N219" s="66"/>
      <c r="O219" s="66"/>
      <c r="P219" s="66"/>
      <c r="Q219" s="66"/>
      <c r="R219" s="66"/>
      <c r="S219" s="66"/>
      <c r="T219" s="66"/>
      <c r="U219" s="66"/>
      <c r="V219" s="66"/>
      <c r="W219" s="66"/>
      <c r="X219" s="66"/>
      <c r="Y219" s="66"/>
      <c r="Z219" s="66"/>
      <c r="AA219" s="66"/>
      <c r="AB219" s="66"/>
      <c r="AC219" s="66"/>
      <c r="AD219" s="66"/>
      <c r="AE219" s="66"/>
      <c r="AF219" s="66"/>
      <c r="AG219" s="66"/>
      <c r="AH219" s="66"/>
      <c r="AI219" s="66"/>
      <c r="AJ219" s="66"/>
      <c r="AK219" s="66"/>
      <c r="AL219" s="66"/>
      <c r="AM219" s="66"/>
      <c r="AN219" s="66"/>
      <c r="AO219" s="66"/>
      <c r="AP219" s="66"/>
      <c r="AQ219" s="66"/>
      <c r="AR219" s="66"/>
      <c r="AS219" s="66"/>
      <c r="AT219" s="66"/>
      <c r="AU219" s="66"/>
      <c r="AV219" s="66"/>
      <c r="AW219" s="66"/>
      <c r="AX219" s="66"/>
      <c r="AY219" s="66"/>
      <c r="AZ219" s="66"/>
      <c r="BA219" s="66"/>
      <c r="BB219" s="66"/>
      <c r="BC219" s="66"/>
      <c r="BD219" s="66"/>
      <c r="BE219" s="66"/>
      <c r="BF219" s="66"/>
      <c r="BG219" s="66"/>
      <c r="BH219" s="66"/>
    </row>
    <row r="220" spans="1:60" x14ac:dyDescent="0.25">
      <c r="A220" s="66"/>
      <c r="J220" s="66"/>
      <c r="K220" s="66"/>
      <c r="L220" s="66"/>
      <c r="M220" s="66"/>
      <c r="N220" s="66"/>
      <c r="O220" s="66"/>
      <c r="P220" s="66"/>
      <c r="Q220" s="66"/>
      <c r="R220" s="66"/>
      <c r="S220" s="66"/>
      <c r="T220" s="66"/>
      <c r="U220" s="66"/>
      <c r="V220" s="66"/>
      <c r="W220" s="66"/>
      <c r="X220" s="66"/>
      <c r="Y220" s="66"/>
      <c r="Z220" s="66"/>
      <c r="AA220" s="66"/>
      <c r="AB220" s="66"/>
      <c r="AC220" s="66"/>
      <c r="AD220" s="66"/>
      <c r="AE220" s="66"/>
      <c r="AF220" s="66"/>
      <c r="AG220" s="66"/>
      <c r="AH220" s="66"/>
      <c r="AI220" s="66"/>
      <c r="AJ220" s="66"/>
      <c r="AK220" s="66"/>
      <c r="AL220" s="66"/>
      <c r="AM220" s="66"/>
      <c r="AN220" s="66"/>
      <c r="AO220" s="66"/>
      <c r="AP220" s="66"/>
      <c r="AQ220" s="66"/>
      <c r="AR220" s="66"/>
      <c r="AS220" s="66"/>
      <c r="AT220" s="66"/>
      <c r="AU220" s="66"/>
      <c r="AV220" s="66"/>
      <c r="AW220" s="66"/>
      <c r="AX220" s="66"/>
      <c r="AY220" s="66"/>
      <c r="AZ220" s="66"/>
      <c r="BA220" s="66"/>
      <c r="BB220" s="66"/>
      <c r="BC220" s="66"/>
      <c r="BD220" s="66"/>
      <c r="BE220" s="66"/>
      <c r="BF220" s="66"/>
      <c r="BG220" s="66"/>
      <c r="BH220" s="66"/>
    </row>
    <row r="221" spans="1:60" x14ac:dyDescent="0.25">
      <c r="A221" s="66"/>
      <c r="J221" s="66"/>
      <c r="K221" s="66"/>
      <c r="L221" s="66"/>
      <c r="M221" s="66"/>
      <c r="N221" s="66"/>
      <c r="O221" s="66"/>
      <c r="P221" s="66"/>
      <c r="Q221" s="66"/>
      <c r="R221" s="66"/>
      <c r="S221" s="66"/>
      <c r="T221" s="66"/>
      <c r="U221" s="66"/>
      <c r="V221" s="66"/>
      <c r="W221" s="66"/>
      <c r="X221" s="66"/>
      <c r="Y221" s="66"/>
      <c r="Z221" s="66"/>
      <c r="AA221" s="66"/>
      <c r="AB221" s="66"/>
      <c r="AC221" s="66"/>
      <c r="AD221" s="66"/>
      <c r="AE221" s="66"/>
      <c r="AF221" s="66"/>
      <c r="AG221" s="66"/>
      <c r="AH221" s="66"/>
      <c r="AI221" s="66"/>
      <c r="AJ221" s="66"/>
      <c r="AK221" s="66"/>
      <c r="AL221" s="66"/>
      <c r="AM221" s="66"/>
      <c r="AN221" s="66"/>
      <c r="AO221" s="66"/>
      <c r="AP221" s="66"/>
      <c r="AQ221" s="66"/>
      <c r="AR221" s="66"/>
      <c r="AS221" s="66"/>
      <c r="AT221" s="66"/>
      <c r="AU221" s="66"/>
      <c r="AV221" s="66"/>
      <c r="AW221" s="66"/>
      <c r="AX221" s="66"/>
      <c r="AY221" s="66"/>
      <c r="AZ221" s="66"/>
      <c r="BA221" s="66"/>
      <c r="BB221" s="66"/>
      <c r="BC221" s="66"/>
      <c r="BD221" s="66"/>
      <c r="BE221" s="66"/>
      <c r="BF221" s="66"/>
      <c r="BG221" s="66"/>
      <c r="BH221" s="66"/>
    </row>
    <row r="222" spans="1:60" x14ac:dyDescent="0.25">
      <c r="A222" s="66"/>
      <c r="J222" s="66"/>
      <c r="K222" s="66"/>
      <c r="L222" s="66"/>
      <c r="M222" s="66"/>
      <c r="N222" s="66"/>
      <c r="O222" s="66"/>
      <c r="P222" s="66"/>
      <c r="Q222" s="66"/>
      <c r="R222" s="66"/>
      <c r="S222" s="66"/>
      <c r="T222" s="66"/>
      <c r="U222" s="66"/>
      <c r="V222" s="66"/>
      <c r="W222" s="66"/>
      <c r="X222" s="66"/>
      <c r="Y222" s="66"/>
      <c r="Z222" s="66"/>
      <c r="AA222" s="66"/>
      <c r="AB222" s="66"/>
      <c r="AC222" s="66"/>
      <c r="AD222" s="66"/>
      <c r="AE222" s="66"/>
      <c r="AF222" s="66"/>
      <c r="AG222" s="66"/>
      <c r="AH222" s="66"/>
      <c r="AI222" s="66"/>
      <c r="AJ222" s="66"/>
      <c r="AK222" s="66"/>
      <c r="AL222" s="66"/>
      <c r="AM222" s="66"/>
      <c r="AN222" s="66"/>
      <c r="AO222" s="66"/>
      <c r="AP222" s="66"/>
      <c r="AQ222" s="66"/>
      <c r="AR222" s="66"/>
      <c r="AS222" s="66"/>
      <c r="AT222" s="66"/>
      <c r="AU222" s="66"/>
      <c r="AV222" s="66"/>
      <c r="AW222" s="66"/>
      <c r="AX222" s="66"/>
      <c r="AY222" s="66"/>
      <c r="AZ222" s="66"/>
      <c r="BA222" s="66"/>
      <c r="BB222" s="66"/>
      <c r="BC222" s="66"/>
      <c r="BD222" s="66"/>
      <c r="BE222" s="66"/>
      <c r="BF222" s="66"/>
      <c r="BG222" s="66"/>
      <c r="BH222" s="66"/>
    </row>
    <row r="223" spans="1:60" x14ac:dyDescent="0.25">
      <c r="A223" s="66"/>
      <c r="J223" s="66"/>
      <c r="K223" s="66"/>
      <c r="L223" s="66"/>
      <c r="M223" s="66"/>
      <c r="N223" s="66"/>
      <c r="O223" s="66"/>
      <c r="P223" s="66"/>
      <c r="Q223" s="66"/>
      <c r="R223" s="66"/>
      <c r="S223" s="66"/>
      <c r="T223" s="66"/>
      <c r="U223" s="66"/>
      <c r="V223" s="66"/>
      <c r="W223" s="66"/>
      <c r="X223" s="66"/>
      <c r="Y223" s="66"/>
      <c r="Z223" s="66"/>
      <c r="AA223" s="66"/>
      <c r="AB223" s="66"/>
      <c r="AC223" s="66"/>
      <c r="AD223" s="66"/>
      <c r="AE223" s="66"/>
      <c r="AF223" s="66"/>
      <c r="AG223" s="66"/>
      <c r="AH223" s="66"/>
      <c r="AI223" s="66"/>
      <c r="AJ223" s="66"/>
      <c r="AK223" s="66"/>
      <c r="AL223" s="66"/>
      <c r="AM223" s="66"/>
      <c r="AN223" s="66"/>
      <c r="AO223" s="66"/>
      <c r="AP223" s="66"/>
      <c r="AQ223" s="66"/>
      <c r="AR223" s="66"/>
      <c r="AS223" s="66"/>
      <c r="AT223" s="66"/>
      <c r="AU223" s="66"/>
      <c r="AV223" s="66"/>
      <c r="AW223" s="66"/>
      <c r="AX223" s="66"/>
      <c r="AY223" s="66"/>
      <c r="AZ223" s="66"/>
      <c r="BA223" s="66"/>
      <c r="BB223" s="66"/>
      <c r="BC223" s="66"/>
      <c r="BD223" s="66"/>
      <c r="BE223" s="66"/>
      <c r="BF223" s="66"/>
      <c r="BG223" s="66"/>
      <c r="BH223" s="66"/>
    </row>
    <row r="224" spans="1:60" x14ac:dyDescent="0.25">
      <c r="A224" s="66"/>
      <c r="J224" s="66"/>
      <c r="K224" s="66"/>
      <c r="L224" s="66"/>
      <c r="M224" s="66"/>
      <c r="N224" s="66"/>
      <c r="O224" s="66"/>
      <c r="P224" s="66"/>
      <c r="Q224" s="66"/>
      <c r="R224" s="66"/>
      <c r="S224" s="66"/>
      <c r="T224" s="66"/>
      <c r="U224" s="66"/>
      <c r="V224" s="66"/>
      <c r="W224" s="66"/>
      <c r="X224" s="66"/>
      <c r="Y224" s="66"/>
      <c r="Z224" s="66"/>
      <c r="AA224" s="66"/>
      <c r="AB224" s="66"/>
      <c r="AC224" s="66"/>
      <c r="AD224" s="66"/>
      <c r="AE224" s="66"/>
      <c r="AF224" s="66"/>
      <c r="AG224" s="66"/>
      <c r="AH224" s="66"/>
      <c r="AI224" s="66"/>
      <c r="AJ224" s="66"/>
      <c r="AK224" s="66"/>
      <c r="AL224" s="66"/>
      <c r="AM224" s="66"/>
      <c r="AN224" s="66"/>
      <c r="AO224" s="66"/>
      <c r="AP224" s="66"/>
      <c r="AQ224" s="66"/>
      <c r="AR224" s="66"/>
      <c r="AS224" s="66"/>
      <c r="AT224" s="66"/>
      <c r="AU224" s="66"/>
      <c r="AV224" s="66"/>
      <c r="AW224" s="66"/>
      <c r="AX224" s="66"/>
      <c r="AY224" s="66"/>
      <c r="AZ224" s="66"/>
      <c r="BA224" s="66"/>
      <c r="BB224" s="66"/>
      <c r="BC224" s="66"/>
      <c r="BD224" s="66"/>
      <c r="BE224" s="66"/>
      <c r="BF224" s="66"/>
      <c r="BG224" s="66"/>
      <c r="BH224" s="66"/>
    </row>
    <row r="225" spans="1:60" x14ac:dyDescent="0.25">
      <c r="A225" s="66"/>
      <c r="J225" s="66"/>
      <c r="K225" s="66"/>
      <c r="L225" s="66"/>
      <c r="M225" s="66"/>
      <c r="N225" s="66"/>
      <c r="O225" s="66"/>
      <c r="P225" s="66"/>
      <c r="Q225" s="66"/>
      <c r="R225" s="66"/>
      <c r="S225" s="66"/>
      <c r="T225" s="66"/>
      <c r="U225" s="66"/>
      <c r="V225" s="66"/>
      <c r="W225" s="66"/>
      <c r="X225" s="66"/>
      <c r="Y225" s="66"/>
      <c r="Z225" s="66"/>
      <c r="AA225" s="66"/>
      <c r="AB225" s="66"/>
      <c r="AC225" s="66"/>
      <c r="AD225" s="66"/>
      <c r="AE225" s="66"/>
      <c r="AF225" s="66"/>
      <c r="AG225" s="66"/>
      <c r="AH225" s="66"/>
      <c r="AI225" s="66"/>
      <c r="AJ225" s="66"/>
      <c r="AK225" s="66"/>
      <c r="AL225" s="66"/>
      <c r="AM225" s="66"/>
      <c r="AN225" s="66"/>
      <c r="AO225" s="66"/>
      <c r="AP225" s="66"/>
      <c r="AQ225" s="66"/>
      <c r="AR225" s="66"/>
      <c r="AS225" s="66"/>
      <c r="AT225" s="66"/>
      <c r="AU225" s="66"/>
      <c r="AV225" s="66"/>
      <c r="AW225" s="66"/>
      <c r="AX225" s="66"/>
      <c r="AY225" s="66"/>
      <c r="AZ225" s="66"/>
      <c r="BA225" s="66"/>
      <c r="BB225" s="66"/>
      <c r="BC225" s="66"/>
      <c r="BD225" s="66"/>
      <c r="BE225" s="66"/>
      <c r="BF225" s="66"/>
      <c r="BG225" s="66"/>
      <c r="BH225" s="66"/>
    </row>
    <row r="226" spans="1:60" x14ac:dyDescent="0.25">
      <c r="A226" s="66"/>
      <c r="J226" s="66"/>
      <c r="K226" s="66"/>
      <c r="L226" s="66"/>
      <c r="M226" s="66"/>
      <c r="N226" s="66"/>
      <c r="O226" s="66"/>
      <c r="P226" s="66"/>
      <c r="Q226" s="66"/>
      <c r="R226" s="66"/>
      <c r="S226" s="66"/>
      <c r="T226" s="66"/>
      <c r="U226" s="66"/>
      <c r="V226" s="66"/>
      <c r="W226" s="66"/>
      <c r="X226" s="66"/>
      <c r="Y226" s="66"/>
      <c r="Z226" s="66"/>
      <c r="AA226" s="66"/>
      <c r="AB226" s="66"/>
      <c r="AC226" s="66"/>
      <c r="AD226" s="66"/>
      <c r="AE226" s="66"/>
      <c r="AF226" s="66"/>
      <c r="AG226" s="66"/>
      <c r="AH226" s="66"/>
      <c r="AI226" s="66"/>
      <c r="AJ226" s="66"/>
      <c r="AK226" s="66"/>
      <c r="AL226" s="66"/>
      <c r="AM226" s="66"/>
      <c r="AN226" s="66"/>
      <c r="AO226" s="66"/>
      <c r="AP226" s="66"/>
      <c r="AQ226" s="66"/>
      <c r="AR226" s="66"/>
      <c r="AS226" s="66"/>
      <c r="AT226" s="66"/>
      <c r="AU226" s="66"/>
      <c r="AV226" s="66"/>
      <c r="AW226" s="66"/>
      <c r="AX226" s="66"/>
      <c r="AY226" s="66"/>
      <c r="AZ226" s="66"/>
      <c r="BA226" s="66"/>
      <c r="BB226" s="66"/>
      <c r="BC226" s="66"/>
      <c r="BD226" s="66"/>
      <c r="BE226" s="66"/>
      <c r="BF226" s="66"/>
      <c r="BG226" s="66"/>
      <c r="BH226" s="66"/>
    </row>
    <row r="227" spans="1:60" x14ac:dyDescent="0.25">
      <c r="A227" s="66"/>
      <c r="J227" s="66"/>
      <c r="K227" s="66"/>
      <c r="L227" s="66"/>
      <c r="M227" s="66"/>
      <c r="N227" s="66"/>
      <c r="O227" s="66"/>
      <c r="P227" s="66"/>
      <c r="Q227" s="66"/>
      <c r="R227" s="66"/>
      <c r="S227" s="66"/>
      <c r="T227" s="66"/>
      <c r="U227" s="66"/>
      <c r="V227" s="66"/>
      <c r="W227" s="66"/>
      <c r="X227" s="66"/>
      <c r="Y227" s="66"/>
      <c r="Z227" s="66"/>
      <c r="AA227" s="66"/>
      <c r="AB227" s="66"/>
      <c r="AC227" s="66"/>
      <c r="AD227" s="66"/>
      <c r="AE227" s="66"/>
      <c r="AF227" s="66"/>
      <c r="AG227" s="66"/>
      <c r="AH227" s="66"/>
      <c r="AI227" s="66"/>
      <c r="AJ227" s="66"/>
      <c r="AK227" s="66"/>
      <c r="AL227" s="66"/>
      <c r="AM227" s="66"/>
      <c r="AN227" s="66"/>
      <c r="AO227" s="66"/>
      <c r="AP227" s="66"/>
      <c r="AQ227" s="66"/>
      <c r="AR227" s="66"/>
      <c r="AS227" s="66"/>
      <c r="AT227" s="66"/>
      <c r="AU227" s="66"/>
      <c r="AV227" s="66"/>
      <c r="AW227" s="66"/>
      <c r="AX227" s="66"/>
      <c r="AY227" s="66"/>
      <c r="AZ227" s="66"/>
      <c r="BA227" s="66"/>
      <c r="BB227" s="66"/>
      <c r="BC227" s="66"/>
      <c r="BD227" s="66"/>
      <c r="BE227" s="66"/>
      <c r="BF227" s="66"/>
      <c r="BG227" s="66"/>
      <c r="BH227" s="66"/>
    </row>
    <row r="228" spans="1:60" x14ac:dyDescent="0.25">
      <c r="A228" s="66"/>
      <c r="J228" s="66"/>
      <c r="K228" s="66"/>
      <c r="L228" s="66"/>
      <c r="M228" s="66"/>
      <c r="N228" s="66"/>
      <c r="O228" s="66"/>
      <c r="P228" s="66"/>
      <c r="Q228" s="66"/>
      <c r="R228" s="66"/>
      <c r="S228" s="66"/>
      <c r="T228" s="66"/>
      <c r="U228" s="66"/>
      <c r="V228" s="66"/>
      <c r="W228" s="66"/>
      <c r="X228" s="66"/>
      <c r="Y228" s="66"/>
      <c r="Z228" s="66"/>
      <c r="AA228" s="66"/>
      <c r="AB228" s="66"/>
      <c r="AC228" s="66"/>
      <c r="AD228" s="66"/>
      <c r="AE228" s="66"/>
      <c r="AF228" s="66"/>
      <c r="AG228" s="66"/>
      <c r="AH228" s="66"/>
      <c r="AI228" s="66"/>
      <c r="AJ228" s="66"/>
      <c r="AK228" s="66"/>
      <c r="AL228" s="66"/>
      <c r="AM228" s="66"/>
      <c r="AN228" s="66"/>
      <c r="AO228" s="66"/>
      <c r="AP228" s="66"/>
      <c r="AQ228" s="66"/>
      <c r="AR228" s="66"/>
      <c r="AS228" s="66"/>
      <c r="AT228" s="66"/>
      <c r="AU228" s="66"/>
      <c r="AV228" s="66"/>
      <c r="AW228" s="66"/>
      <c r="AX228" s="66"/>
      <c r="AY228" s="66"/>
      <c r="AZ228" s="66"/>
      <c r="BA228" s="66"/>
      <c r="BB228" s="66"/>
      <c r="BC228" s="66"/>
      <c r="BD228" s="66"/>
      <c r="BE228" s="66"/>
      <c r="BF228" s="66"/>
      <c r="BG228" s="66"/>
      <c r="BH228" s="66"/>
    </row>
    <row r="229" spans="1:60" x14ac:dyDescent="0.25">
      <c r="A229" s="66"/>
      <c r="J229" s="66"/>
      <c r="K229" s="66"/>
      <c r="L229" s="66"/>
      <c r="M229" s="66"/>
      <c r="N229" s="66"/>
      <c r="O229" s="66"/>
      <c r="P229" s="66"/>
      <c r="Q229" s="66"/>
      <c r="R229" s="66"/>
      <c r="S229" s="66"/>
      <c r="T229" s="66"/>
      <c r="U229" s="66"/>
      <c r="V229" s="66"/>
      <c r="W229" s="66"/>
      <c r="X229" s="66"/>
      <c r="Y229" s="66"/>
      <c r="Z229" s="66"/>
      <c r="AA229" s="66"/>
      <c r="AB229" s="66"/>
      <c r="AC229" s="66"/>
      <c r="AD229" s="66"/>
      <c r="AE229" s="66"/>
      <c r="AF229" s="66"/>
      <c r="AG229" s="66"/>
      <c r="AH229" s="66"/>
      <c r="AI229" s="66"/>
      <c r="AJ229" s="66"/>
      <c r="AK229" s="66"/>
      <c r="AL229" s="66"/>
      <c r="AM229" s="66"/>
      <c r="AN229" s="66"/>
      <c r="AO229" s="66"/>
      <c r="AP229" s="66"/>
      <c r="AQ229" s="66"/>
      <c r="AR229" s="66"/>
      <c r="AS229" s="66"/>
      <c r="AT229" s="66"/>
      <c r="AU229" s="66"/>
      <c r="AV229" s="66"/>
      <c r="AW229" s="66"/>
      <c r="AX229" s="66"/>
      <c r="AY229" s="66"/>
      <c r="AZ229" s="66"/>
      <c r="BA229" s="66"/>
      <c r="BB229" s="66"/>
      <c r="BC229" s="66"/>
      <c r="BD229" s="66"/>
      <c r="BE229" s="66"/>
      <c r="BF229" s="66"/>
      <c r="BG229" s="66"/>
      <c r="BH229" s="66"/>
    </row>
    <row r="230" spans="1:60" x14ac:dyDescent="0.25">
      <c r="A230" s="66"/>
      <c r="J230" s="66"/>
      <c r="K230" s="66"/>
      <c r="L230" s="66"/>
      <c r="M230" s="66"/>
      <c r="N230" s="66"/>
      <c r="O230" s="66"/>
      <c r="P230" s="66"/>
      <c r="Q230" s="66"/>
      <c r="R230" s="66"/>
      <c r="S230" s="66"/>
      <c r="T230" s="66"/>
      <c r="U230" s="66"/>
      <c r="V230" s="66"/>
      <c r="W230" s="66"/>
      <c r="X230" s="66"/>
      <c r="Y230" s="66"/>
      <c r="Z230" s="66"/>
      <c r="AA230" s="66"/>
      <c r="AB230" s="66"/>
      <c r="AC230" s="66"/>
      <c r="AD230" s="66"/>
      <c r="AE230" s="66"/>
      <c r="AF230" s="66"/>
      <c r="AG230" s="66"/>
      <c r="AH230" s="66"/>
      <c r="AI230" s="66"/>
      <c r="AJ230" s="66"/>
      <c r="AK230" s="66"/>
      <c r="AL230" s="66"/>
      <c r="AM230" s="66"/>
      <c r="AN230" s="66"/>
      <c r="AO230" s="66"/>
      <c r="AP230" s="66"/>
      <c r="AQ230" s="66"/>
      <c r="AR230" s="66"/>
      <c r="AS230" s="66"/>
      <c r="AT230" s="66"/>
      <c r="AU230" s="66"/>
      <c r="AV230" s="66"/>
      <c r="AW230" s="66"/>
      <c r="AX230" s="66"/>
      <c r="AY230" s="66"/>
      <c r="AZ230" s="66"/>
      <c r="BA230" s="66"/>
      <c r="BB230" s="66"/>
      <c r="BC230" s="66"/>
      <c r="BD230" s="66"/>
      <c r="BE230" s="66"/>
      <c r="BF230" s="66"/>
      <c r="BG230" s="66"/>
      <c r="BH230" s="66"/>
    </row>
    <row r="231" spans="1:60" x14ac:dyDescent="0.25">
      <c r="A231" s="66"/>
      <c r="J231" s="66"/>
      <c r="K231" s="66"/>
      <c r="L231" s="66"/>
      <c r="M231" s="66"/>
      <c r="N231" s="66"/>
      <c r="O231" s="66"/>
      <c r="P231" s="66"/>
      <c r="Q231" s="66"/>
      <c r="R231" s="66"/>
      <c r="S231" s="66"/>
      <c r="T231" s="66"/>
      <c r="U231" s="66"/>
      <c r="V231" s="66"/>
      <c r="W231" s="66"/>
      <c r="X231" s="66"/>
      <c r="Y231" s="66"/>
      <c r="Z231" s="66"/>
      <c r="AA231" s="66"/>
      <c r="AB231" s="66"/>
      <c r="AC231" s="66"/>
      <c r="AD231" s="66"/>
      <c r="AE231" s="66"/>
      <c r="AF231" s="66"/>
      <c r="AG231" s="66"/>
      <c r="AH231" s="66"/>
      <c r="AI231" s="66"/>
      <c r="AJ231" s="66"/>
      <c r="AK231" s="66"/>
      <c r="AL231" s="66"/>
      <c r="AM231" s="66"/>
      <c r="AN231" s="66"/>
      <c r="AO231" s="66"/>
      <c r="AP231" s="66"/>
      <c r="AQ231" s="66"/>
      <c r="AR231" s="66"/>
      <c r="AS231" s="66"/>
      <c r="AT231" s="66"/>
      <c r="AU231" s="66"/>
      <c r="AV231" s="66"/>
      <c r="AW231" s="66"/>
      <c r="AX231" s="66"/>
      <c r="AY231" s="66"/>
      <c r="AZ231" s="66"/>
      <c r="BA231" s="66"/>
      <c r="BB231" s="66"/>
      <c r="BC231" s="66"/>
      <c r="BD231" s="66"/>
      <c r="BE231" s="66"/>
      <c r="BF231" s="66"/>
      <c r="BG231" s="66"/>
      <c r="BH231" s="66"/>
    </row>
    <row r="232" spans="1:60" x14ac:dyDescent="0.25">
      <c r="A232" s="66"/>
      <c r="J232" s="66"/>
      <c r="K232" s="66"/>
      <c r="L232" s="66"/>
      <c r="M232" s="66"/>
      <c r="N232" s="66"/>
      <c r="O232" s="66"/>
      <c r="P232" s="66"/>
      <c r="Q232" s="66"/>
      <c r="R232" s="66"/>
      <c r="S232" s="66"/>
      <c r="T232" s="66"/>
      <c r="U232" s="66"/>
      <c r="V232" s="66"/>
      <c r="W232" s="66"/>
      <c r="X232" s="66"/>
      <c r="Y232" s="66"/>
      <c r="Z232" s="66"/>
      <c r="AA232" s="66"/>
      <c r="AB232" s="66"/>
      <c r="AC232" s="66"/>
      <c r="AD232" s="66"/>
      <c r="AE232" s="66"/>
      <c r="AF232" s="66"/>
      <c r="AG232" s="66"/>
      <c r="AH232" s="66"/>
      <c r="AI232" s="66"/>
      <c r="AJ232" s="66"/>
      <c r="AK232" s="66"/>
      <c r="AL232" s="66"/>
      <c r="AM232" s="66"/>
      <c r="AN232" s="66"/>
      <c r="AO232" s="66"/>
      <c r="AP232" s="66"/>
      <c r="AQ232" s="66"/>
      <c r="AR232" s="66"/>
      <c r="AS232" s="66"/>
      <c r="AT232" s="66"/>
      <c r="AU232" s="66"/>
      <c r="AV232" s="66"/>
      <c r="AW232" s="66"/>
      <c r="AX232" s="66"/>
      <c r="AY232" s="66"/>
      <c r="AZ232" s="66"/>
      <c r="BA232" s="66"/>
      <c r="BB232" s="66"/>
      <c r="BC232" s="66"/>
      <c r="BD232" s="66"/>
      <c r="BE232" s="66"/>
      <c r="BF232" s="66"/>
      <c r="BG232" s="66"/>
      <c r="BH232" s="66"/>
    </row>
    <row r="233" spans="1:60" x14ac:dyDescent="0.25">
      <c r="A233" s="66"/>
      <c r="J233" s="66"/>
      <c r="K233" s="66"/>
      <c r="L233" s="66"/>
      <c r="M233" s="66"/>
      <c r="N233" s="66"/>
      <c r="O233" s="66"/>
      <c r="P233" s="66"/>
      <c r="Q233" s="66"/>
      <c r="R233" s="66"/>
      <c r="S233" s="66"/>
      <c r="T233" s="66"/>
      <c r="U233" s="66"/>
      <c r="V233" s="66"/>
      <c r="W233" s="66"/>
      <c r="X233" s="66"/>
      <c r="Y233" s="66"/>
      <c r="Z233" s="66"/>
      <c r="AA233" s="66"/>
      <c r="AB233" s="66"/>
      <c r="AC233" s="66"/>
      <c r="AD233" s="66"/>
      <c r="AE233" s="66"/>
      <c r="AF233" s="66"/>
      <c r="AG233" s="66"/>
      <c r="AH233" s="66"/>
      <c r="AI233" s="66"/>
      <c r="AJ233" s="66"/>
      <c r="AK233" s="66"/>
      <c r="AL233" s="66"/>
      <c r="AM233" s="66"/>
      <c r="AN233" s="66"/>
      <c r="AO233" s="66"/>
      <c r="AP233" s="66"/>
      <c r="AQ233" s="66"/>
      <c r="AR233" s="66"/>
      <c r="AS233" s="66"/>
      <c r="AT233" s="66"/>
      <c r="AU233" s="66"/>
      <c r="AV233" s="66"/>
      <c r="AW233" s="66"/>
      <c r="AX233" s="66"/>
      <c r="AY233" s="66"/>
      <c r="AZ233" s="66"/>
      <c r="BA233" s="66"/>
      <c r="BB233" s="66"/>
      <c r="BC233" s="66"/>
      <c r="BD233" s="66"/>
      <c r="BE233" s="66"/>
      <c r="BF233" s="66"/>
      <c r="BG233" s="66"/>
      <c r="BH233" s="66"/>
    </row>
    <row r="234" spans="1:60" x14ac:dyDescent="0.25">
      <c r="A234" s="66"/>
      <c r="J234" s="66"/>
      <c r="K234" s="66"/>
      <c r="L234" s="66"/>
      <c r="M234" s="66"/>
      <c r="N234" s="66"/>
      <c r="O234" s="66"/>
      <c r="P234" s="66"/>
      <c r="Q234" s="66"/>
      <c r="R234" s="66"/>
      <c r="S234" s="66"/>
      <c r="T234" s="66"/>
      <c r="U234" s="66"/>
      <c r="V234" s="66"/>
      <c r="W234" s="66"/>
      <c r="X234" s="66"/>
      <c r="Y234" s="66"/>
      <c r="Z234" s="66"/>
      <c r="AA234" s="66"/>
      <c r="AB234" s="66"/>
      <c r="AC234" s="66"/>
      <c r="AD234" s="66"/>
      <c r="AE234" s="66"/>
      <c r="AF234" s="66"/>
      <c r="AG234" s="66"/>
      <c r="AH234" s="66"/>
      <c r="AI234" s="66"/>
      <c r="AJ234" s="66"/>
      <c r="AK234" s="66"/>
      <c r="AL234" s="66"/>
      <c r="AM234" s="66"/>
      <c r="AN234" s="66"/>
      <c r="AO234" s="66"/>
      <c r="AP234" s="66"/>
      <c r="AQ234" s="66"/>
      <c r="AR234" s="66"/>
      <c r="AS234" s="66"/>
      <c r="AT234" s="66"/>
      <c r="AU234" s="66"/>
      <c r="AV234" s="66"/>
      <c r="AW234" s="66"/>
      <c r="AX234" s="66"/>
      <c r="AY234" s="66"/>
      <c r="AZ234" s="66"/>
      <c r="BA234" s="66"/>
      <c r="BB234" s="66"/>
      <c r="BC234" s="66"/>
      <c r="BD234" s="66"/>
      <c r="BE234" s="66"/>
      <c r="BF234" s="66"/>
      <c r="BG234" s="66"/>
      <c r="BH234" s="66"/>
    </row>
    <row r="235" spans="1:60" x14ac:dyDescent="0.25">
      <c r="A235" s="66"/>
      <c r="J235" s="66"/>
      <c r="K235" s="66"/>
      <c r="L235" s="66"/>
      <c r="M235" s="66"/>
      <c r="N235" s="66"/>
      <c r="O235" s="66"/>
      <c r="P235" s="66"/>
      <c r="Q235" s="66"/>
      <c r="R235" s="66"/>
      <c r="S235" s="66"/>
      <c r="T235" s="66"/>
      <c r="U235" s="66"/>
      <c r="V235" s="66"/>
      <c r="W235" s="66"/>
      <c r="X235" s="66"/>
      <c r="Y235" s="66"/>
      <c r="Z235" s="66"/>
      <c r="AA235" s="66"/>
      <c r="AB235" s="66"/>
      <c r="AC235" s="66"/>
      <c r="AD235" s="66"/>
      <c r="AE235" s="66"/>
      <c r="AF235" s="66"/>
      <c r="AG235" s="66"/>
      <c r="AH235" s="66"/>
      <c r="AI235" s="66"/>
      <c r="AJ235" s="66"/>
      <c r="AK235" s="66"/>
      <c r="AL235" s="66"/>
      <c r="AM235" s="66"/>
      <c r="AN235" s="66"/>
      <c r="AO235" s="66"/>
      <c r="AP235" s="66"/>
      <c r="AQ235" s="66"/>
      <c r="AR235" s="66"/>
      <c r="AS235" s="66"/>
      <c r="AT235" s="66"/>
      <c r="AU235" s="66"/>
      <c r="AV235" s="66"/>
      <c r="AW235" s="66"/>
      <c r="AX235" s="66"/>
      <c r="AY235" s="66"/>
      <c r="AZ235" s="66"/>
      <c r="BA235" s="66"/>
      <c r="BB235" s="66"/>
      <c r="BC235" s="66"/>
      <c r="BD235" s="66"/>
      <c r="BE235" s="66"/>
      <c r="BF235" s="66"/>
      <c r="BG235" s="66"/>
      <c r="BH235" s="66"/>
    </row>
    <row r="236" spans="1:60" x14ac:dyDescent="0.25">
      <c r="A236" s="66"/>
      <c r="J236" s="66"/>
      <c r="K236" s="66"/>
      <c r="L236" s="66"/>
      <c r="M236" s="66"/>
      <c r="N236" s="66"/>
      <c r="O236" s="66"/>
      <c r="P236" s="66"/>
      <c r="Q236" s="66"/>
      <c r="R236" s="66"/>
      <c r="S236" s="66"/>
      <c r="T236" s="66"/>
      <c r="U236" s="66"/>
      <c r="V236" s="66"/>
      <c r="W236" s="66"/>
      <c r="X236" s="66"/>
      <c r="Y236" s="66"/>
      <c r="Z236" s="66"/>
      <c r="AA236" s="66"/>
      <c r="AB236" s="66"/>
      <c r="AC236" s="66"/>
      <c r="AD236" s="66"/>
      <c r="AE236" s="66"/>
      <c r="AF236" s="66"/>
      <c r="AG236" s="66"/>
      <c r="AH236" s="66"/>
      <c r="AI236" s="66"/>
      <c r="AJ236" s="66"/>
      <c r="AK236" s="66"/>
      <c r="AL236" s="66"/>
      <c r="AM236" s="66"/>
      <c r="AN236" s="66"/>
      <c r="AO236" s="66"/>
      <c r="AP236" s="66"/>
      <c r="AQ236" s="66"/>
      <c r="AR236" s="66"/>
      <c r="AS236" s="66"/>
      <c r="AT236" s="66"/>
      <c r="AU236" s="66"/>
      <c r="AV236" s="66"/>
      <c r="AW236" s="66"/>
      <c r="AX236" s="66"/>
      <c r="AY236" s="66"/>
      <c r="AZ236" s="66"/>
      <c r="BA236" s="66"/>
      <c r="BB236" s="66"/>
      <c r="BC236" s="66"/>
      <c r="BD236" s="66"/>
      <c r="BE236" s="66"/>
      <c r="BF236" s="66"/>
      <c r="BG236" s="66"/>
      <c r="BH236" s="66"/>
    </row>
    <row r="237" spans="1:60" x14ac:dyDescent="0.25">
      <c r="A237" s="66"/>
      <c r="J237" s="66"/>
      <c r="K237" s="66"/>
      <c r="L237" s="66"/>
      <c r="M237" s="66"/>
      <c r="N237" s="66"/>
      <c r="O237" s="66"/>
      <c r="P237" s="66"/>
      <c r="Q237" s="66"/>
      <c r="R237" s="66"/>
      <c r="S237" s="66"/>
      <c r="T237" s="66"/>
      <c r="U237" s="66"/>
      <c r="V237" s="66"/>
      <c r="W237" s="66"/>
      <c r="X237" s="66"/>
      <c r="Y237" s="66"/>
      <c r="Z237" s="66"/>
      <c r="AA237" s="66"/>
      <c r="AB237" s="66"/>
      <c r="AC237" s="66"/>
      <c r="AD237" s="66"/>
      <c r="AE237" s="66"/>
      <c r="AF237" s="66"/>
      <c r="AG237" s="66"/>
      <c r="AH237" s="66"/>
      <c r="AI237" s="66"/>
      <c r="AJ237" s="66"/>
      <c r="AK237" s="66"/>
      <c r="AL237" s="66"/>
      <c r="AM237" s="66"/>
      <c r="AN237" s="66"/>
      <c r="AO237" s="66"/>
      <c r="AP237" s="66"/>
      <c r="AQ237" s="66"/>
      <c r="AR237" s="66"/>
      <c r="AS237" s="66"/>
      <c r="AT237" s="66"/>
      <c r="AU237" s="66"/>
      <c r="AV237" s="66"/>
      <c r="AW237" s="66"/>
      <c r="AX237" s="66"/>
      <c r="AY237" s="66"/>
      <c r="AZ237" s="66"/>
      <c r="BA237" s="66"/>
      <c r="BB237" s="66"/>
      <c r="BC237" s="66"/>
      <c r="BD237" s="66"/>
      <c r="BE237" s="66"/>
      <c r="BF237" s="66"/>
      <c r="BG237" s="66"/>
      <c r="BH237" s="66"/>
    </row>
    <row r="238" spans="1:60" x14ac:dyDescent="0.25">
      <c r="A238" s="66"/>
      <c r="J238" s="66"/>
      <c r="K238" s="66"/>
      <c r="L238" s="66"/>
      <c r="M238" s="66"/>
      <c r="N238" s="66"/>
      <c r="O238" s="66"/>
      <c r="P238" s="66"/>
      <c r="Q238" s="66"/>
      <c r="R238" s="66"/>
      <c r="S238" s="66"/>
      <c r="T238" s="66"/>
      <c r="U238" s="66"/>
      <c r="V238" s="66"/>
      <c r="W238" s="66"/>
      <c r="X238" s="66"/>
      <c r="Y238" s="66"/>
      <c r="Z238" s="66"/>
      <c r="AA238" s="66"/>
      <c r="AB238" s="66"/>
      <c r="AC238" s="66"/>
      <c r="AD238" s="66"/>
      <c r="AE238" s="66"/>
      <c r="AF238" s="66"/>
      <c r="AG238" s="66"/>
      <c r="AH238" s="66"/>
      <c r="AI238" s="66"/>
      <c r="AJ238" s="66"/>
      <c r="AK238" s="66"/>
      <c r="AL238" s="66"/>
      <c r="AM238" s="66"/>
      <c r="AN238" s="66"/>
      <c r="AO238" s="66"/>
      <c r="AP238" s="66"/>
      <c r="AQ238" s="66"/>
      <c r="AR238" s="66"/>
      <c r="AS238" s="66"/>
      <c r="AT238" s="66"/>
      <c r="AU238" s="66"/>
      <c r="AV238" s="66"/>
      <c r="AW238" s="66"/>
      <c r="AX238" s="66"/>
      <c r="AY238" s="66"/>
      <c r="AZ238" s="66"/>
      <c r="BA238" s="66"/>
      <c r="BB238" s="66"/>
      <c r="BC238" s="66"/>
      <c r="BD238" s="66"/>
      <c r="BE238" s="66"/>
      <c r="BF238" s="66"/>
      <c r="BG238" s="66"/>
      <c r="BH238" s="66"/>
    </row>
    <row r="239" spans="1:60" x14ac:dyDescent="0.25">
      <c r="A239" s="66"/>
      <c r="J239" s="66"/>
      <c r="K239" s="66"/>
      <c r="L239" s="66"/>
      <c r="M239" s="66"/>
      <c r="N239" s="66"/>
      <c r="O239" s="66"/>
      <c r="P239" s="66"/>
      <c r="Q239" s="66"/>
      <c r="R239" s="66"/>
      <c r="S239" s="66"/>
      <c r="T239" s="66"/>
      <c r="U239" s="66"/>
      <c r="V239" s="66"/>
      <c r="W239" s="66"/>
      <c r="X239" s="66"/>
      <c r="Y239" s="66"/>
      <c r="Z239" s="66"/>
      <c r="AA239" s="66"/>
      <c r="AB239" s="66"/>
      <c r="AC239" s="66"/>
      <c r="AD239" s="66"/>
      <c r="AE239" s="66"/>
      <c r="AF239" s="66"/>
      <c r="AG239" s="66"/>
      <c r="AH239" s="66"/>
      <c r="AI239" s="66"/>
      <c r="AJ239" s="66"/>
      <c r="AK239" s="66"/>
      <c r="AL239" s="66"/>
      <c r="AM239" s="66"/>
      <c r="AN239" s="66"/>
      <c r="AO239" s="66"/>
      <c r="AP239" s="66"/>
      <c r="AQ239" s="66"/>
      <c r="AR239" s="66"/>
      <c r="AS239" s="66"/>
      <c r="AT239" s="66"/>
      <c r="AU239" s="66"/>
      <c r="AV239" s="66"/>
      <c r="AW239" s="66"/>
      <c r="AX239" s="66"/>
      <c r="AY239" s="66"/>
      <c r="AZ239" s="66"/>
      <c r="BA239" s="66"/>
      <c r="BB239" s="66"/>
      <c r="BC239" s="66"/>
      <c r="BD239" s="66"/>
      <c r="BE239" s="66"/>
      <c r="BF239" s="66"/>
      <c r="BG239" s="66"/>
      <c r="BH239" s="66"/>
    </row>
    <row r="240" spans="1:60" x14ac:dyDescent="0.25">
      <c r="A240" s="66"/>
      <c r="J240" s="66"/>
      <c r="K240" s="66"/>
      <c r="L240" s="66"/>
      <c r="M240" s="66"/>
      <c r="N240" s="66"/>
      <c r="O240" s="66"/>
      <c r="P240" s="66"/>
      <c r="Q240" s="66"/>
      <c r="R240" s="66"/>
      <c r="S240" s="66"/>
      <c r="T240" s="66"/>
      <c r="U240" s="66"/>
      <c r="V240" s="66"/>
      <c r="W240" s="66"/>
      <c r="X240" s="66"/>
      <c r="Y240" s="66"/>
      <c r="Z240" s="66"/>
      <c r="AA240" s="66"/>
      <c r="AB240" s="66"/>
      <c r="AC240" s="66"/>
      <c r="AD240" s="66"/>
      <c r="AE240" s="66"/>
      <c r="AF240" s="66"/>
      <c r="AG240" s="66"/>
      <c r="AH240" s="66"/>
      <c r="AI240" s="66"/>
      <c r="AJ240" s="66"/>
      <c r="AK240" s="66"/>
      <c r="AL240" s="66"/>
      <c r="AM240" s="66"/>
      <c r="AN240" s="66"/>
      <c r="AO240" s="66"/>
      <c r="AP240" s="66"/>
      <c r="AQ240" s="66"/>
      <c r="AR240" s="66"/>
      <c r="AS240" s="66"/>
      <c r="AT240" s="66"/>
      <c r="AU240" s="66"/>
      <c r="AV240" s="66"/>
      <c r="AW240" s="66"/>
      <c r="AX240" s="66"/>
      <c r="AY240" s="66"/>
      <c r="AZ240" s="66"/>
      <c r="BA240" s="66"/>
      <c r="BB240" s="66"/>
      <c r="BC240" s="66"/>
      <c r="BD240" s="66"/>
      <c r="BE240" s="66"/>
      <c r="BF240" s="66"/>
      <c r="BG240" s="66"/>
      <c r="BH240" s="66"/>
    </row>
    <row r="241" spans="1:60" x14ac:dyDescent="0.25">
      <c r="A241" s="66"/>
      <c r="J241" s="66"/>
      <c r="K241" s="66"/>
      <c r="L241" s="66"/>
      <c r="M241" s="66"/>
      <c r="N241" s="66"/>
      <c r="O241" s="66"/>
      <c r="P241" s="66"/>
      <c r="Q241" s="66"/>
      <c r="R241" s="66"/>
      <c r="S241" s="66"/>
      <c r="T241" s="66"/>
      <c r="U241" s="66"/>
      <c r="V241" s="66"/>
      <c r="W241" s="66"/>
      <c r="X241" s="66"/>
      <c r="Y241" s="66"/>
      <c r="Z241" s="66"/>
      <c r="AA241" s="66"/>
      <c r="AB241" s="66"/>
      <c r="AC241" s="66"/>
      <c r="AD241" s="66"/>
      <c r="AE241" s="66"/>
      <c r="AF241" s="66"/>
      <c r="AG241" s="66"/>
      <c r="AH241" s="66"/>
      <c r="AI241" s="66"/>
      <c r="AJ241" s="66"/>
      <c r="AK241" s="66"/>
      <c r="AL241" s="66"/>
      <c r="AM241" s="66"/>
      <c r="AN241" s="66"/>
      <c r="AO241" s="66"/>
      <c r="AP241" s="66"/>
      <c r="AQ241" s="66"/>
      <c r="AR241" s="66"/>
      <c r="AS241" s="66"/>
      <c r="AT241" s="66"/>
      <c r="AU241" s="66"/>
      <c r="AV241" s="66"/>
      <c r="AW241" s="66"/>
      <c r="AX241" s="66"/>
      <c r="AY241" s="66"/>
      <c r="AZ241" s="66"/>
      <c r="BA241" s="66"/>
      <c r="BB241" s="66"/>
      <c r="BC241" s="66"/>
      <c r="BD241" s="66"/>
      <c r="BE241" s="66"/>
      <c r="BF241" s="66"/>
      <c r="BG241" s="66"/>
      <c r="BH241" s="66"/>
    </row>
    <row r="242" spans="1:60" x14ac:dyDescent="0.25">
      <c r="A242" s="66"/>
      <c r="J242" s="66"/>
      <c r="K242" s="66"/>
      <c r="L242" s="66"/>
      <c r="M242" s="66"/>
      <c r="N242" s="66"/>
      <c r="O242" s="66"/>
      <c r="P242" s="66"/>
      <c r="Q242" s="66"/>
      <c r="R242" s="66"/>
      <c r="S242" s="66"/>
      <c r="T242" s="66"/>
      <c r="U242" s="66"/>
      <c r="V242" s="66"/>
      <c r="W242" s="66"/>
      <c r="X242" s="66"/>
      <c r="Y242" s="66"/>
      <c r="Z242" s="66"/>
      <c r="AA242" s="66"/>
      <c r="AB242" s="66"/>
      <c r="AC242" s="66"/>
      <c r="AD242" s="66"/>
      <c r="AE242" s="66"/>
      <c r="AF242" s="66"/>
      <c r="AG242" s="66"/>
      <c r="AH242" s="66"/>
      <c r="AI242" s="66"/>
      <c r="AJ242" s="66"/>
      <c r="AK242" s="66"/>
      <c r="AL242" s="66"/>
      <c r="AM242" s="66"/>
      <c r="AN242" s="66"/>
      <c r="AO242" s="66"/>
      <c r="AP242" s="66"/>
      <c r="AQ242" s="66"/>
      <c r="AR242" s="66"/>
      <c r="AS242" s="66"/>
      <c r="AT242" s="66"/>
      <c r="AU242" s="66"/>
      <c r="AV242" s="66"/>
      <c r="AW242" s="66"/>
      <c r="AX242" s="66"/>
      <c r="AY242" s="66"/>
      <c r="AZ242" s="66"/>
      <c r="BA242" s="66"/>
      <c r="BB242" s="66"/>
      <c r="BC242" s="66"/>
      <c r="BD242" s="66"/>
      <c r="BE242" s="66"/>
      <c r="BF242" s="66"/>
      <c r="BG242" s="66"/>
      <c r="BH242" s="66"/>
    </row>
    <row r="243" spans="1:60" x14ac:dyDescent="0.25">
      <c r="A243" s="66"/>
      <c r="J243" s="66"/>
      <c r="K243" s="66"/>
      <c r="L243" s="66"/>
      <c r="M243" s="66"/>
      <c r="N243" s="66"/>
      <c r="O243" s="66"/>
      <c r="P243" s="66"/>
      <c r="Q243" s="66"/>
      <c r="R243" s="66"/>
      <c r="S243" s="66"/>
      <c r="T243" s="66"/>
      <c r="U243" s="66"/>
      <c r="V243" s="66"/>
      <c r="W243" s="66"/>
      <c r="X243" s="66"/>
      <c r="Y243" s="66"/>
      <c r="Z243" s="66"/>
      <c r="AA243" s="66"/>
      <c r="AB243" s="66"/>
      <c r="AC243" s="66"/>
      <c r="AD243" s="66"/>
      <c r="AE243" s="66"/>
      <c r="AF243" s="66"/>
      <c r="AG243" s="66"/>
      <c r="AH243" s="66"/>
      <c r="AI243" s="66"/>
      <c r="AJ243" s="66"/>
      <c r="AK243" s="66"/>
      <c r="AL243" s="66"/>
      <c r="AM243" s="66"/>
      <c r="AN243" s="66"/>
      <c r="AO243" s="66"/>
      <c r="AP243" s="66"/>
      <c r="AQ243" s="66"/>
      <c r="AR243" s="66"/>
      <c r="AS243" s="66"/>
      <c r="AT243" s="66"/>
      <c r="AU243" s="66"/>
      <c r="AV243" s="66"/>
      <c r="AW243" s="66"/>
      <c r="AX243" s="66"/>
      <c r="AY243" s="66"/>
      <c r="AZ243" s="66"/>
      <c r="BA243" s="66"/>
      <c r="BB243" s="66"/>
      <c r="BC243" s="66"/>
      <c r="BD243" s="66"/>
      <c r="BE243" s="66"/>
      <c r="BF243" s="66"/>
      <c r="BG243" s="66"/>
      <c r="BH243" s="66"/>
    </row>
    <row r="244" spans="1:60" x14ac:dyDescent="0.25">
      <c r="A244" s="66"/>
      <c r="J244" s="66"/>
      <c r="K244" s="66"/>
      <c r="L244" s="66"/>
      <c r="M244" s="66"/>
      <c r="N244" s="66"/>
      <c r="O244" s="66"/>
      <c r="P244" s="66"/>
      <c r="Q244" s="66"/>
      <c r="R244" s="66"/>
      <c r="S244" s="66"/>
      <c r="T244" s="66"/>
      <c r="U244" s="66"/>
      <c r="V244" s="66"/>
      <c r="W244" s="66"/>
      <c r="X244" s="66"/>
      <c r="Y244" s="66"/>
      <c r="Z244" s="66"/>
      <c r="AA244" s="66"/>
      <c r="AB244" s="66"/>
      <c r="AC244" s="66"/>
      <c r="AD244" s="66"/>
      <c r="AE244" s="66"/>
      <c r="AF244" s="66"/>
      <c r="AG244" s="66"/>
      <c r="AH244" s="66"/>
      <c r="AI244" s="66"/>
      <c r="AJ244" s="66"/>
      <c r="AK244" s="66"/>
      <c r="AL244" s="66"/>
      <c r="AM244" s="66"/>
      <c r="AN244" s="66"/>
      <c r="AO244" s="66"/>
      <c r="AP244" s="66"/>
      <c r="AQ244" s="66"/>
      <c r="AR244" s="66"/>
      <c r="AS244" s="66"/>
      <c r="AT244" s="66"/>
      <c r="AU244" s="66"/>
      <c r="AV244" s="66"/>
      <c r="AW244" s="66"/>
      <c r="AX244" s="66"/>
      <c r="AY244" s="66"/>
      <c r="AZ244" s="66"/>
      <c r="BA244" s="66"/>
      <c r="BB244" s="66"/>
      <c r="BC244" s="66"/>
      <c r="BD244" s="66"/>
      <c r="BE244" s="66"/>
      <c r="BF244" s="66"/>
      <c r="BG244" s="66"/>
      <c r="BH244" s="66"/>
    </row>
    <row r="245" spans="1:60" x14ac:dyDescent="0.25">
      <c r="A245" s="66"/>
    </row>
    <row r="246" spans="1:60" x14ac:dyDescent="0.25">
      <c r="A246" s="66"/>
    </row>
    <row r="247" spans="1:60" x14ac:dyDescent="0.25">
      <c r="A247" s="66"/>
    </row>
    <row r="248" spans="1:60" x14ac:dyDescent="0.25">
      <c r="A248" s="66"/>
    </row>
  </sheetData>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JL75"/>
  <sheetViews>
    <sheetView tabSelected="1" topLeftCell="M7" zoomScale="60" zoomScaleNormal="60" zoomScaleSheetLayoutView="40" zoomScalePageLayoutView="60" workbookViewId="0">
      <selection activeCell="AP13" sqref="AP13:AP14"/>
    </sheetView>
  </sheetViews>
  <sheetFormatPr baseColWidth="10" defaultColWidth="11.42578125" defaultRowHeight="15" x14ac:dyDescent="0.2"/>
  <cols>
    <col min="1" max="1" width="6.5703125" style="218" customWidth="1"/>
    <col min="2" max="2" width="16" style="218" customWidth="1"/>
    <col min="3" max="3" width="19.140625" style="218" customWidth="1"/>
    <col min="4" max="4" width="25.28515625" style="218" customWidth="1"/>
    <col min="5" max="5" width="40.140625" style="218" customWidth="1"/>
    <col min="6" max="6" width="17.7109375" style="198" customWidth="1"/>
    <col min="7" max="7" width="16" style="198" customWidth="1"/>
    <col min="8" max="8" width="24.28515625" style="198" customWidth="1"/>
    <col min="9" max="10" width="28.42578125" style="198" customWidth="1"/>
    <col min="11" max="11" width="24.28515625" style="198" customWidth="1"/>
    <col min="12" max="12" width="19.42578125" style="198" customWidth="1"/>
    <col min="13" max="13" width="20.5703125" style="198" customWidth="1"/>
    <col min="14" max="14" width="14.7109375" style="219" customWidth="1"/>
    <col min="15" max="15" width="16.7109375" style="198" customWidth="1"/>
    <col min="16" max="16" width="10.42578125" style="198" customWidth="1"/>
    <col min="17" max="17" width="12.85546875" style="198" customWidth="1"/>
    <col min="18" max="18" width="35.85546875" style="198" customWidth="1"/>
    <col min="19" max="19" width="17.140625" style="198" customWidth="1"/>
    <col min="20" max="20" width="17.5703125" style="198" customWidth="1"/>
    <col min="21" max="21" width="15" style="198" customWidth="1"/>
    <col min="22" max="22" width="16" style="198" customWidth="1"/>
    <col min="23" max="23" width="32.7109375" style="198" customWidth="1"/>
    <col min="24" max="24" width="26.85546875" style="198" customWidth="1"/>
    <col min="25" max="25" width="5.85546875" style="198" customWidth="1"/>
    <col min="26" max="26" width="6.85546875" style="198" customWidth="1"/>
    <col min="27" max="27" width="5" style="198" customWidth="1"/>
    <col min="28" max="28" width="5.5703125" style="198" customWidth="1"/>
    <col min="29" max="29" width="7.140625" style="198" customWidth="1"/>
    <col min="30" max="30" width="6.7109375" style="198" customWidth="1"/>
    <col min="31" max="31" width="7.5703125" style="198" customWidth="1"/>
    <col min="32" max="32" width="8.5703125" style="198" customWidth="1"/>
    <col min="33" max="37" width="10.85546875" style="198" customWidth="1"/>
    <col min="38" max="38" width="10.85546875" style="217" customWidth="1"/>
    <col min="39" max="39" width="23" style="198" customWidth="1"/>
    <col min="40" max="40" width="18.85546875" style="198" customWidth="1"/>
    <col min="41" max="41" width="21.5703125" style="198" customWidth="1"/>
    <col min="42" max="42" width="22.42578125" style="198" customWidth="1"/>
    <col min="43" max="43" width="16.42578125" style="198" customWidth="1"/>
    <col min="44" max="44" width="20.5703125" style="198" customWidth="1"/>
    <col min="45" max="16384" width="11.42578125" style="198"/>
  </cols>
  <sheetData>
    <row r="1" spans="1:272" s="201" customFormat="1" ht="24" customHeight="1" x14ac:dyDescent="0.3">
      <c r="A1" s="365"/>
      <c r="B1" s="366"/>
      <c r="C1" s="537"/>
      <c r="D1" s="547" t="s">
        <v>208</v>
      </c>
      <c r="E1" s="548"/>
      <c r="F1" s="548"/>
      <c r="G1" s="548"/>
      <c r="H1" s="548"/>
      <c r="I1" s="548"/>
      <c r="J1" s="548"/>
      <c r="K1" s="548"/>
      <c r="L1" s="548"/>
      <c r="M1" s="548"/>
      <c r="N1" s="548"/>
      <c r="O1" s="548"/>
      <c r="P1" s="548"/>
      <c r="Q1" s="548"/>
      <c r="R1" s="548"/>
      <c r="S1" s="549"/>
      <c r="T1" s="252"/>
      <c r="U1" s="253"/>
      <c r="V1" s="253"/>
      <c r="W1" s="253"/>
      <c r="X1" s="399"/>
      <c r="Y1" s="399"/>
      <c r="Z1" s="399"/>
      <c r="AA1" s="399"/>
      <c r="AB1" s="399"/>
      <c r="AC1" s="399"/>
      <c r="AD1" s="399"/>
      <c r="AE1" s="399"/>
      <c r="AF1" s="399"/>
      <c r="AG1" s="399"/>
      <c r="AH1" s="399"/>
      <c r="AI1" s="399"/>
      <c r="AJ1" s="399"/>
      <c r="AK1" s="399"/>
      <c r="AL1" s="399"/>
      <c r="AM1" s="399"/>
      <c r="AN1" s="399"/>
      <c r="AO1" s="399"/>
      <c r="AP1" s="399"/>
      <c r="AQ1" s="399"/>
      <c r="AR1" s="399"/>
      <c r="AS1" s="200"/>
      <c r="AT1" s="200"/>
      <c r="AU1" s="200"/>
      <c r="AV1" s="200"/>
      <c r="AW1" s="200"/>
      <c r="AX1" s="200"/>
      <c r="AY1" s="200"/>
      <c r="AZ1" s="200"/>
      <c r="BA1" s="200"/>
      <c r="BB1" s="200"/>
      <c r="BC1" s="200"/>
      <c r="BD1" s="200"/>
      <c r="BE1" s="200"/>
      <c r="BF1" s="200"/>
      <c r="BG1" s="200"/>
      <c r="BH1" s="200"/>
      <c r="BI1" s="200"/>
      <c r="BJ1" s="200"/>
      <c r="BK1" s="200"/>
      <c r="BL1" s="200"/>
      <c r="BM1" s="200"/>
      <c r="BN1" s="200"/>
      <c r="BO1" s="200"/>
      <c r="BP1" s="200"/>
    </row>
    <row r="2" spans="1:272" s="201" customFormat="1" ht="24" customHeight="1" thickBot="1" x14ac:dyDescent="0.35">
      <c r="A2" s="368"/>
      <c r="B2" s="369"/>
      <c r="C2" s="538"/>
      <c r="D2" s="550"/>
      <c r="E2" s="551"/>
      <c r="F2" s="551"/>
      <c r="G2" s="551"/>
      <c r="H2" s="551"/>
      <c r="I2" s="551"/>
      <c r="J2" s="551"/>
      <c r="K2" s="551"/>
      <c r="L2" s="551"/>
      <c r="M2" s="551"/>
      <c r="N2" s="551"/>
      <c r="O2" s="551"/>
      <c r="P2" s="551"/>
      <c r="Q2" s="551"/>
      <c r="R2" s="551"/>
      <c r="S2" s="552"/>
      <c r="T2" s="259"/>
      <c r="U2" s="253"/>
      <c r="V2" s="253"/>
      <c r="W2" s="253"/>
      <c r="X2" s="399"/>
      <c r="Y2" s="399"/>
      <c r="Z2" s="399"/>
      <c r="AA2" s="399"/>
      <c r="AB2" s="399"/>
      <c r="AC2" s="399"/>
      <c r="AD2" s="399"/>
      <c r="AE2" s="399"/>
      <c r="AF2" s="399"/>
      <c r="AG2" s="399"/>
      <c r="AH2" s="399"/>
      <c r="AI2" s="399"/>
      <c r="AJ2" s="399"/>
      <c r="AK2" s="399"/>
      <c r="AL2" s="399"/>
      <c r="AM2" s="399"/>
      <c r="AN2" s="399"/>
      <c r="AO2" s="399"/>
      <c r="AP2" s="399"/>
      <c r="AQ2" s="399"/>
      <c r="AR2" s="399"/>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row>
    <row r="3" spans="1:272" s="201" customFormat="1" ht="24" customHeight="1" x14ac:dyDescent="0.3">
      <c r="A3" s="368"/>
      <c r="B3" s="369"/>
      <c r="C3" s="538"/>
      <c r="D3" s="553" t="s">
        <v>209</v>
      </c>
      <c r="E3" s="554"/>
      <c r="F3" s="554"/>
      <c r="G3" s="554"/>
      <c r="H3" s="554"/>
      <c r="I3" s="555"/>
      <c r="J3" s="556" t="s">
        <v>210</v>
      </c>
      <c r="K3" s="557"/>
      <c r="L3" s="557"/>
      <c r="M3" s="557"/>
      <c r="N3" s="557"/>
      <c r="O3" s="557"/>
      <c r="P3" s="557"/>
      <c r="Q3" s="557"/>
      <c r="R3" s="557"/>
      <c r="S3" s="558"/>
      <c r="T3" s="260"/>
      <c r="U3" s="254"/>
      <c r="V3" s="254"/>
      <c r="W3" s="253"/>
      <c r="X3" s="400"/>
      <c r="Y3" s="400"/>
      <c r="Z3" s="400"/>
      <c r="AA3" s="400"/>
      <c r="AB3" s="400"/>
      <c r="AC3" s="400"/>
      <c r="AD3" s="400"/>
      <c r="AE3" s="400"/>
      <c r="AF3" s="400"/>
      <c r="AG3" s="400"/>
      <c r="AH3" s="400"/>
      <c r="AI3" s="400"/>
      <c r="AJ3" s="400"/>
      <c r="AK3" s="400"/>
      <c r="AL3" s="400"/>
      <c r="AM3" s="400"/>
      <c r="AN3" s="400"/>
      <c r="AO3" s="400"/>
      <c r="AP3" s="400"/>
      <c r="AQ3" s="400"/>
      <c r="AR3" s="400"/>
      <c r="AS3" s="200"/>
      <c r="AT3" s="200"/>
      <c r="AU3" s="200"/>
      <c r="AV3" s="200"/>
      <c r="AW3" s="200"/>
      <c r="AX3" s="200"/>
      <c r="AY3" s="200"/>
      <c r="AZ3" s="200"/>
      <c r="BA3" s="200"/>
      <c r="BB3" s="200"/>
      <c r="BC3" s="200"/>
      <c r="BD3" s="200"/>
      <c r="BE3" s="200"/>
      <c r="BF3" s="200"/>
      <c r="BG3" s="200"/>
      <c r="BH3" s="200"/>
      <c r="BI3" s="200"/>
      <c r="BJ3" s="200"/>
      <c r="BK3" s="200"/>
      <c r="BL3" s="200"/>
      <c r="BM3" s="200"/>
      <c r="BN3" s="200"/>
      <c r="BO3" s="200"/>
      <c r="BP3" s="200"/>
    </row>
    <row r="4" spans="1:272" s="201" customFormat="1" ht="24" customHeight="1" thickBot="1" x14ac:dyDescent="0.35">
      <c r="A4" s="371"/>
      <c r="B4" s="372"/>
      <c r="C4" s="539"/>
      <c r="D4" s="559" t="s">
        <v>422</v>
      </c>
      <c r="E4" s="560"/>
      <c r="F4" s="560"/>
      <c r="G4" s="560"/>
      <c r="H4" s="560"/>
      <c r="I4" s="560"/>
      <c r="J4" s="560"/>
      <c r="K4" s="560"/>
      <c r="L4" s="560"/>
      <c r="M4" s="560"/>
      <c r="N4" s="560"/>
      <c r="O4" s="560"/>
      <c r="P4" s="560"/>
      <c r="Q4" s="560"/>
      <c r="R4" s="560"/>
      <c r="S4" s="561"/>
      <c r="T4" s="259"/>
      <c r="U4" s="253"/>
      <c r="V4" s="253"/>
      <c r="W4" s="253"/>
      <c r="X4" s="400"/>
      <c r="Y4" s="400"/>
      <c r="Z4" s="400"/>
      <c r="AA4" s="400"/>
      <c r="AB4" s="400"/>
      <c r="AC4" s="400"/>
      <c r="AD4" s="400"/>
      <c r="AE4" s="400"/>
      <c r="AF4" s="400"/>
      <c r="AG4" s="400"/>
      <c r="AH4" s="400"/>
      <c r="AI4" s="400"/>
      <c r="AJ4" s="400"/>
      <c r="AK4" s="400"/>
      <c r="AL4" s="400"/>
      <c r="AM4" s="400"/>
      <c r="AN4" s="400"/>
      <c r="AO4" s="400"/>
      <c r="AP4" s="400"/>
      <c r="AQ4" s="400"/>
      <c r="AR4" s="400"/>
      <c r="AS4" s="200"/>
      <c r="AT4" s="200"/>
      <c r="AU4" s="200"/>
      <c r="AV4" s="200"/>
      <c r="AW4" s="200"/>
      <c r="AX4" s="200"/>
      <c r="AY4" s="200"/>
      <c r="AZ4" s="200"/>
      <c r="BA4" s="200"/>
      <c r="BB4" s="200"/>
      <c r="BC4" s="200"/>
      <c r="BD4" s="200"/>
      <c r="BE4" s="200"/>
      <c r="BF4" s="200"/>
      <c r="BG4" s="200"/>
      <c r="BH4" s="200"/>
      <c r="BI4" s="200"/>
      <c r="BJ4" s="200"/>
      <c r="BK4" s="200"/>
      <c r="BL4" s="200"/>
      <c r="BM4" s="200"/>
      <c r="BN4" s="200"/>
      <c r="BO4" s="200"/>
      <c r="BP4" s="200"/>
    </row>
    <row r="5" spans="1:272" ht="15.75" thickBot="1" x14ac:dyDescent="0.25">
      <c r="A5" s="202"/>
      <c r="B5" s="203"/>
      <c r="C5" s="202"/>
      <c r="D5" s="202"/>
      <c r="E5" s="202"/>
      <c r="F5" s="204"/>
      <c r="G5" s="204"/>
      <c r="H5" s="204"/>
      <c r="I5" s="204"/>
      <c r="J5" s="204"/>
      <c r="K5" s="204"/>
      <c r="L5" s="204"/>
      <c r="M5" s="204"/>
      <c r="N5" s="205"/>
      <c r="O5" s="204"/>
      <c r="P5" s="204"/>
      <c r="Q5" s="204"/>
      <c r="R5" s="204"/>
      <c r="S5" s="204"/>
      <c r="T5" s="204"/>
      <c r="U5" s="204"/>
      <c r="V5" s="204"/>
      <c r="W5" s="204"/>
      <c r="X5" s="204"/>
      <c r="Y5" s="204"/>
      <c r="Z5" s="204"/>
      <c r="AA5" s="204"/>
      <c r="AB5" s="204"/>
      <c r="AC5" s="204"/>
      <c r="AD5" s="204"/>
      <c r="AE5" s="204"/>
      <c r="AF5" s="204"/>
      <c r="AG5" s="204"/>
      <c r="AH5" s="204"/>
      <c r="AI5" s="204"/>
      <c r="AJ5" s="204"/>
      <c r="AK5" s="204"/>
      <c r="AL5" s="255"/>
      <c r="AM5" s="204"/>
      <c r="AN5" s="204"/>
      <c r="AO5" s="204"/>
      <c r="AP5" s="204"/>
      <c r="AQ5" s="204"/>
      <c r="AR5" s="204"/>
      <c r="AS5" s="204"/>
      <c r="AT5" s="204"/>
      <c r="AU5" s="204"/>
      <c r="AV5" s="204"/>
      <c r="AW5" s="204"/>
      <c r="AX5" s="204"/>
      <c r="AY5" s="204"/>
      <c r="AZ5" s="204"/>
      <c r="BA5" s="204"/>
      <c r="BB5" s="204"/>
      <c r="BC5" s="204"/>
      <c r="BD5" s="204"/>
      <c r="BE5" s="204"/>
      <c r="BF5" s="204"/>
      <c r="BG5" s="204"/>
      <c r="BH5" s="204"/>
      <c r="BI5" s="204"/>
      <c r="BJ5" s="204"/>
      <c r="BK5" s="204"/>
      <c r="BL5" s="204"/>
      <c r="BM5" s="204"/>
      <c r="BN5" s="204"/>
      <c r="BO5" s="204"/>
      <c r="BP5" s="204"/>
    </row>
    <row r="6" spans="1:272" ht="27.75" customHeight="1" x14ac:dyDescent="0.2">
      <c r="A6" s="374" t="s">
        <v>211</v>
      </c>
      <c r="B6" s="375"/>
      <c r="C6" s="562"/>
      <c r="D6" s="563"/>
      <c r="E6" s="563"/>
      <c r="F6" s="563"/>
      <c r="G6" s="563"/>
      <c r="H6" s="563"/>
      <c r="I6" s="563"/>
      <c r="J6" s="563"/>
      <c r="K6" s="563"/>
      <c r="L6" s="563"/>
      <c r="M6" s="563"/>
      <c r="N6" s="563"/>
      <c r="O6" s="563"/>
      <c r="P6" s="563"/>
      <c r="Q6" s="563"/>
      <c r="R6" s="563"/>
      <c r="S6" s="564"/>
      <c r="T6" s="263"/>
      <c r="U6" s="264"/>
      <c r="V6" s="264"/>
      <c r="W6" s="401"/>
      <c r="X6" s="401"/>
      <c r="Y6" s="401"/>
      <c r="Z6" s="398"/>
      <c r="AA6" s="398"/>
      <c r="AB6" s="398"/>
      <c r="AC6" s="398"/>
      <c r="AD6" s="398"/>
      <c r="AE6" s="398"/>
      <c r="AF6" s="398"/>
      <c r="AG6" s="398"/>
      <c r="AH6" s="398"/>
      <c r="AI6" s="398"/>
      <c r="AJ6" s="398"/>
      <c r="AK6" s="398"/>
      <c r="AL6" s="398"/>
      <c r="AM6" s="398"/>
      <c r="AN6" s="398"/>
      <c r="AO6" s="398"/>
      <c r="AP6" s="398"/>
      <c r="AQ6" s="398"/>
      <c r="AR6" s="398"/>
      <c r="AS6" s="204"/>
      <c r="AT6" s="204"/>
      <c r="AU6" s="204"/>
      <c r="AV6" s="204"/>
      <c r="AW6" s="204"/>
      <c r="AX6" s="204"/>
      <c r="AY6" s="204"/>
      <c r="AZ6" s="204"/>
      <c r="BA6" s="204"/>
      <c r="BB6" s="204"/>
      <c r="BC6" s="204"/>
      <c r="BD6" s="204"/>
      <c r="BE6" s="204"/>
      <c r="BF6" s="204"/>
      <c r="BG6" s="204"/>
      <c r="BH6" s="204"/>
      <c r="BI6" s="204"/>
      <c r="BJ6" s="204"/>
      <c r="BK6" s="204"/>
      <c r="BL6" s="204"/>
      <c r="BM6" s="204"/>
      <c r="BN6" s="204"/>
      <c r="BO6" s="204"/>
      <c r="BP6" s="204"/>
    </row>
    <row r="7" spans="1:272" ht="36.75" customHeight="1" x14ac:dyDescent="0.25">
      <c r="A7" s="376" t="s">
        <v>212</v>
      </c>
      <c r="B7" s="377"/>
      <c r="C7" s="565"/>
      <c r="D7" s="566"/>
      <c r="E7" s="566"/>
      <c r="F7" s="566"/>
      <c r="G7" s="566"/>
      <c r="H7" s="566"/>
      <c r="I7" s="566"/>
      <c r="J7" s="566"/>
      <c r="K7" s="566"/>
      <c r="L7" s="566"/>
      <c r="M7" s="566"/>
      <c r="N7" s="566"/>
      <c r="O7" s="566"/>
      <c r="P7" s="566"/>
      <c r="Q7" s="566"/>
      <c r="R7" s="566"/>
      <c r="S7" s="567"/>
      <c r="T7" s="261"/>
      <c r="U7" s="257"/>
      <c r="V7" s="257"/>
      <c r="W7" s="258"/>
      <c r="X7" s="258"/>
      <c r="Y7" s="258"/>
      <c r="Z7" s="398"/>
      <c r="AA7" s="398"/>
      <c r="AB7" s="398"/>
      <c r="AC7" s="398"/>
      <c r="AD7" s="398"/>
      <c r="AE7" s="398"/>
      <c r="AF7" s="398"/>
      <c r="AG7" s="398"/>
      <c r="AH7" s="398"/>
      <c r="AI7" s="398"/>
      <c r="AJ7" s="398"/>
      <c r="AK7" s="398"/>
      <c r="AL7" s="398"/>
      <c r="AM7" s="398"/>
      <c r="AN7" s="398"/>
      <c r="AO7" s="398"/>
      <c r="AP7" s="398"/>
      <c r="AQ7" s="398"/>
      <c r="AR7" s="398"/>
      <c r="AS7" s="204"/>
      <c r="AT7" s="204"/>
      <c r="AU7" s="204"/>
      <c r="AV7" s="204"/>
      <c r="AW7" s="204"/>
      <c r="AX7" s="204"/>
      <c r="AY7" s="204"/>
      <c r="AZ7" s="204"/>
      <c r="BA7" s="204"/>
      <c r="BB7" s="204"/>
      <c r="BC7" s="204"/>
      <c r="BD7" s="204"/>
      <c r="BE7" s="204"/>
      <c r="BF7" s="204"/>
      <c r="BG7" s="204"/>
      <c r="BH7" s="204"/>
      <c r="BI7" s="204"/>
      <c r="BJ7" s="204"/>
      <c r="BK7" s="204"/>
      <c r="BL7" s="204"/>
      <c r="BM7" s="204"/>
      <c r="BN7" s="204"/>
      <c r="BO7" s="204"/>
      <c r="BP7" s="204"/>
    </row>
    <row r="8" spans="1:272" ht="30" customHeight="1" thickBot="1" x14ac:dyDescent="0.3">
      <c r="A8" s="378" t="s">
        <v>213</v>
      </c>
      <c r="B8" s="379"/>
      <c r="C8" s="544"/>
      <c r="D8" s="545"/>
      <c r="E8" s="545"/>
      <c r="F8" s="545"/>
      <c r="G8" s="545"/>
      <c r="H8" s="545"/>
      <c r="I8" s="545"/>
      <c r="J8" s="545"/>
      <c r="K8" s="545"/>
      <c r="L8" s="545"/>
      <c r="M8" s="545"/>
      <c r="N8" s="545"/>
      <c r="O8" s="545"/>
      <c r="P8" s="545"/>
      <c r="Q8" s="545"/>
      <c r="R8" s="545"/>
      <c r="S8" s="546"/>
      <c r="T8" s="262"/>
      <c r="U8" s="257"/>
      <c r="V8" s="257"/>
      <c r="W8" s="258"/>
      <c r="X8" s="258"/>
      <c r="Y8" s="258"/>
      <c r="Z8" s="398"/>
      <c r="AA8" s="398"/>
      <c r="AB8" s="398"/>
      <c r="AC8" s="398"/>
      <c r="AD8" s="398"/>
      <c r="AE8" s="398"/>
      <c r="AF8" s="398"/>
      <c r="AG8" s="398"/>
      <c r="AH8" s="398"/>
      <c r="AI8" s="398"/>
      <c r="AJ8" s="398"/>
      <c r="AK8" s="398"/>
      <c r="AL8" s="398"/>
      <c r="AM8" s="398"/>
      <c r="AN8" s="398"/>
      <c r="AO8" s="398"/>
      <c r="AP8" s="398"/>
      <c r="AQ8" s="398"/>
      <c r="AR8" s="398"/>
      <c r="AS8" s="204"/>
      <c r="AT8" s="204"/>
      <c r="AU8" s="204"/>
      <c r="AV8" s="204"/>
      <c r="AW8" s="204"/>
      <c r="AX8" s="204"/>
      <c r="AY8" s="204"/>
      <c r="AZ8" s="204"/>
      <c r="BA8" s="204"/>
      <c r="BB8" s="204"/>
      <c r="BC8" s="204"/>
      <c r="BD8" s="204"/>
      <c r="BE8" s="204"/>
      <c r="BF8" s="204"/>
      <c r="BG8" s="204"/>
      <c r="BH8" s="204"/>
      <c r="BI8" s="204"/>
      <c r="BJ8" s="204"/>
      <c r="BK8" s="204"/>
      <c r="BL8" s="204"/>
      <c r="BM8" s="204"/>
      <c r="BN8" s="204"/>
      <c r="BO8" s="204"/>
      <c r="BP8" s="204"/>
    </row>
    <row r="9" spans="1:272" ht="12" customHeight="1" x14ac:dyDescent="0.25">
      <c r="A9" s="206"/>
      <c r="B9" s="206"/>
      <c r="C9" s="207"/>
      <c r="D9" s="207"/>
      <c r="E9" s="207"/>
      <c r="F9" s="207"/>
      <c r="G9" s="207"/>
      <c r="H9" s="207"/>
      <c r="I9" s="207"/>
      <c r="J9" s="207"/>
      <c r="K9" s="207"/>
      <c r="L9" s="207"/>
      <c r="M9" s="207"/>
      <c r="N9" s="207"/>
      <c r="O9" s="207"/>
      <c r="P9" s="207"/>
      <c r="Q9" s="207"/>
      <c r="R9" s="207"/>
      <c r="S9" s="207"/>
      <c r="T9" s="207"/>
      <c r="U9" s="207"/>
      <c r="V9" s="207"/>
      <c r="W9" s="208"/>
      <c r="X9" s="208"/>
      <c r="Y9" s="208"/>
      <c r="Z9" s="209"/>
      <c r="AA9" s="209"/>
      <c r="AB9" s="209"/>
      <c r="AC9" s="209"/>
      <c r="AD9" s="209"/>
      <c r="AE9" s="209"/>
      <c r="AF9" s="209"/>
      <c r="AG9" s="209"/>
      <c r="AH9" s="209"/>
      <c r="AI9" s="209"/>
      <c r="AJ9" s="209"/>
      <c r="AK9" s="209"/>
      <c r="AL9" s="209"/>
      <c r="AM9" s="209"/>
      <c r="AN9" s="209"/>
      <c r="AO9" s="209"/>
      <c r="AP9" s="209"/>
      <c r="AQ9" s="209"/>
      <c r="AR9" s="209"/>
    </row>
    <row r="10" spans="1:272" ht="39" customHeight="1" x14ac:dyDescent="0.2">
      <c r="A10" s="362" t="s">
        <v>214</v>
      </c>
      <c r="B10" s="363"/>
      <c r="C10" s="363"/>
      <c r="D10" s="363"/>
      <c r="E10" s="363"/>
      <c r="F10" s="364"/>
      <c r="G10" s="334" t="s">
        <v>215</v>
      </c>
      <c r="H10" s="335"/>
      <c r="I10" s="335"/>
      <c r="J10" s="335"/>
      <c r="K10" s="336"/>
      <c r="L10" s="342" t="s">
        <v>216</v>
      </c>
      <c r="M10" s="343"/>
      <c r="N10" s="224"/>
      <c r="O10" s="224"/>
      <c r="P10" s="333" t="s">
        <v>217</v>
      </c>
      <c r="Q10" s="333"/>
      <c r="R10" s="333"/>
      <c r="S10" s="333"/>
      <c r="T10" s="333"/>
      <c r="U10" s="333"/>
      <c r="V10" s="333"/>
      <c r="W10" s="333" t="s">
        <v>218</v>
      </c>
      <c r="X10" s="333"/>
      <c r="Y10" s="333"/>
      <c r="Z10" s="333"/>
      <c r="AA10" s="333"/>
      <c r="AB10" s="333"/>
      <c r="AC10" s="333"/>
      <c r="AD10" s="333"/>
      <c r="AE10" s="333"/>
      <c r="AF10" s="321" t="s">
        <v>219</v>
      </c>
      <c r="AG10" s="322"/>
      <c r="AH10" s="322"/>
      <c r="AI10" s="322"/>
      <c r="AJ10" s="323"/>
      <c r="AK10" s="321" t="s">
        <v>423</v>
      </c>
      <c r="AL10" s="322"/>
      <c r="AM10" s="322"/>
      <c r="AN10" s="322"/>
      <c r="AO10" s="323"/>
      <c r="AP10" s="321" t="s">
        <v>498</v>
      </c>
      <c r="AQ10" s="322"/>
      <c r="AR10" s="323"/>
      <c r="AS10" s="204"/>
      <c r="AT10" s="204"/>
      <c r="AU10" s="204"/>
      <c r="AV10" s="204"/>
      <c r="AW10" s="204"/>
      <c r="AX10" s="204"/>
      <c r="AY10" s="204"/>
      <c r="AZ10" s="204"/>
      <c r="BA10" s="204"/>
      <c r="BB10" s="204"/>
      <c r="BC10" s="204"/>
      <c r="BD10" s="204"/>
      <c r="BE10" s="204"/>
      <c r="BF10" s="204"/>
      <c r="BG10" s="204"/>
      <c r="BH10" s="204"/>
      <c r="BI10" s="204"/>
      <c r="BJ10" s="204"/>
      <c r="BK10" s="204"/>
      <c r="BL10" s="204"/>
      <c r="BM10" s="204"/>
      <c r="BN10" s="204"/>
      <c r="BO10" s="204"/>
      <c r="BP10" s="204"/>
    </row>
    <row r="11" spans="1:272" ht="26.25" customHeight="1" x14ac:dyDescent="0.2">
      <c r="A11" s="383" t="s">
        <v>222</v>
      </c>
      <c r="B11" s="349" t="s">
        <v>15</v>
      </c>
      <c r="C11" s="352" t="s">
        <v>17</v>
      </c>
      <c r="D11" s="352" t="s">
        <v>19</v>
      </c>
      <c r="E11" s="349" t="s">
        <v>21</v>
      </c>
      <c r="F11" s="352" t="s">
        <v>23</v>
      </c>
      <c r="G11" s="350" t="s">
        <v>499</v>
      </c>
      <c r="H11" s="350" t="s">
        <v>280</v>
      </c>
      <c r="I11" s="350" t="s">
        <v>224</v>
      </c>
      <c r="J11" s="350" t="s">
        <v>225</v>
      </c>
      <c r="K11" s="350" t="s">
        <v>226</v>
      </c>
      <c r="L11" s="342"/>
      <c r="M11" s="343"/>
      <c r="N11" s="331" t="s">
        <v>227</v>
      </c>
      <c r="O11" s="331" t="s">
        <v>228</v>
      </c>
      <c r="P11" s="348" t="s">
        <v>229</v>
      </c>
      <c r="Q11" s="331" t="s">
        <v>230</v>
      </c>
      <c r="R11" s="331" t="s">
        <v>231</v>
      </c>
      <c r="S11" s="331" t="s">
        <v>232</v>
      </c>
      <c r="T11" s="348" t="s">
        <v>229</v>
      </c>
      <c r="U11" s="331" t="s">
        <v>29</v>
      </c>
      <c r="V11" s="330" t="s">
        <v>233</v>
      </c>
      <c r="W11" s="331" t="s">
        <v>31</v>
      </c>
      <c r="X11" s="331" t="s">
        <v>33</v>
      </c>
      <c r="Y11" s="331" t="s">
        <v>234</v>
      </c>
      <c r="Z11" s="331"/>
      <c r="AA11" s="331"/>
      <c r="AB11" s="331"/>
      <c r="AC11" s="331"/>
      <c r="AD11" s="331"/>
      <c r="AE11" s="330" t="s">
        <v>235</v>
      </c>
      <c r="AF11" s="330" t="s">
        <v>236</v>
      </c>
      <c r="AG11" s="330" t="s">
        <v>229</v>
      </c>
      <c r="AH11" s="330" t="s">
        <v>237</v>
      </c>
      <c r="AI11" s="330" t="s">
        <v>229</v>
      </c>
      <c r="AJ11" s="330" t="s">
        <v>238</v>
      </c>
      <c r="AK11" s="330" t="s">
        <v>49</v>
      </c>
      <c r="AL11" s="331" t="s">
        <v>239</v>
      </c>
      <c r="AM11" s="331" t="s">
        <v>240</v>
      </c>
      <c r="AN11" s="331" t="s">
        <v>241</v>
      </c>
      <c r="AO11" s="331" t="s">
        <v>242</v>
      </c>
      <c r="AP11" s="331" t="s">
        <v>239</v>
      </c>
      <c r="AQ11" s="331" t="s">
        <v>241</v>
      </c>
      <c r="AR11" s="331" t="s">
        <v>240</v>
      </c>
      <c r="AS11" s="204"/>
      <c r="AT11" s="204"/>
      <c r="AU11" s="204"/>
      <c r="AV11" s="204"/>
      <c r="AW11" s="204"/>
      <c r="AX11" s="204"/>
      <c r="AY11" s="204"/>
      <c r="AZ11" s="204"/>
      <c r="BA11" s="204"/>
      <c r="BB11" s="204"/>
      <c r="BC11" s="204"/>
      <c r="BD11" s="204"/>
      <c r="BE11" s="204"/>
      <c r="BF11" s="204"/>
      <c r="BG11" s="204"/>
      <c r="BH11" s="204"/>
      <c r="BI11" s="204"/>
      <c r="BJ11" s="204"/>
      <c r="BK11" s="204"/>
      <c r="BL11" s="204"/>
      <c r="BM11" s="204"/>
      <c r="BN11" s="204"/>
      <c r="BO11" s="204"/>
    </row>
    <row r="12" spans="1:272" s="213" customFormat="1" ht="73.5" customHeight="1" x14ac:dyDescent="0.25">
      <c r="A12" s="383"/>
      <c r="B12" s="349"/>
      <c r="C12" s="352"/>
      <c r="D12" s="352"/>
      <c r="E12" s="349"/>
      <c r="F12" s="352"/>
      <c r="G12" s="351"/>
      <c r="H12" s="351"/>
      <c r="I12" s="351"/>
      <c r="J12" s="351"/>
      <c r="K12" s="351"/>
      <c r="L12" s="250" t="s">
        <v>424</v>
      </c>
      <c r="M12" s="250" t="s">
        <v>246</v>
      </c>
      <c r="N12" s="331"/>
      <c r="O12" s="331"/>
      <c r="P12" s="348"/>
      <c r="Q12" s="348"/>
      <c r="R12" s="331"/>
      <c r="S12" s="348"/>
      <c r="T12" s="348"/>
      <c r="U12" s="331"/>
      <c r="V12" s="330"/>
      <c r="W12" s="331"/>
      <c r="X12" s="331"/>
      <c r="Y12" s="210" t="s">
        <v>247</v>
      </c>
      <c r="Z12" s="210" t="s">
        <v>248</v>
      </c>
      <c r="AA12" s="210" t="s">
        <v>249</v>
      </c>
      <c r="AB12" s="210" t="s">
        <v>250</v>
      </c>
      <c r="AC12" s="210" t="s">
        <v>251</v>
      </c>
      <c r="AD12" s="210" t="s">
        <v>252</v>
      </c>
      <c r="AE12" s="330"/>
      <c r="AF12" s="330"/>
      <c r="AG12" s="330"/>
      <c r="AH12" s="330"/>
      <c r="AI12" s="330"/>
      <c r="AJ12" s="330"/>
      <c r="AK12" s="330"/>
      <c r="AL12" s="331"/>
      <c r="AM12" s="331"/>
      <c r="AN12" s="331"/>
      <c r="AO12" s="331"/>
      <c r="AP12" s="331"/>
      <c r="AQ12" s="331"/>
      <c r="AR12" s="331"/>
      <c r="AS12" s="211"/>
      <c r="AT12" s="211"/>
      <c r="AU12" s="211"/>
      <c r="AV12" s="211"/>
      <c r="AW12" s="211"/>
      <c r="AX12" s="211"/>
      <c r="AY12" s="211"/>
      <c r="AZ12" s="211"/>
      <c r="BA12" s="211"/>
      <c r="BB12" s="211"/>
      <c r="BC12" s="211"/>
      <c r="BD12" s="211"/>
      <c r="BE12" s="211"/>
      <c r="BF12" s="211"/>
      <c r="BG12" s="211"/>
      <c r="BH12" s="211"/>
      <c r="BI12" s="211"/>
      <c r="BJ12" s="211"/>
      <c r="BK12" s="211"/>
      <c r="BL12" s="211"/>
      <c r="BM12" s="211"/>
      <c r="BN12" s="211"/>
      <c r="BO12" s="211"/>
      <c r="BP12" s="212"/>
      <c r="BQ12" s="212"/>
      <c r="BR12" s="212"/>
      <c r="BS12" s="212"/>
      <c r="BT12" s="212"/>
      <c r="BU12" s="212"/>
      <c r="BV12" s="212"/>
      <c r="BW12" s="212"/>
      <c r="BX12" s="212"/>
      <c r="BY12" s="212"/>
      <c r="BZ12" s="212"/>
      <c r="CA12" s="212"/>
      <c r="CB12" s="212"/>
      <c r="CC12" s="212"/>
      <c r="CD12" s="212"/>
      <c r="CE12" s="212"/>
      <c r="CF12" s="212"/>
      <c r="CG12" s="212"/>
      <c r="CH12" s="212"/>
      <c r="CI12" s="212"/>
      <c r="CJ12" s="212"/>
      <c r="CK12" s="212"/>
      <c r="CL12" s="212"/>
      <c r="CM12" s="212"/>
      <c r="CN12" s="212"/>
      <c r="CO12" s="212"/>
      <c r="CP12" s="212"/>
      <c r="CQ12" s="212"/>
      <c r="CR12" s="212"/>
      <c r="CS12" s="212"/>
      <c r="CT12" s="212"/>
      <c r="CU12" s="212"/>
      <c r="CV12" s="212"/>
      <c r="CW12" s="212"/>
      <c r="CX12" s="212"/>
      <c r="CY12" s="212"/>
      <c r="CZ12" s="212"/>
      <c r="DA12" s="212"/>
      <c r="DB12" s="212"/>
      <c r="DC12" s="212"/>
      <c r="DD12" s="212"/>
      <c r="DE12" s="212"/>
      <c r="DF12" s="212"/>
      <c r="DG12" s="212"/>
      <c r="DH12" s="212"/>
      <c r="DI12" s="212"/>
      <c r="DJ12" s="212"/>
      <c r="DK12" s="212"/>
      <c r="DL12" s="212"/>
      <c r="DM12" s="212"/>
      <c r="DN12" s="212"/>
      <c r="DO12" s="212"/>
      <c r="DP12" s="212"/>
      <c r="DQ12" s="212"/>
      <c r="DR12" s="212"/>
      <c r="DS12" s="212"/>
      <c r="DT12" s="212"/>
      <c r="DU12" s="212"/>
      <c r="DV12" s="212"/>
      <c r="DW12" s="212"/>
      <c r="DX12" s="212"/>
      <c r="DY12" s="212"/>
      <c r="DZ12" s="212"/>
      <c r="EA12" s="212"/>
      <c r="EB12" s="212"/>
      <c r="EC12" s="212"/>
      <c r="ED12" s="212"/>
      <c r="EE12" s="212"/>
      <c r="EF12" s="212"/>
      <c r="EG12" s="212"/>
      <c r="EH12" s="212"/>
      <c r="EI12" s="212"/>
      <c r="EJ12" s="212"/>
      <c r="EK12" s="212"/>
      <c r="EL12" s="212"/>
      <c r="EM12" s="212"/>
      <c r="EN12" s="212"/>
      <c r="EO12" s="212"/>
      <c r="EP12" s="212"/>
      <c r="EQ12" s="212"/>
      <c r="ER12" s="212"/>
      <c r="ES12" s="212"/>
      <c r="ET12" s="212"/>
      <c r="EU12" s="212"/>
      <c r="EV12" s="212"/>
      <c r="EW12" s="212"/>
      <c r="EX12" s="212"/>
      <c r="EY12" s="212"/>
      <c r="EZ12" s="212"/>
      <c r="FA12" s="212"/>
      <c r="FB12" s="212"/>
      <c r="FC12" s="212"/>
      <c r="FD12" s="212"/>
      <c r="FE12" s="212"/>
      <c r="FF12" s="212"/>
      <c r="FG12" s="212"/>
      <c r="FH12" s="212"/>
      <c r="FI12" s="212"/>
      <c r="FJ12" s="212"/>
      <c r="FK12" s="212"/>
      <c r="FL12" s="212"/>
      <c r="FM12" s="212"/>
      <c r="FN12" s="212"/>
      <c r="FO12" s="212"/>
      <c r="FP12" s="212"/>
      <c r="FQ12" s="212"/>
      <c r="FR12" s="212"/>
      <c r="FS12" s="212"/>
      <c r="FT12" s="212"/>
      <c r="FU12" s="212"/>
      <c r="FV12" s="212"/>
      <c r="FW12" s="212"/>
      <c r="FX12" s="212"/>
      <c r="FY12" s="212"/>
      <c r="FZ12" s="212"/>
      <c r="GA12" s="212"/>
      <c r="GB12" s="212"/>
      <c r="GC12" s="212"/>
      <c r="GD12" s="212"/>
      <c r="GE12" s="212"/>
      <c r="GF12" s="212"/>
      <c r="GG12" s="212"/>
      <c r="GH12" s="212"/>
      <c r="GI12" s="212"/>
      <c r="GJ12" s="212"/>
      <c r="GK12" s="212"/>
      <c r="GL12" s="212"/>
      <c r="GM12" s="212"/>
      <c r="GN12" s="212"/>
      <c r="GO12" s="212"/>
      <c r="GP12" s="212"/>
      <c r="GQ12" s="212"/>
      <c r="GR12" s="212"/>
      <c r="GS12" s="212"/>
      <c r="GT12" s="212"/>
      <c r="GU12" s="212"/>
      <c r="GV12" s="212"/>
      <c r="GW12" s="212"/>
      <c r="GX12" s="212"/>
      <c r="GY12" s="212"/>
      <c r="GZ12" s="212"/>
      <c r="HA12" s="212"/>
      <c r="HB12" s="212"/>
      <c r="HC12" s="212"/>
      <c r="HD12" s="212"/>
      <c r="HE12" s="212"/>
      <c r="HF12" s="212"/>
      <c r="HG12" s="212"/>
      <c r="HH12" s="212"/>
      <c r="HI12" s="212"/>
      <c r="HJ12" s="212"/>
      <c r="HK12" s="212"/>
      <c r="HL12" s="212"/>
      <c r="HM12" s="212"/>
      <c r="HN12" s="212"/>
      <c r="HO12" s="212"/>
      <c r="HP12" s="212"/>
      <c r="HQ12" s="212"/>
      <c r="HR12" s="212"/>
      <c r="HS12" s="212"/>
      <c r="HT12" s="212"/>
      <c r="HU12" s="212"/>
      <c r="HV12" s="212"/>
      <c r="HW12" s="212"/>
      <c r="HX12" s="212"/>
      <c r="HY12" s="212"/>
      <c r="HZ12" s="212"/>
      <c r="IA12" s="212"/>
      <c r="IB12" s="212"/>
      <c r="IC12" s="212"/>
      <c r="ID12" s="212"/>
      <c r="IE12" s="212"/>
      <c r="IF12" s="212"/>
      <c r="IG12" s="212"/>
      <c r="IH12" s="212"/>
      <c r="II12" s="212"/>
      <c r="IJ12" s="212"/>
      <c r="IK12" s="212"/>
      <c r="IL12" s="212"/>
      <c r="IM12" s="212"/>
      <c r="IN12" s="212"/>
      <c r="IO12" s="212"/>
      <c r="IP12" s="212"/>
      <c r="IQ12" s="212"/>
      <c r="IR12" s="212"/>
      <c r="IS12" s="212"/>
      <c r="IT12" s="212"/>
      <c r="IU12" s="212"/>
      <c r="IV12" s="212"/>
      <c r="IW12" s="212"/>
      <c r="IX12" s="212"/>
      <c r="IY12" s="212"/>
      <c r="IZ12" s="212"/>
      <c r="JA12" s="212"/>
      <c r="JB12" s="212"/>
      <c r="JC12" s="212"/>
      <c r="JD12" s="212"/>
      <c r="JE12" s="212"/>
      <c r="JF12" s="212"/>
      <c r="JG12" s="212"/>
      <c r="JH12" s="212"/>
      <c r="JI12" s="212"/>
      <c r="JJ12" s="212"/>
      <c r="JK12" s="212"/>
      <c r="JL12" s="212"/>
    </row>
    <row r="13" spans="1:272" s="215" customFormat="1" ht="168.6" customHeight="1" x14ac:dyDescent="0.25">
      <c r="A13" s="358">
        <v>1</v>
      </c>
      <c r="B13" s="338" t="s">
        <v>120</v>
      </c>
      <c r="C13" s="338" t="s">
        <v>461</v>
      </c>
      <c r="D13" s="338" t="s">
        <v>460</v>
      </c>
      <c r="E13" s="353" t="s">
        <v>476</v>
      </c>
      <c r="F13" s="338" t="s">
        <v>150</v>
      </c>
      <c r="G13" s="324" t="s">
        <v>130</v>
      </c>
      <c r="H13" s="324" t="s">
        <v>463</v>
      </c>
      <c r="I13" s="324" t="s">
        <v>464</v>
      </c>
      <c r="J13" s="324" t="s">
        <v>465</v>
      </c>
      <c r="K13" s="324" t="s">
        <v>468</v>
      </c>
      <c r="L13" s="324" t="s">
        <v>137</v>
      </c>
      <c r="M13" s="324" t="s">
        <v>141</v>
      </c>
      <c r="N13" s="347">
        <v>5000</v>
      </c>
      <c r="O13" s="329" t="str">
        <f>IF(N13&lt;=0,"",IF(N13&lt;=2,"Muy Baja",IF(N13&lt;=24,"Baja",IF(N13&lt;=500,"Media",IF(N13&lt;=5000,"Alta","Muy Alta")))))</f>
        <v>Alta</v>
      </c>
      <c r="P13" s="328">
        <f>IF(O13="","",IF(O13="Muy Baja",0.2,IF(O13="Baja",0.4,IF(O13="Media",0.6,IF(O13="Alta",0.8,IF(O13="Muy Alta",1,))))))</f>
        <v>0.8</v>
      </c>
      <c r="Q13" s="332" t="s">
        <v>356</v>
      </c>
      <c r="R13" s="328" t="str">
        <f>IF(NOT(ISERROR(MATCH(Q13,'Tabla Impacto'!$B$222:$B$224,0))),'Tabla Impacto'!$F$224&amp;"Por favor no seleccionar los criterios de impacto(Afectación Económica o presupuestal y Pérdida Reputacional)",Q13)</f>
        <v xml:space="preserve">     El riesgo afecta la imagen de de la entidad con efecto publicitario sostenido a nivel de sector administrativo, nivel departamental o municipal</v>
      </c>
      <c r="S13" s="329" t="str">
        <f>IF(OR(R13='Tabla Impacto'!$C$12,R13='Tabla Impacto'!$D$12),"Leve",IF(OR(R13='Tabla Impacto'!$C$13,R13='Tabla Impacto'!$D$13),"Menor",IF(OR(R13='Tabla Impacto'!$C$14,R13='Tabla Impacto'!$D$14),"Moderado",IF(OR(R13='Tabla Impacto'!$C$15,R13='Tabla Impacto'!$D$15),"Mayor",IF(OR(R13='Tabla Impacto'!$C$16,R13='Tabla Impacto'!$D$16),"Catastrófico","")))))</f>
        <v>Mayor</v>
      </c>
      <c r="T13" s="328">
        <f>IF(S13="","",IF(S13="Leve",0.2,IF(S13="Menor",0.4,IF(S13="Moderado",0.6,IF(S13="Mayor",0.8,IF(S13="Catastrófico",1,))))))</f>
        <v>0.8</v>
      </c>
      <c r="U13" s="327" t="str">
        <f>IF(OR(AND(O13="Muy Baja",S13="Leve"),AND(O13="Muy Baja",S13="Menor"),AND(O13="Baja",S13="Leve")),"Bajo",IF(OR(AND(O13="Muy baja",S13="Moderado"),AND(O13="Baja",S13="Menor"),AND(O13="Baja",S13="Moderado"),AND(O13="Media",S13="Leve"),AND(O13="Media",S13="Menor"),AND(O13="Media",S13="Moderado"),AND(O13="Alta",S13="Leve"),AND(O13="Alta",S13="Menor")),"Moderado",IF(OR(AND(O13="Muy Baja",S13="Mayor"),AND(O13="Baja",S13="Mayor"),AND(O13="Media",S13="Mayor"),AND(O13="Alta",S13="Moderado"),AND(O13="Alta",S13="Mayor"),AND(O13="Muy Alta",S13="Leve"),AND(O13="Muy Alta",S13="Menor"),AND(O13="Muy Alta",S13="Moderado"),AND(O13="Muy Alta",S13="Mayor")),"Alto",IF(OR(AND(O13="Muy Baja",S13="Catastrófico"),AND(O13="Baja",S13="Catastrófico"),AND(O13="Media",S13="Catastrófico"),AND(O13="Alta",S13="Catastrófico"),AND(O13="Muy Alta",S13="Catastrófico")),"Extremo",""))))</f>
        <v>Alto</v>
      </c>
      <c r="V13" s="214">
        <v>1</v>
      </c>
      <c r="W13" s="265" t="s">
        <v>467</v>
      </c>
      <c r="X13" s="189" t="str">
        <f t="shared" ref="X13:X18" si="0">IF(OR(Y13="Preventivo",Y13="Detectivo"),"Probabilidad",IF(Y13="Correctivo","Impacto",""))</f>
        <v>Probabilidad</v>
      </c>
      <c r="Y13" s="190" t="s">
        <v>254</v>
      </c>
      <c r="Z13" s="190" t="s">
        <v>255</v>
      </c>
      <c r="AA13" s="191" t="str">
        <f>IF(AND(Y13="Preventivo",Z13="Automático"),"50%",IF(AND(Y13="Preventivo",Z13="Manual"),"40%",IF(AND(Y13="Detectivo",Z13="Automático"),"40%",IF(AND(Y13="Detectivo",Z13="Manual"),"30%",IF(AND(Y13="Correctivo",Z13="Automático"),"35%",IF(AND(Y13="Correctivo",Z13="Manual"),"25%",""))))))</f>
        <v>40%</v>
      </c>
      <c r="AB13" s="190" t="s">
        <v>256</v>
      </c>
      <c r="AC13" s="190" t="s">
        <v>257</v>
      </c>
      <c r="AD13" s="190" t="s">
        <v>258</v>
      </c>
      <c r="AE13" s="192">
        <f>IFERROR(IF(X13="Probabilidad",(P13-(+P13*AA13)),IF(X13="Impacto",P13,"")),"")</f>
        <v>0.48</v>
      </c>
      <c r="AF13" s="193" t="str">
        <f>IFERROR(IF(AE13="","",IF(AE13&lt;=0.2,"Muy Baja",IF(AE13&lt;=0.4,"Baja",IF(AE13&lt;=0.6,"Media",IF(AE13&lt;=0.8,"Alta","Muy Alta"))))),"")</f>
        <v>Media</v>
      </c>
      <c r="AG13" s="191">
        <f>+AE13</f>
        <v>0.48</v>
      </c>
      <c r="AH13" s="193" t="str">
        <f>IFERROR(IF(AI13="","",IF(AI13&lt;=0.2,"Leve",IF(AI13&lt;=0.4,"Menor",IF(AI13&lt;=0.6,"Moderado",IF(AI13&lt;=0.8,"Mayor","Catastrófico"))))),"")</f>
        <v>Mayor</v>
      </c>
      <c r="AI13" s="191">
        <f>IFERROR(IF(X13="Impacto",(T13-(+T13*AA13)),IF(X13="Probabilidad",T13,"")),"")</f>
        <v>0.8</v>
      </c>
      <c r="AJ13" s="194" t="str">
        <f>IFERROR(IF(OR(AND(AF13="Muy Baja",AH13="Leve"),AND(AF13="Muy Baja",AH13="Menor"),AND(AF13="Baja",AH13="Leve")),"Bajo",IF(OR(AND(AF13="Muy baja",AH13="Moderado"),AND(AF13="Baja",AH13="Menor"),AND(AF13="Baja",AH13="Moderado"),AND(AF13="Media",AH13="Leve"),AND(AF13="Media",AH13="Menor"),AND(AF13="Media",AH13="Moderado"),AND(AF13="Alta",AH13="Leve"),AND(AF13="Alta",AH13="Menor")),"Moderado",IF(OR(AND(AF13="Muy Baja",AH13="Mayor"),AND(AF13="Baja",AH13="Mayor"),AND(AF13="Media",AH13="Mayor"),AND(AF13="Alta",AH13="Moderado"),AND(AF13="Alta",AH13="Mayor"),AND(AF13="Muy Alta",AH13="Leve"),AND(AF13="Muy Alta",AH13="Menor"),AND(AF13="Muy Alta",AH13="Moderado"),AND(AF13="Muy Alta",AH13="Mayor")),"Alto",IF(OR(AND(AF13="Muy Baja",AH13="Catastrófico"),AND(AF13="Baja",AH13="Catastrófico"),AND(AF13="Media",AH13="Catastrófico"),AND(AF13="Alta",AH13="Catastrófico"),AND(AF13="Muy Alta",AH13="Catastrófico")),"Extremo","")))),"")</f>
        <v>Alto</v>
      </c>
      <c r="AK13" s="195" t="s">
        <v>123</v>
      </c>
      <c r="AL13" s="540" t="s">
        <v>470</v>
      </c>
      <c r="AM13" s="324" t="s">
        <v>432</v>
      </c>
      <c r="AN13" s="384" t="s">
        <v>471</v>
      </c>
      <c r="AO13" s="356" t="s">
        <v>457</v>
      </c>
      <c r="AP13" s="542" t="s">
        <v>472</v>
      </c>
      <c r="AQ13" s="324" t="s">
        <v>473</v>
      </c>
      <c r="AR13" s="324" t="s">
        <v>432</v>
      </c>
    </row>
    <row r="14" spans="1:272" ht="105.75" customHeight="1" x14ac:dyDescent="0.2">
      <c r="A14" s="358"/>
      <c r="B14" s="338"/>
      <c r="C14" s="338"/>
      <c r="D14" s="338"/>
      <c r="E14" s="353"/>
      <c r="F14" s="338"/>
      <c r="G14" s="325"/>
      <c r="H14" s="325"/>
      <c r="I14" s="325"/>
      <c r="J14" s="325"/>
      <c r="K14" s="325"/>
      <c r="L14" s="325"/>
      <c r="M14" s="325"/>
      <c r="N14" s="347"/>
      <c r="O14" s="329"/>
      <c r="P14" s="328"/>
      <c r="Q14" s="332"/>
      <c r="R14" s="328">
        <f>IF(NOT(ISERROR(MATCH(Q14,_xlfn.ANCHORARRAY(E25),0))),P27&amp;"Por favor no seleccionar los criterios de impacto",Q14)</f>
        <v>0</v>
      </c>
      <c r="S14" s="329"/>
      <c r="T14" s="328"/>
      <c r="U14" s="327"/>
      <c r="V14" s="214">
        <v>2</v>
      </c>
      <c r="W14" s="265" t="s">
        <v>469</v>
      </c>
      <c r="X14" s="189" t="str">
        <f t="shared" si="0"/>
        <v>Probabilidad</v>
      </c>
      <c r="Y14" s="190" t="s">
        <v>254</v>
      </c>
      <c r="Z14" s="190" t="s">
        <v>255</v>
      </c>
      <c r="AA14" s="191" t="str">
        <f t="shared" ref="AA14:AA18" si="1">IF(AND(Y14="Preventivo",Z14="Automático"),"50%",IF(AND(Y14="Preventivo",Z14="Manual"),"40%",IF(AND(Y14="Detectivo",Z14="Automático"),"40%",IF(AND(Y14="Detectivo",Z14="Manual"),"30%",IF(AND(Y14="Correctivo",Z14="Automático"),"35%",IF(AND(Y14="Correctivo",Z14="Manual"),"25%",""))))))</f>
        <v>40%</v>
      </c>
      <c r="AB14" s="190" t="s">
        <v>256</v>
      </c>
      <c r="AC14" s="190" t="s">
        <v>257</v>
      </c>
      <c r="AD14" s="190" t="s">
        <v>258</v>
      </c>
      <c r="AE14" s="192">
        <f>IFERROR(IF(AND(X13="Probabilidad",X14="Probabilidad"),(AG13-(+AG13*AA14)),IF(X14="Probabilidad",(P13-(+P13*AA14)),IF(X14="Impacto",AG13,""))),"")</f>
        <v>0.28799999999999998</v>
      </c>
      <c r="AF14" s="193" t="str">
        <f t="shared" ref="AF14:AF72" si="2">IFERROR(IF(AE14="","",IF(AE14&lt;=0.2,"Muy Baja",IF(AE14&lt;=0.4,"Baja",IF(AE14&lt;=0.6,"Media",IF(AE14&lt;=0.8,"Alta","Muy Alta"))))),"")</f>
        <v>Baja</v>
      </c>
      <c r="AG14" s="191">
        <f t="shared" ref="AG14:AG18" si="3">+AE14</f>
        <v>0.28799999999999998</v>
      </c>
      <c r="AH14" s="193" t="str">
        <f t="shared" ref="AH14:AH72" si="4">IFERROR(IF(AI14="","",IF(AI14&lt;=0.2,"Leve",IF(AI14&lt;=0.4,"Menor",IF(AI14&lt;=0.6,"Moderado",IF(AI14&lt;=0.8,"Mayor","Catastrófico"))))),"")</f>
        <v>Mayor</v>
      </c>
      <c r="AI14" s="191">
        <f>IFERROR(IF(AND(X13="Impacto",X14="Impacto"),(AI13-(+AI13*AA14)),IF(X14="Impacto",($T$13-(+$T$13*AA14)),IF(X14="Probabilidad",AI13,""))),"")</f>
        <v>0.8</v>
      </c>
      <c r="AJ14" s="194" t="str">
        <f t="shared" ref="AJ14:AJ18" si="5">IFERROR(IF(OR(AND(AF14="Muy Baja",AH14="Leve"),AND(AF14="Muy Baja",AH14="Menor"),AND(AF14="Baja",AH14="Leve")),"Bajo",IF(OR(AND(AF14="Muy baja",AH14="Moderado"),AND(AF14="Baja",AH14="Menor"),AND(AF14="Baja",AH14="Moderado"),AND(AF14="Media",AH14="Leve"),AND(AF14="Media",AH14="Menor"),AND(AF14="Media",AH14="Moderado"),AND(AF14="Alta",AH14="Leve"),AND(AF14="Alta",AH14="Menor")),"Moderado",IF(OR(AND(AF14="Muy Baja",AH14="Mayor"),AND(AF14="Baja",AH14="Mayor"),AND(AF14="Media",AH14="Mayor"),AND(AF14="Alta",AH14="Moderado"),AND(AF14="Alta",AH14="Mayor"),AND(AF14="Muy Alta",AH14="Leve"),AND(AF14="Muy Alta",AH14="Menor"),AND(AF14="Muy Alta",AH14="Moderado"),AND(AF14="Muy Alta",AH14="Mayor")),"Alto",IF(OR(AND(AF14="Muy Baja",AH14="Catastrófico"),AND(AF14="Baja",AH14="Catastrófico"),AND(AF14="Media",AH14="Catastrófico"),AND(AF14="Alta",AH14="Catastrófico"),AND(AF14="Muy Alta",AH14="Catastrófico")),"Extremo","")))),"")</f>
        <v>Alto</v>
      </c>
      <c r="AK14" s="195" t="s">
        <v>123</v>
      </c>
      <c r="AL14" s="541"/>
      <c r="AM14" s="326"/>
      <c r="AN14" s="385"/>
      <c r="AO14" s="357"/>
      <c r="AP14" s="543"/>
      <c r="AQ14" s="326"/>
      <c r="AR14" s="326"/>
    </row>
    <row r="15" spans="1:272" ht="45" customHeight="1" x14ac:dyDescent="0.2">
      <c r="A15" s="358"/>
      <c r="B15" s="338"/>
      <c r="C15" s="338"/>
      <c r="D15" s="338"/>
      <c r="E15" s="353"/>
      <c r="F15" s="338"/>
      <c r="G15" s="325"/>
      <c r="H15" s="325"/>
      <c r="I15" s="325"/>
      <c r="J15" s="325"/>
      <c r="K15" s="325"/>
      <c r="L15" s="325"/>
      <c r="M15" s="325"/>
      <c r="N15" s="347"/>
      <c r="O15" s="329"/>
      <c r="P15" s="328"/>
      <c r="Q15" s="332"/>
      <c r="R15" s="328">
        <f>IF(NOT(ISERROR(MATCH(Q15,_xlfn.ANCHORARRAY(E26),0))),P28&amp;"Por favor no seleccionar los criterios de impacto",Q15)</f>
        <v>0</v>
      </c>
      <c r="S15" s="329"/>
      <c r="T15" s="328"/>
      <c r="U15" s="327"/>
      <c r="V15" s="214">
        <v>3</v>
      </c>
      <c r="W15" s="188"/>
      <c r="X15" s="189" t="str">
        <f t="shared" si="0"/>
        <v/>
      </c>
      <c r="Y15" s="190"/>
      <c r="Z15" s="190"/>
      <c r="AA15" s="191" t="str">
        <f t="shared" si="1"/>
        <v/>
      </c>
      <c r="AB15" s="190"/>
      <c r="AC15" s="190"/>
      <c r="AD15" s="190"/>
      <c r="AE15" s="192" t="str">
        <f>IFERROR(IF(AND(X14="Probabilidad",X15="Probabilidad"),(AG14-(+AG14*AA15)),IF(AND(X14="Impacto",X15="Probabilidad"),(AG13-(+AG13*AA15)),IF(X15="Impacto",AG14,""))),"")</f>
        <v/>
      </c>
      <c r="AF15" s="193" t="str">
        <f t="shared" si="2"/>
        <v/>
      </c>
      <c r="AG15" s="191" t="str">
        <f t="shared" si="3"/>
        <v/>
      </c>
      <c r="AH15" s="193" t="str">
        <f t="shared" si="4"/>
        <v/>
      </c>
      <c r="AI15" s="191" t="str">
        <f>IFERROR(IF(AND(X14="Impacto",X15="Impacto"),(AI14-(+AI14*AA15)),IF(AND(X14="Probabilidad",X15="Impacto"),(AI13-(+AI13*AA15)),IF(X15="Probabilidad",AI14,""))),"")</f>
        <v/>
      </c>
      <c r="AJ15" s="194" t="str">
        <f t="shared" si="5"/>
        <v/>
      </c>
      <c r="AK15" s="195"/>
      <c r="AL15" s="186"/>
      <c r="AM15" s="196"/>
      <c r="AN15" s="196"/>
      <c r="AO15" s="197"/>
      <c r="AP15" s="268"/>
      <c r="AQ15" s="269"/>
      <c r="AR15" s="269"/>
    </row>
    <row r="16" spans="1:272" ht="45" customHeight="1" x14ac:dyDescent="0.2">
      <c r="A16" s="358"/>
      <c r="B16" s="338"/>
      <c r="C16" s="338"/>
      <c r="D16" s="338"/>
      <c r="E16" s="353"/>
      <c r="F16" s="338"/>
      <c r="G16" s="325"/>
      <c r="H16" s="325"/>
      <c r="I16" s="325"/>
      <c r="J16" s="325"/>
      <c r="K16" s="325"/>
      <c r="L16" s="325"/>
      <c r="M16" s="325"/>
      <c r="N16" s="347"/>
      <c r="O16" s="329"/>
      <c r="P16" s="328"/>
      <c r="Q16" s="332"/>
      <c r="R16" s="328">
        <f>IF(NOT(ISERROR(MATCH(Q16,_xlfn.ANCHORARRAY(E27),0))),P29&amp;"Por favor no seleccionar los criterios de impacto",Q16)</f>
        <v>0</v>
      </c>
      <c r="S16" s="329"/>
      <c r="T16" s="328"/>
      <c r="U16" s="327"/>
      <c r="V16" s="214">
        <v>4</v>
      </c>
      <c r="W16" s="187"/>
      <c r="X16" s="189" t="str">
        <f t="shared" si="0"/>
        <v/>
      </c>
      <c r="Y16" s="190"/>
      <c r="Z16" s="190"/>
      <c r="AA16" s="191" t="str">
        <f t="shared" si="1"/>
        <v/>
      </c>
      <c r="AB16" s="190"/>
      <c r="AC16" s="190"/>
      <c r="AD16" s="190"/>
      <c r="AE16" s="192" t="str">
        <f t="shared" ref="AE16:AE18" si="6">IFERROR(IF(AND(X15="Probabilidad",X16="Probabilidad"),(AG15-(+AG15*AA16)),IF(AND(X15="Impacto",X16="Probabilidad"),(AG14-(+AG14*AA16)),IF(X16="Impacto",AG15,""))),"")</f>
        <v/>
      </c>
      <c r="AF16" s="193" t="str">
        <f t="shared" si="2"/>
        <v/>
      </c>
      <c r="AG16" s="191" t="str">
        <f t="shared" si="3"/>
        <v/>
      </c>
      <c r="AH16" s="193" t="str">
        <f t="shared" si="4"/>
        <v/>
      </c>
      <c r="AI16" s="191" t="str">
        <f t="shared" ref="AI16:AI18" si="7">IFERROR(IF(AND(X15="Impacto",X16="Impacto"),(AI15-(+AI15*AA16)),IF(AND(X15="Probabilidad",X16="Impacto"),(AI14-(+AI14*AA16)),IF(X16="Probabilidad",AI15,""))),"")</f>
        <v/>
      </c>
      <c r="AJ16" s="194" t="str">
        <f>IFERROR(IF(OR(AND(AF16="Muy Baja",AH16="Leve"),AND(AF16="Muy Baja",AH16="Menor"),AND(AF16="Baja",AH16="Leve")),"Bajo",IF(OR(AND(AF16="Muy baja",AH16="Moderado"),AND(AF16="Baja",AH16="Menor"),AND(AF16="Baja",AH16="Moderado"),AND(AF16="Media",AH16="Leve"),AND(AF16="Media",AH16="Menor"),AND(AF16="Media",AH16="Moderado"),AND(AF16="Alta",AH16="Leve"),AND(AF16="Alta",AH16="Menor")),"Moderado",IF(OR(AND(AF16="Muy Baja",AH16="Mayor"),AND(AF16="Baja",AH16="Mayor"),AND(AF16="Media",AH16="Mayor"),AND(AF16="Alta",AH16="Moderado"),AND(AF16="Alta",AH16="Mayor"),AND(AF16="Muy Alta",AH16="Leve"),AND(AF16="Muy Alta",AH16="Menor"),AND(AF16="Muy Alta",AH16="Moderado"),AND(AF16="Muy Alta",AH16="Mayor")),"Alto",IF(OR(AND(AF16="Muy Baja",AH16="Catastrófico"),AND(AF16="Baja",AH16="Catastrófico"),AND(AF16="Media",AH16="Catastrófico"),AND(AF16="Alta",AH16="Catastrófico"),AND(AF16="Muy Alta",AH16="Catastrófico")),"Extremo","")))),"")</f>
        <v/>
      </c>
      <c r="AK16" s="195"/>
      <c r="AL16" s="186"/>
      <c r="AM16" s="196"/>
      <c r="AN16" s="196"/>
      <c r="AO16" s="197"/>
      <c r="AP16" s="268"/>
      <c r="AQ16" s="269"/>
      <c r="AR16" s="269"/>
    </row>
    <row r="17" spans="1:44" ht="45" customHeight="1" x14ac:dyDescent="0.2">
      <c r="A17" s="358"/>
      <c r="B17" s="338"/>
      <c r="C17" s="338"/>
      <c r="D17" s="338"/>
      <c r="E17" s="353"/>
      <c r="F17" s="338"/>
      <c r="G17" s="325"/>
      <c r="H17" s="325"/>
      <c r="I17" s="325"/>
      <c r="J17" s="325"/>
      <c r="K17" s="325"/>
      <c r="L17" s="325"/>
      <c r="M17" s="325"/>
      <c r="N17" s="347"/>
      <c r="O17" s="329"/>
      <c r="P17" s="328"/>
      <c r="Q17" s="332"/>
      <c r="R17" s="328">
        <f>IF(NOT(ISERROR(MATCH(Q17,_xlfn.ANCHORARRAY(E28),0))),P30&amp;"Por favor no seleccionar los criterios de impacto",Q17)</f>
        <v>0</v>
      </c>
      <c r="S17" s="329"/>
      <c r="T17" s="328"/>
      <c r="U17" s="327"/>
      <c r="V17" s="214">
        <v>5</v>
      </c>
      <c r="W17" s="187"/>
      <c r="X17" s="189" t="str">
        <f t="shared" si="0"/>
        <v/>
      </c>
      <c r="Y17" s="190"/>
      <c r="Z17" s="190"/>
      <c r="AA17" s="191" t="str">
        <f t="shared" si="1"/>
        <v/>
      </c>
      <c r="AB17" s="190"/>
      <c r="AC17" s="190"/>
      <c r="AD17" s="190"/>
      <c r="AE17" s="192" t="str">
        <f t="shared" si="6"/>
        <v/>
      </c>
      <c r="AF17" s="193" t="str">
        <f t="shared" si="2"/>
        <v/>
      </c>
      <c r="AG17" s="191" t="str">
        <f t="shared" si="3"/>
        <v/>
      </c>
      <c r="AH17" s="193" t="str">
        <f t="shared" si="4"/>
        <v/>
      </c>
      <c r="AI17" s="191" t="str">
        <f t="shared" si="7"/>
        <v/>
      </c>
      <c r="AJ17" s="194" t="str">
        <f t="shared" si="5"/>
        <v/>
      </c>
      <c r="AK17" s="195"/>
      <c r="AL17" s="186"/>
      <c r="AM17" s="196"/>
      <c r="AN17" s="196"/>
      <c r="AO17" s="197"/>
      <c r="AP17" s="268"/>
      <c r="AQ17" s="269"/>
      <c r="AR17" s="269"/>
    </row>
    <row r="18" spans="1:44" ht="45" customHeight="1" x14ac:dyDescent="0.2">
      <c r="A18" s="358"/>
      <c r="B18" s="338"/>
      <c r="C18" s="338"/>
      <c r="D18" s="338"/>
      <c r="E18" s="353"/>
      <c r="F18" s="338"/>
      <c r="G18" s="326"/>
      <c r="H18" s="326"/>
      <c r="I18" s="326"/>
      <c r="J18" s="326"/>
      <c r="K18" s="326"/>
      <c r="L18" s="326"/>
      <c r="M18" s="326"/>
      <c r="N18" s="347"/>
      <c r="O18" s="329"/>
      <c r="P18" s="328"/>
      <c r="Q18" s="332"/>
      <c r="R18" s="328">
        <f>IF(NOT(ISERROR(MATCH(Q18,_xlfn.ANCHORARRAY(E29),0))),P31&amp;"Por favor no seleccionar los criterios de impacto",Q18)</f>
        <v>0</v>
      </c>
      <c r="S18" s="329"/>
      <c r="T18" s="328"/>
      <c r="U18" s="327"/>
      <c r="V18" s="214">
        <v>6</v>
      </c>
      <c r="W18" s="187"/>
      <c r="X18" s="189" t="str">
        <f t="shared" si="0"/>
        <v/>
      </c>
      <c r="Y18" s="190"/>
      <c r="Z18" s="190"/>
      <c r="AA18" s="191" t="str">
        <f t="shared" si="1"/>
        <v/>
      </c>
      <c r="AB18" s="190"/>
      <c r="AC18" s="190"/>
      <c r="AD18" s="190"/>
      <c r="AE18" s="192" t="str">
        <f t="shared" si="6"/>
        <v/>
      </c>
      <c r="AF18" s="193" t="str">
        <f t="shared" si="2"/>
        <v/>
      </c>
      <c r="AG18" s="191" t="str">
        <f t="shared" si="3"/>
        <v/>
      </c>
      <c r="AH18" s="193" t="str">
        <f t="shared" si="4"/>
        <v/>
      </c>
      <c r="AI18" s="191" t="str">
        <f t="shared" si="7"/>
        <v/>
      </c>
      <c r="AJ18" s="194" t="str">
        <f t="shared" si="5"/>
        <v/>
      </c>
      <c r="AK18" s="195"/>
      <c r="AL18" s="186"/>
      <c r="AM18" s="196"/>
      <c r="AN18" s="196"/>
      <c r="AO18" s="197"/>
      <c r="AP18" s="268"/>
      <c r="AQ18" s="269"/>
      <c r="AR18" s="269"/>
    </row>
    <row r="19" spans="1:44" ht="37.5" customHeight="1" x14ac:dyDescent="0.2">
      <c r="A19" s="358">
        <v>2</v>
      </c>
      <c r="B19" s="338"/>
      <c r="C19" s="338"/>
      <c r="D19" s="338"/>
      <c r="E19" s="353"/>
      <c r="F19" s="338"/>
      <c r="G19" s="324"/>
      <c r="H19" s="324"/>
      <c r="I19" s="324"/>
      <c r="J19" s="324"/>
      <c r="K19" s="324"/>
      <c r="L19" s="324"/>
      <c r="M19" s="324"/>
      <c r="N19" s="347"/>
      <c r="O19" s="329" t="str">
        <f>IF(N19&lt;=0,"",IF(N19&lt;=2,"Muy Baja",IF(N19&lt;=24,"Baja",IF(N19&lt;=500,"Media",IF(N19&lt;=5000,"Alta","Muy Alta")))))</f>
        <v/>
      </c>
      <c r="P19" s="328" t="str">
        <f>IF(O19="","",IF(O19="Muy Baja",0.2,IF(O19="Baja",0.4,IF(O19="Media",0.6,IF(O19="Alta",0.8,IF(O19="Muy Alta",1,))))))</f>
        <v/>
      </c>
      <c r="Q19" s="332"/>
      <c r="R19" s="328">
        <f>IF(NOT(ISERROR(MATCH(Q19,'Tabla Impacto'!$B$222:$B$224,0))),'Tabla Impacto'!$F$224&amp;"Por favor no seleccionar los criterios de impacto(Afectación Económica o presupuestal y Pérdida Reputacional)",Q19)</f>
        <v>0</v>
      </c>
      <c r="S19" s="329" t="str">
        <f>IF(OR(R19='Tabla Impacto'!$C$12,R19='Tabla Impacto'!$D$12),"Leve",IF(OR(R19='Tabla Impacto'!$C$13,R19='Tabla Impacto'!$D$13),"Menor",IF(OR(R19='Tabla Impacto'!$C$14,R19='Tabla Impacto'!$D$14),"Moderado",IF(OR(R19='Tabla Impacto'!$C$15,R19='Tabla Impacto'!$D$15),"Mayor",IF(OR(R19='Tabla Impacto'!$C$16,R19='Tabla Impacto'!$D$16),"Catastrófico","")))))</f>
        <v/>
      </c>
      <c r="T19" s="328" t="str">
        <f>IF(S19="","",IF(S19="Leve",0.2,IF(S19="Menor",0.4,IF(S19="Moderado",0.6,IF(S19="Mayor",0.8,IF(S19="Catastrófico",1,))))))</f>
        <v/>
      </c>
      <c r="U19" s="327" t="str">
        <f>IF(OR(AND(O19="Muy Baja",S19="Leve"),AND(O19="Muy Baja",S19="Menor"),AND(O19="Baja",S19="Leve")),"Bajo",IF(OR(AND(O19="Muy baja",S19="Moderado"),AND(O19="Baja",S19="Menor"),AND(O19="Baja",S19="Moderado"),AND(O19="Media",S19="Leve"),AND(O19="Media",S19="Menor"),AND(O19="Media",S19="Moderado"),AND(O19="Alta",S19="Leve"),AND(O19="Alta",S19="Menor")),"Moderado",IF(OR(AND(O19="Muy Baja",S19="Mayor"),AND(O19="Baja",S19="Mayor"),AND(O19="Media",S19="Mayor"),AND(O19="Alta",S19="Moderado"),AND(O19="Alta",S19="Mayor"),AND(O19="Muy Alta",S19="Leve"),AND(O19="Muy Alta",S19="Menor"),AND(O19="Muy Alta",S19="Moderado"),AND(O19="Muy Alta",S19="Mayor")),"Alto",IF(OR(AND(O19="Muy Baja",S19="Catastrófico"),AND(O19="Baja",S19="Catastrófico"),AND(O19="Media",S19="Catastrófico"),AND(O19="Alta",S19="Catastrófico"),AND(O19="Muy Alta",S19="Catastrófico")),"Extremo",""))))</f>
        <v/>
      </c>
      <c r="V19" s="214">
        <v>1</v>
      </c>
      <c r="W19" s="187"/>
      <c r="X19" s="189" t="str">
        <f>IF(OR(Y19="Preventivo",Y19="Detectivo"),"Probabilidad",IF(Y19="Correctivo","Impacto",""))</f>
        <v/>
      </c>
      <c r="Y19" s="190"/>
      <c r="Z19" s="190"/>
      <c r="AA19" s="191" t="str">
        <f>IF(AND(Y19="Preventivo",Z19="Automático"),"50%",IF(AND(Y19="Preventivo",Z19="Manual"),"40%",IF(AND(Y19="Detectivo",Z19="Automático"),"40%",IF(AND(Y19="Detectivo",Z19="Manual"),"30%",IF(AND(Y19="Correctivo",Z19="Automático"),"35%",IF(AND(Y19="Correctivo",Z19="Manual"),"25%",""))))))</f>
        <v/>
      </c>
      <c r="AB19" s="190"/>
      <c r="AC19" s="190"/>
      <c r="AD19" s="190"/>
      <c r="AE19" s="192" t="str">
        <f>IFERROR(IF(X19="Probabilidad",(P19-(+P19*AA19)),IF(X19="Impacto",P19,"")),"")</f>
        <v/>
      </c>
      <c r="AF19" s="193" t="str">
        <f>IFERROR(IF(AE19="","",IF(AE19&lt;=0.2,"Muy Baja",IF(AE19&lt;=0.4,"Baja",IF(AE19&lt;=0.6,"Media",IF(AE19&lt;=0.8,"Alta","Muy Alta"))))),"")</f>
        <v/>
      </c>
      <c r="AG19" s="191" t="str">
        <f>+AE19</f>
        <v/>
      </c>
      <c r="AH19" s="193" t="str">
        <f>IFERROR(IF(AI19="","",IF(AI19&lt;=0.2,"Leve",IF(AI19&lt;=0.4,"Menor",IF(AI19&lt;=0.6,"Moderado",IF(AI19&lt;=0.8,"Mayor","Catastrófico"))))),"")</f>
        <v/>
      </c>
      <c r="AI19" s="191" t="str">
        <f t="shared" ref="AI19" si="8">IFERROR(IF(X19="Impacto",(T19-(+T19*AA19)),IF(X19="Probabilidad",T19,"")),"")</f>
        <v/>
      </c>
      <c r="AJ19" s="194" t="str">
        <f>IFERROR(IF(OR(AND(AF19="Muy Baja",AH19="Leve"),AND(AF19="Muy Baja",AH19="Menor"),AND(AF19="Baja",AH19="Leve")),"Bajo",IF(OR(AND(AF19="Muy baja",AH19="Moderado"),AND(AF19="Baja",AH19="Menor"),AND(AF19="Baja",AH19="Moderado"),AND(AF19="Media",AH19="Leve"),AND(AF19="Media",AH19="Menor"),AND(AF19="Media",AH19="Moderado"),AND(AF19="Alta",AH19="Leve"),AND(AF19="Alta",AH19="Menor")),"Moderado",IF(OR(AND(AF19="Muy Baja",AH19="Mayor"),AND(AF19="Baja",AH19="Mayor"),AND(AF19="Media",AH19="Mayor"),AND(AF19="Alta",AH19="Moderado"),AND(AF19="Alta",AH19="Mayor"),AND(AF19="Muy Alta",AH19="Leve"),AND(AF19="Muy Alta",AH19="Menor"),AND(AF19="Muy Alta",AH19="Moderado"),AND(AF19="Muy Alta",AH19="Mayor")),"Alto",IF(OR(AND(AF19="Muy Baja",AH19="Catastrófico"),AND(AF19="Baja",AH19="Catastrófico"),AND(AF19="Media",AH19="Catastrófico"),AND(AF19="Alta",AH19="Catastrófico"),AND(AF19="Muy Alta",AH19="Catastrófico")),"Extremo","")))),"")</f>
        <v/>
      </c>
      <c r="AK19" s="195"/>
      <c r="AL19" s="186"/>
      <c r="AM19" s="196"/>
      <c r="AN19" s="196"/>
      <c r="AO19" s="197"/>
      <c r="AP19" s="347"/>
      <c r="AQ19" s="347"/>
      <c r="AR19" s="347"/>
    </row>
    <row r="20" spans="1:44" ht="37.5" customHeight="1" x14ac:dyDescent="0.2">
      <c r="A20" s="358"/>
      <c r="B20" s="338"/>
      <c r="C20" s="338"/>
      <c r="D20" s="338"/>
      <c r="E20" s="353"/>
      <c r="F20" s="338"/>
      <c r="G20" s="325"/>
      <c r="H20" s="325"/>
      <c r="I20" s="325"/>
      <c r="J20" s="325"/>
      <c r="K20" s="325"/>
      <c r="L20" s="325"/>
      <c r="M20" s="325"/>
      <c r="N20" s="347"/>
      <c r="O20" s="329"/>
      <c r="P20" s="328"/>
      <c r="Q20" s="332"/>
      <c r="R20" s="328">
        <f>IF(NOT(ISERROR(MATCH(Q20,_xlfn.ANCHORARRAY(E31),0))),P33&amp;"Por favor no seleccionar los criterios de impacto",Q20)</f>
        <v>0</v>
      </c>
      <c r="S20" s="329"/>
      <c r="T20" s="328"/>
      <c r="U20" s="327"/>
      <c r="V20" s="214">
        <v>2</v>
      </c>
      <c r="W20" s="187"/>
      <c r="X20" s="189" t="str">
        <f>IF(OR(Y20="Preventivo",Y20="Detectivo"),"Probabilidad",IF(Y20="Correctivo","Impacto",""))</f>
        <v/>
      </c>
      <c r="Y20" s="190"/>
      <c r="Z20" s="190"/>
      <c r="AA20" s="191" t="str">
        <f t="shared" ref="AA20:AA24" si="9">IF(AND(Y20="Preventivo",Z20="Automático"),"50%",IF(AND(Y20="Preventivo",Z20="Manual"),"40%",IF(AND(Y20="Detectivo",Z20="Automático"),"40%",IF(AND(Y20="Detectivo",Z20="Manual"),"30%",IF(AND(Y20="Correctivo",Z20="Automático"),"35%",IF(AND(Y20="Correctivo",Z20="Manual"),"25%",""))))))</f>
        <v/>
      </c>
      <c r="AB20" s="190"/>
      <c r="AC20" s="190"/>
      <c r="AD20" s="190"/>
      <c r="AE20" s="192" t="str">
        <f>IFERROR(IF(AND(X19="Probabilidad",X20="Probabilidad"),(AG19-(+AG19*AA20)),IF(X20="Probabilidad",(P19-(+P19*AA20)),IF(X20="Impacto",AG19,""))),"")</f>
        <v/>
      </c>
      <c r="AF20" s="193" t="str">
        <f t="shared" si="2"/>
        <v/>
      </c>
      <c r="AG20" s="191" t="str">
        <f t="shared" ref="AG20:AG24" si="10">+AE20</f>
        <v/>
      </c>
      <c r="AH20" s="193" t="str">
        <f t="shared" si="4"/>
        <v/>
      </c>
      <c r="AI20" s="191" t="str">
        <f t="shared" ref="AI20" si="11">IFERROR(IF(AND(X19="Impacto",X20="Impacto"),(AI19-(+AI19*AA20)),IF(X20="Impacto",($T$13-(+$T$13*AA20)),IF(X20="Probabilidad",AI19,""))),"")</f>
        <v/>
      </c>
      <c r="AJ20" s="194" t="str">
        <f t="shared" ref="AJ20:AJ21" si="12">IFERROR(IF(OR(AND(AF20="Muy Baja",AH20="Leve"),AND(AF20="Muy Baja",AH20="Menor"),AND(AF20="Baja",AH20="Leve")),"Bajo",IF(OR(AND(AF20="Muy baja",AH20="Moderado"),AND(AF20="Baja",AH20="Menor"),AND(AF20="Baja",AH20="Moderado"),AND(AF20="Media",AH20="Leve"),AND(AF20="Media",AH20="Menor"),AND(AF20="Media",AH20="Moderado"),AND(AF20="Alta",AH20="Leve"),AND(AF20="Alta",AH20="Menor")),"Moderado",IF(OR(AND(AF20="Muy Baja",AH20="Mayor"),AND(AF20="Baja",AH20="Mayor"),AND(AF20="Media",AH20="Mayor"),AND(AF20="Alta",AH20="Moderado"),AND(AF20="Alta",AH20="Mayor"),AND(AF20="Muy Alta",AH20="Leve"),AND(AF20="Muy Alta",AH20="Menor"),AND(AF20="Muy Alta",AH20="Moderado"),AND(AF20="Muy Alta",AH20="Mayor")),"Alto",IF(OR(AND(AF20="Muy Baja",AH20="Catastrófico"),AND(AF20="Baja",AH20="Catastrófico"),AND(AF20="Media",AH20="Catastrófico"),AND(AF20="Alta",AH20="Catastrófico"),AND(AF20="Muy Alta",AH20="Catastrófico")),"Extremo","")))),"")</f>
        <v/>
      </c>
      <c r="AK20" s="195"/>
      <c r="AL20" s="186"/>
      <c r="AM20" s="196"/>
      <c r="AN20" s="186"/>
      <c r="AO20" s="197"/>
      <c r="AP20" s="347"/>
      <c r="AQ20" s="347"/>
      <c r="AR20" s="347"/>
    </row>
    <row r="21" spans="1:44" ht="37.5" customHeight="1" x14ac:dyDescent="0.2">
      <c r="A21" s="358"/>
      <c r="B21" s="338"/>
      <c r="C21" s="338"/>
      <c r="D21" s="338"/>
      <c r="E21" s="353"/>
      <c r="F21" s="338"/>
      <c r="G21" s="325"/>
      <c r="H21" s="325"/>
      <c r="I21" s="325"/>
      <c r="J21" s="325"/>
      <c r="K21" s="325"/>
      <c r="L21" s="325"/>
      <c r="M21" s="325"/>
      <c r="N21" s="347"/>
      <c r="O21" s="329"/>
      <c r="P21" s="328"/>
      <c r="Q21" s="332"/>
      <c r="R21" s="328">
        <f>IF(NOT(ISERROR(MATCH(Q21,_xlfn.ANCHORARRAY(E32),0))),P34&amp;"Por favor no seleccionar los criterios de impacto",Q21)</f>
        <v>0</v>
      </c>
      <c r="S21" s="329"/>
      <c r="T21" s="328"/>
      <c r="U21" s="327"/>
      <c r="V21" s="214">
        <v>3</v>
      </c>
      <c r="W21" s="188"/>
      <c r="X21" s="189" t="str">
        <f>IF(OR(Y21="Preventivo",Y21="Detectivo"),"Probabilidad",IF(Y21="Correctivo","Impacto",""))</f>
        <v/>
      </c>
      <c r="Y21" s="190"/>
      <c r="Z21" s="190"/>
      <c r="AA21" s="191" t="str">
        <f t="shared" si="9"/>
        <v/>
      </c>
      <c r="AB21" s="190"/>
      <c r="AC21" s="190"/>
      <c r="AD21" s="190"/>
      <c r="AE21" s="192" t="str">
        <f>IFERROR(IF(AND(X20="Probabilidad",X21="Probabilidad"),(AG20-(+AG20*AA21)),IF(AND(X20="Impacto",X21="Probabilidad"),(AG19-(+AG19*AA21)),IF(X21="Impacto",AG20,""))),"")</f>
        <v/>
      </c>
      <c r="AF21" s="193" t="str">
        <f t="shared" si="2"/>
        <v/>
      </c>
      <c r="AG21" s="191" t="str">
        <f t="shared" si="10"/>
        <v/>
      </c>
      <c r="AH21" s="193" t="str">
        <f t="shared" si="4"/>
        <v/>
      </c>
      <c r="AI21" s="191" t="str">
        <f t="shared" ref="AI21:AI72" si="13">IFERROR(IF(AND(X20="Impacto",X21="Impacto"),(AI20-(+AI20*AA21)),IF(AND(X20="Probabilidad",X21="Impacto"),(AI19-(+AI19*AA21)),IF(X21="Probabilidad",AI20,""))),"")</f>
        <v/>
      </c>
      <c r="AJ21" s="194" t="str">
        <f t="shared" si="12"/>
        <v/>
      </c>
      <c r="AK21" s="195"/>
      <c r="AL21" s="186"/>
      <c r="AM21" s="196"/>
      <c r="AN21" s="196"/>
      <c r="AO21" s="197"/>
      <c r="AP21" s="347"/>
      <c r="AQ21" s="347"/>
      <c r="AR21" s="347"/>
    </row>
    <row r="22" spans="1:44" ht="37.5" customHeight="1" x14ac:dyDescent="0.2">
      <c r="A22" s="358"/>
      <c r="B22" s="338"/>
      <c r="C22" s="338"/>
      <c r="D22" s="338"/>
      <c r="E22" s="353"/>
      <c r="F22" s="338"/>
      <c r="G22" s="325"/>
      <c r="H22" s="325"/>
      <c r="I22" s="325"/>
      <c r="J22" s="325"/>
      <c r="K22" s="325"/>
      <c r="L22" s="325"/>
      <c r="M22" s="325"/>
      <c r="N22" s="347"/>
      <c r="O22" s="329"/>
      <c r="P22" s="328"/>
      <c r="Q22" s="332"/>
      <c r="R22" s="328">
        <f>IF(NOT(ISERROR(MATCH(Q22,_xlfn.ANCHORARRAY(E33),0))),P35&amp;"Por favor no seleccionar los criterios de impacto",Q22)</f>
        <v>0</v>
      </c>
      <c r="S22" s="329"/>
      <c r="T22" s="328"/>
      <c r="U22" s="327"/>
      <c r="V22" s="214">
        <v>4</v>
      </c>
      <c r="W22" s="187"/>
      <c r="X22" s="189" t="str">
        <f t="shared" ref="X22:X24" si="14">IF(OR(Y22="Preventivo",Y22="Detectivo"),"Probabilidad",IF(Y22="Correctivo","Impacto",""))</f>
        <v/>
      </c>
      <c r="Y22" s="190"/>
      <c r="Z22" s="190"/>
      <c r="AA22" s="191" t="str">
        <f t="shared" si="9"/>
        <v/>
      </c>
      <c r="AB22" s="190"/>
      <c r="AC22" s="190"/>
      <c r="AD22" s="190"/>
      <c r="AE22" s="192" t="str">
        <f t="shared" ref="AE22:AE24" si="15">IFERROR(IF(AND(X21="Probabilidad",X22="Probabilidad"),(AG21-(+AG21*AA22)),IF(AND(X21="Impacto",X22="Probabilidad"),(AG20-(+AG20*AA22)),IF(X22="Impacto",AG21,""))),"")</f>
        <v/>
      </c>
      <c r="AF22" s="193" t="str">
        <f t="shared" si="2"/>
        <v/>
      </c>
      <c r="AG22" s="191" t="str">
        <f t="shared" si="10"/>
        <v/>
      </c>
      <c r="AH22" s="193" t="str">
        <f t="shared" si="4"/>
        <v/>
      </c>
      <c r="AI22" s="191" t="str">
        <f t="shared" si="13"/>
        <v/>
      </c>
      <c r="AJ22" s="194" t="str">
        <f>IFERROR(IF(OR(AND(AF22="Muy Baja",AH22="Leve"),AND(AF22="Muy Baja",AH22="Menor"),AND(AF22="Baja",AH22="Leve")),"Bajo",IF(OR(AND(AF22="Muy baja",AH22="Moderado"),AND(AF22="Baja",AH22="Menor"),AND(AF22="Baja",AH22="Moderado"),AND(AF22="Media",AH22="Leve"),AND(AF22="Media",AH22="Menor"),AND(AF22="Media",AH22="Moderado"),AND(AF22="Alta",AH22="Leve"),AND(AF22="Alta",AH22="Menor")),"Moderado",IF(OR(AND(AF22="Muy Baja",AH22="Mayor"),AND(AF22="Baja",AH22="Mayor"),AND(AF22="Media",AH22="Mayor"),AND(AF22="Alta",AH22="Moderado"),AND(AF22="Alta",AH22="Mayor"),AND(AF22="Muy Alta",AH22="Leve"),AND(AF22="Muy Alta",AH22="Menor"),AND(AF22="Muy Alta",AH22="Moderado"),AND(AF22="Muy Alta",AH22="Mayor")),"Alto",IF(OR(AND(AF22="Muy Baja",AH22="Catastrófico"),AND(AF22="Baja",AH22="Catastrófico"),AND(AF22="Media",AH22="Catastrófico"),AND(AF22="Alta",AH22="Catastrófico"),AND(AF22="Muy Alta",AH22="Catastrófico")),"Extremo","")))),"")</f>
        <v/>
      </c>
      <c r="AK22" s="195"/>
      <c r="AL22" s="186"/>
      <c r="AM22" s="196"/>
      <c r="AN22" s="196"/>
      <c r="AO22" s="197"/>
      <c r="AP22" s="347"/>
      <c r="AQ22" s="347"/>
      <c r="AR22" s="347"/>
    </row>
    <row r="23" spans="1:44" ht="37.5" customHeight="1" x14ac:dyDescent="0.2">
      <c r="A23" s="358"/>
      <c r="B23" s="338"/>
      <c r="C23" s="338"/>
      <c r="D23" s="338"/>
      <c r="E23" s="353"/>
      <c r="F23" s="338"/>
      <c r="G23" s="325"/>
      <c r="H23" s="325"/>
      <c r="I23" s="325"/>
      <c r="J23" s="325"/>
      <c r="K23" s="325"/>
      <c r="L23" s="325"/>
      <c r="M23" s="325"/>
      <c r="N23" s="347"/>
      <c r="O23" s="329"/>
      <c r="P23" s="328"/>
      <c r="Q23" s="332"/>
      <c r="R23" s="328">
        <f>IF(NOT(ISERROR(MATCH(Q23,_xlfn.ANCHORARRAY(E34),0))),P36&amp;"Por favor no seleccionar los criterios de impacto",Q23)</f>
        <v>0</v>
      </c>
      <c r="S23" s="329"/>
      <c r="T23" s="328"/>
      <c r="U23" s="327"/>
      <c r="V23" s="214">
        <v>5</v>
      </c>
      <c r="W23" s="187"/>
      <c r="X23" s="189" t="str">
        <f t="shared" si="14"/>
        <v/>
      </c>
      <c r="Y23" s="190"/>
      <c r="Z23" s="190"/>
      <c r="AA23" s="191" t="str">
        <f t="shared" si="9"/>
        <v/>
      </c>
      <c r="AB23" s="190"/>
      <c r="AC23" s="190"/>
      <c r="AD23" s="190"/>
      <c r="AE23" s="192" t="str">
        <f t="shared" si="15"/>
        <v/>
      </c>
      <c r="AF23" s="193" t="str">
        <f t="shared" si="2"/>
        <v/>
      </c>
      <c r="AG23" s="191" t="str">
        <f t="shared" si="10"/>
        <v/>
      </c>
      <c r="AH23" s="193" t="str">
        <f t="shared" si="4"/>
        <v/>
      </c>
      <c r="AI23" s="191" t="str">
        <f t="shared" si="13"/>
        <v/>
      </c>
      <c r="AJ23" s="194" t="str">
        <f t="shared" ref="AJ23:AJ24" si="16">IFERROR(IF(OR(AND(AF23="Muy Baja",AH23="Leve"),AND(AF23="Muy Baja",AH23="Menor"),AND(AF23="Baja",AH23="Leve")),"Bajo",IF(OR(AND(AF23="Muy baja",AH23="Moderado"),AND(AF23="Baja",AH23="Menor"),AND(AF23="Baja",AH23="Moderado"),AND(AF23="Media",AH23="Leve"),AND(AF23="Media",AH23="Menor"),AND(AF23="Media",AH23="Moderado"),AND(AF23="Alta",AH23="Leve"),AND(AF23="Alta",AH23="Menor")),"Moderado",IF(OR(AND(AF23="Muy Baja",AH23="Mayor"),AND(AF23="Baja",AH23="Mayor"),AND(AF23="Media",AH23="Mayor"),AND(AF23="Alta",AH23="Moderado"),AND(AF23="Alta",AH23="Mayor"),AND(AF23="Muy Alta",AH23="Leve"),AND(AF23="Muy Alta",AH23="Menor"),AND(AF23="Muy Alta",AH23="Moderado"),AND(AF23="Muy Alta",AH23="Mayor")),"Alto",IF(OR(AND(AF23="Muy Baja",AH23="Catastrófico"),AND(AF23="Baja",AH23="Catastrófico"),AND(AF23="Media",AH23="Catastrófico"),AND(AF23="Alta",AH23="Catastrófico"),AND(AF23="Muy Alta",AH23="Catastrófico")),"Extremo","")))),"")</f>
        <v/>
      </c>
      <c r="AK23" s="195"/>
      <c r="AL23" s="186"/>
      <c r="AM23" s="196"/>
      <c r="AN23" s="196"/>
      <c r="AO23" s="197"/>
      <c r="AP23" s="347"/>
      <c r="AQ23" s="347"/>
      <c r="AR23" s="347"/>
    </row>
    <row r="24" spans="1:44" ht="37.5" customHeight="1" x14ac:dyDescent="0.2">
      <c r="A24" s="358"/>
      <c r="B24" s="338"/>
      <c r="C24" s="338"/>
      <c r="D24" s="338"/>
      <c r="E24" s="353"/>
      <c r="F24" s="338"/>
      <c r="G24" s="326"/>
      <c r="H24" s="326"/>
      <c r="I24" s="326"/>
      <c r="J24" s="326"/>
      <c r="K24" s="326"/>
      <c r="L24" s="326"/>
      <c r="M24" s="326"/>
      <c r="N24" s="347"/>
      <c r="O24" s="329"/>
      <c r="P24" s="328"/>
      <c r="Q24" s="332"/>
      <c r="R24" s="328">
        <f>IF(NOT(ISERROR(MATCH(Q24,_xlfn.ANCHORARRAY(E35),0))),P37&amp;"Por favor no seleccionar los criterios de impacto",Q24)</f>
        <v>0</v>
      </c>
      <c r="S24" s="329"/>
      <c r="T24" s="328"/>
      <c r="U24" s="327"/>
      <c r="V24" s="214">
        <v>6</v>
      </c>
      <c r="W24" s="187"/>
      <c r="X24" s="189" t="str">
        <f t="shared" si="14"/>
        <v/>
      </c>
      <c r="Y24" s="190"/>
      <c r="Z24" s="190"/>
      <c r="AA24" s="191" t="str">
        <f t="shared" si="9"/>
        <v/>
      </c>
      <c r="AB24" s="190"/>
      <c r="AC24" s="190"/>
      <c r="AD24" s="190"/>
      <c r="AE24" s="192" t="str">
        <f t="shared" si="15"/>
        <v/>
      </c>
      <c r="AF24" s="193" t="str">
        <f t="shared" si="2"/>
        <v/>
      </c>
      <c r="AG24" s="191" t="str">
        <f t="shared" si="10"/>
        <v/>
      </c>
      <c r="AH24" s="193" t="str">
        <f t="shared" si="4"/>
        <v/>
      </c>
      <c r="AI24" s="191" t="str">
        <f t="shared" si="13"/>
        <v/>
      </c>
      <c r="AJ24" s="194" t="str">
        <f t="shared" si="16"/>
        <v/>
      </c>
      <c r="AK24" s="195"/>
      <c r="AL24" s="186"/>
      <c r="AM24" s="196"/>
      <c r="AN24" s="196"/>
      <c r="AO24" s="197"/>
      <c r="AP24" s="347"/>
      <c r="AQ24" s="347"/>
      <c r="AR24" s="347"/>
    </row>
    <row r="25" spans="1:44" ht="37.5" customHeight="1" x14ac:dyDescent="0.2">
      <c r="A25" s="358">
        <v>3</v>
      </c>
      <c r="B25" s="338"/>
      <c r="C25" s="338"/>
      <c r="D25" s="338"/>
      <c r="E25" s="353"/>
      <c r="F25" s="338"/>
      <c r="G25" s="324"/>
      <c r="H25" s="324"/>
      <c r="I25" s="324"/>
      <c r="J25" s="324"/>
      <c r="K25" s="324"/>
      <c r="L25" s="324"/>
      <c r="M25" s="324"/>
      <c r="N25" s="347"/>
      <c r="O25" s="329" t="str">
        <f>IF(N25&lt;=0,"",IF(N25&lt;=2,"Muy Baja",IF(N25&lt;=24,"Baja",IF(N25&lt;=500,"Media",IF(N25&lt;=5000,"Alta","Muy Alta")))))</f>
        <v/>
      </c>
      <c r="P25" s="328" t="str">
        <f>IF(O25="","",IF(O25="Muy Baja",0.2,IF(O25="Baja",0.4,IF(O25="Media",0.6,IF(O25="Alta",0.8,IF(O25="Muy Alta",1,))))))</f>
        <v/>
      </c>
      <c r="Q25" s="332"/>
      <c r="R25" s="328">
        <f>IF(NOT(ISERROR(MATCH(Q25,'Tabla Impacto'!$B$222:$B$224,0))),'Tabla Impacto'!$F$224&amp;"Por favor no seleccionar los criterios de impacto(Afectación Económica o presupuestal y Pérdida Reputacional)",Q25)</f>
        <v>0</v>
      </c>
      <c r="S25" s="329" t="str">
        <f>IF(OR(R25='Tabla Impacto'!$C$12,R25='Tabla Impacto'!$D$12),"Leve",IF(OR(R25='Tabla Impacto'!$C$13,R25='Tabla Impacto'!$D$13),"Menor",IF(OR(R25='Tabla Impacto'!$C$14,R25='Tabla Impacto'!$D$14),"Moderado",IF(OR(R25='Tabla Impacto'!$C$15,R25='Tabla Impacto'!$D$15),"Mayor",IF(OR(R25='Tabla Impacto'!$C$16,R25='Tabla Impacto'!$D$16),"Catastrófico","")))))</f>
        <v/>
      </c>
      <c r="T25" s="328" t="str">
        <f>IF(S25="","",IF(S25="Leve",0.2,IF(S25="Menor",0.4,IF(S25="Moderado",0.6,IF(S25="Mayor",0.8,IF(S25="Catastrófico",1,))))))</f>
        <v/>
      </c>
      <c r="U25" s="327" t="str">
        <f>IF(OR(AND(O25="Muy Baja",S25="Leve"),AND(O25="Muy Baja",S25="Menor"),AND(O25="Baja",S25="Leve")),"Bajo",IF(OR(AND(O25="Muy baja",S25="Moderado"),AND(O25="Baja",S25="Menor"),AND(O25="Baja",S25="Moderado"),AND(O25="Media",S25="Leve"),AND(O25="Media",S25="Menor"),AND(O25="Media",S25="Moderado"),AND(O25="Alta",S25="Leve"),AND(O25="Alta",S25="Menor")),"Moderado",IF(OR(AND(O25="Muy Baja",S25="Mayor"),AND(O25="Baja",S25="Mayor"),AND(O25="Media",S25="Mayor"),AND(O25="Alta",S25="Moderado"),AND(O25="Alta",S25="Mayor"),AND(O25="Muy Alta",S25="Leve"),AND(O25="Muy Alta",S25="Menor"),AND(O25="Muy Alta",S25="Moderado"),AND(O25="Muy Alta",S25="Mayor")),"Alto",IF(OR(AND(O25="Muy Baja",S25="Catastrófico"),AND(O25="Baja",S25="Catastrófico"),AND(O25="Media",S25="Catastrófico"),AND(O25="Alta",S25="Catastrófico"),AND(O25="Muy Alta",S25="Catastrófico")),"Extremo",""))))</f>
        <v/>
      </c>
      <c r="V25" s="214">
        <v>1</v>
      </c>
      <c r="W25" s="187"/>
      <c r="X25" s="189" t="str">
        <f>IF(OR(Y25="Preventivo",Y25="Detectivo"),"Probabilidad",IF(Y25="Correctivo","Impacto",""))</f>
        <v/>
      </c>
      <c r="Y25" s="190"/>
      <c r="Z25" s="190"/>
      <c r="AA25" s="191" t="str">
        <f>IF(AND(Y25="Preventivo",Z25="Automático"),"50%",IF(AND(Y25="Preventivo",Z25="Manual"),"40%",IF(AND(Y25="Detectivo",Z25="Automático"),"40%",IF(AND(Y25="Detectivo",Z25="Manual"),"30%",IF(AND(Y25="Correctivo",Z25="Automático"),"35%",IF(AND(Y25="Correctivo",Z25="Manual"),"25%",""))))))</f>
        <v/>
      </c>
      <c r="AB25" s="190"/>
      <c r="AC25" s="190"/>
      <c r="AD25" s="190"/>
      <c r="AE25" s="192" t="str">
        <f>IFERROR(IF(X25="Probabilidad",(P25-(+P25*AA25)),IF(X25="Impacto",P25,"")),"")</f>
        <v/>
      </c>
      <c r="AF25" s="193" t="str">
        <f>IFERROR(IF(AE25="","",IF(AE25&lt;=0.2,"Muy Baja",IF(AE25&lt;=0.4,"Baja",IF(AE25&lt;=0.6,"Media",IF(AE25&lt;=0.8,"Alta","Muy Alta"))))),"")</f>
        <v/>
      </c>
      <c r="AG25" s="191" t="str">
        <f>+AE25</f>
        <v/>
      </c>
      <c r="AH25" s="193" t="str">
        <f>IFERROR(IF(AI25="","",IF(AI25&lt;=0.2,"Leve",IF(AI25&lt;=0.4,"Menor",IF(AI25&lt;=0.6,"Moderado",IF(AI25&lt;=0.8,"Mayor","Catastrófico"))))),"")</f>
        <v/>
      </c>
      <c r="AI25" s="191" t="str">
        <f t="shared" ref="AI25" si="17">IFERROR(IF(X25="Impacto",(T25-(+T25*AA25)),IF(X25="Probabilidad",T25,"")),"")</f>
        <v/>
      </c>
      <c r="AJ25" s="194" t="str">
        <f>IFERROR(IF(OR(AND(AF25="Muy Baja",AH25="Leve"),AND(AF25="Muy Baja",AH25="Menor"),AND(AF25="Baja",AH25="Leve")),"Bajo",IF(OR(AND(AF25="Muy baja",AH25="Moderado"),AND(AF25="Baja",AH25="Menor"),AND(AF25="Baja",AH25="Moderado"),AND(AF25="Media",AH25="Leve"),AND(AF25="Media",AH25="Menor"),AND(AF25="Media",AH25="Moderado"),AND(AF25="Alta",AH25="Leve"),AND(AF25="Alta",AH25="Menor")),"Moderado",IF(OR(AND(AF25="Muy Baja",AH25="Mayor"),AND(AF25="Baja",AH25="Mayor"),AND(AF25="Media",AH25="Mayor"),AND(AF25="Alta",AH25="Moderado"),AND(AF25="Alta",AH25="Mayor"),AND(AF25="Muy Alta",AH25="Leve"),AND(AF25="Muy Alta",AH25="Menor"),AND(AF25="Muy Alta",AH25="Moderado"),AND(AF25="Muy Alta",AH25="Mayor")),"Alto",IF(OR(AND(AF25="Muy Baja",AH25="Catastrófico"),AND(AF25="Baja",AH25="Catastrófico"),AND(AF25="Media",AH25="Catastrófico"),AND(AF25="Alta",AH25="Catastrófico"),AND(AF25="Muy Alta",AH25="Catastrófico")),"Extremo","")))),"")</f>
        <v/>
      </c>
      <c r="AK25" s="195"/>
      <c r="AL25" s="186"/>
      <c r="AM25" s="196"/>
      <c r="AN25" s="196"/>
      <c r="AO25" s="197"/>
      <c r="AP25" s="347"/>
      <c r="AQ25" s="347"/>
      <c r="AR25" s="347"/>
    </row>
    <row r="26" spans="1:44" ht="37.5" customHeight="1" x14ac:dyDescent="0.2">
      <c r="A26" s="358"/>
      <c r="B26" s="338"/>
      <c r="C26" s="338"/>
      <c r="D26" s="338"/>
      <c r="E26" s="353"/>
      <c r="F26" s="338"/>
      <c r="G26" s="325"/>
      <c r="H26" s="325"/>
      <c r="I26" s="325"/>
      <c r="J26" s="325"/>
      <c r="K26" s="325"/>
      <c r="L26" s="325"/>
      <c r="M26" s="325"/>
      <c r="N26" s="347"/>
      <c r="O26" s="329"/>
      <c r="P26" s="328"/>
      <c r="Q26" s="332"/>
      <c r="R26" s="328">
        <f>IF(NOT(ISERROR(MATCH(Q26,_xlfn.ANCHORARRAY(E37),0))),P39&amp;"Por favor no seleccionar los criterios de impacto",Q26)</f>
        <v>0</v>
      </c>
      <c r="S26" s="329"/>
      <c r="T26" s="328"/>
      <c r="U26" s="327"/>
      <c r="V26" s="214">
        <v>2</v>
      </c>
      <c r="W26" s="187"/>
      <c r="X26" s="189" t="str">
        <f>IF(OR(Y26="Preventivo",Y26="Detectivo"),"Probabilidad",IF(Y26="Correctivo","Impacto",""))</f>
        <v/>
      </c>
      <c r="Y26" s="190"/>
      <c r="Z26" s="190"/>
      <c r="AA26" s="191" t="str">
        <f t="shared" ref="AA26:AA30" si="18">IF(AND(Y26="Preventivo",Z26="Automático"),"50%",IF(AND(Y26="Preventivo",Z26="Manual"),"40%",IF(AND(Y26="Detectivo",Z26="Automático"),"40%",IF(AND(Y26="Detectivo",Z26="Manual"),"30%",IF(AND(Y26="Correctivo",Z26="Automático"),"35%",IF(AND(Y26="Correctivo",Z26="Manual"),"25%",""))))))</f>
        <v/>
      </c>
      <c r="AB26" s="190"/>
      <c r="AC26" s="190"/>
      <c r="AD26" s="190"/>
      <c r="AE26" s="192" t="str">
        <f>IFERROR(IF(AND(X25="Probabilidad",X26="Probabilidad"),(AG25-(+AG25*AA26)),IF(X26="Probabilidad",(P25-(+P25*AA26)),IF(X26="Impacto",AG25,""))),"")</f>
        <v/>
      </c>
      <c r="AF26" s="193" t="str">
        <f t="shared" si="2"/>
        <v/>
      </c>
      <c r="AG26" s="191" t="str">
        <f t="shared" ref="AG26:AG30" si="19">+AE26</f>
        <v/>
      </c>
      <c r="AH26" s="193" t="str">
        <f t="shared" si="4"/>
        <v/>
      </c>
      <c r="AI26" s="191" t="str">
        <f t="shared" ref="AI26" si="20">IFERROR(IF(AND(X25="Impacto",X26="Impacto"),(AI25-(+AI25*AA26)),IF(X26="Impacto",($T$13-(+$T$13*AA26)),IF(X26="Probabilidad",AI25,""))),"")</f>
        <v/>
      </c>
      <c r="AJ26" s="194" t="str">
        <f t="shared" ref="AJ26:AJ27" si="21">IFERROR(IF(OR(AND(AF26="Muy Baja",AH26="Leve"),AND(AF26="Muy Baja",AH26="Menor"),AND(AF26="Baja",AH26="Leve")),"Bajo",IF(OR(AND(AF26="Muy baja",AH26="Moderado"),AND(AF26="Baja",AH26="Menor"),AND(AF26="Baja",AH26="Moderado"),AND(AF26="Media",AH26="Leve"),AND(AF26="Media",AH26="Menor"),AND(AF26="Media",AH26="Moderado"),AND(AF26="Alta",AH26="Leve"),AND(AF26="Alta",AH26="Menor")),"Moderado",IF(OR(AND(AF26="Muy Baja",AH26="Mayor"),AND(AF26="Baja",AH26="Mayor"),AND(AF26="Media",AH26="Mayor"),AND(AF26="Alta",AH26="Moderado"),AND(AF26="Alta",AH26="Mayor"),AND(AF26="Muy Alta",AH26="Leve"),AND(AF26="Muy Alta",AH26="Menor"),AND(AF26="Muy Alta",AH26="Moderado"),AND(AF26="Muy Alta",AH26="Mayor")),"Alto",IF(OR(AND(AF26="Muy Baja",AH26="Catastrófico"),AND(AF26="Baja",AH26="Catastrófico"),AND(AF26="Media",AH26="Catastrófico"),AND(AF26="Alta",AH26="Catastrófico"),AND(AF26="Muy Alta",AH26="Catastrófico")),"Extremo","")))),"")</f>
        <v/>
      </c>
      <c r="AK26" s="195"/>
      <c r="AL26" s="186"/>
      <c r="AM26" s="196"/>
      <c r="AN26" s="196"/>
      <c r="AO26" s="197"/>
      <c r="AP26" s="347"/>
      <c r="AQ26" s="347"/>
      <c r="AR26" s="347"/>
    </row>
    <row r="27" spans="1:44" ht="37.5" customHeight="1" x14ac:dyDescent="0.2">
      <c r="A27" s="358"/>
      <c r="B27" s="338"/>
      <c r="C27" s="338"/>
      <c r="D27" s="338"/>
      <c r="E27" s="353"/>
      <c r="F27" s="338"/>
      <c r="G27" s="325"/>
      <c r="H27" s="325"/>
      <c r="I27" s="325"/>
      <c r="J27" s="325"/>
      <c r="K27" s="325"/>
      <c r="L27" s="325"/>
      <c r="M27" s="325"/>
      <c r="N27" s="347"/>
      <c r="O27" s="329"/>
      <c r="P27" s="328"/>
      <c r="Q27" s="332"/>
      <c r="R27" s="328">
        <f>IF(NOT(ISERROR(MATCH(Q27,_xlfn.ANCHORARRAY(E38),0))),P40&amp;"Por favor no seleccionar los criterios de impacto",Q27)</f>
        <v>0</v>
      </c>
      <c r="S27" s="329"/>
      <c r="T27" s="328"/>
      <c r="U27" s="327"/>
      <c r="V27" s="214">
        <v>3</v>
      </c>
      <c r="W27" s="187"/>
      <c r="X27" s="189" t="str">
        <f>IF(OR(Y27="Preventivo",Y27="Detectivo"),"Probabilidad",IF(Y27="Correctivo","Impacto",""))</f>
        <v/>
      </c>
      <c r="Y27" s="190"/>
      <c r="Z27" s="190"/>
      <c r="AA27" s="191" t="str">
        <f t="shared" si="18"/>
        <v/>
      </c>
      <c r="AB27" s="190"/>
      <c r="AC27" s="190"/>
      <c r="AD27" s="190"/>
      <c r="AE27" s="192" t="str">
        <f>IFERROR(IF(AND(X26="Probabilidad",X27="Probabilidad"),(AG26-(+AG26*AA27)),IF(AND(X26="Impacto",X27="Probabilidad"),(AG25-(+AG25*AA27)),IF(X27="Impacto",AG26,""))),"")</f>
        <v/>
      </c>
      <c r="AF27" s="193" t="str">
        <f t="shared" si="2"/>
        <v/>
      </c>
      <c r="AG27" s="191" t="str">
        <f t="shared" si="19"/>
        <v/>
      </c>
      <c r="AH27" s="193" t="str">
        <f t="shared" si="4"/>
        <v/>
      </c>
      <c r="AI27" s="191" t="str">
        <f t="shared" ref="AI27" si="22">IFERROR(IF(AND(X26="Impacto",X27="Impacto"),(AI26-(+AI26*AA27)),IF(AND(X26="Probabilidad",X27="Impacto"),(AI25-(+AI25*AA27)),IF(X27="Probabilidad",AI26,""))),"")</f>
        <v/>
      </c>
      <c r="AJ27" s="194" t="str">
        <f t="shared" si="21"/>
        <v/>
      </c>
      <c r="AK27" s="195"/>
      <c r="AL27" s="186"/>
      <c r="AM27" s="196"/>
      <c r="AN27" s="196"/>
      <c r="AO27" s="197"/>
      <c r="AP27" s="347"/>
      <c r="AQ27" s="347"/>
      <c r="AR27" s="347"/>
    </row>
    <row r="28" spans="1:44" ht="37.5" customHeight="1" x14ac:dyDescent="0.2">
      <c r="A28" s="358"/>
      <c r="B28" s="338"/>
      <c r="C28" s="338"/>
      <c r="D28" s="338"/>
      <c r="E28" s="353"/>
      <c r="F28" s="338"/>
      <c r="G28" s="325"/>
      <c r="H28" s="325"/>
      <c r="I28" s="325"/>
      <c r="J28" s="325"/>
      <c r="K28" s="325"/>
      <c r="L28" s="325"/>
      <c r="M28" s="325"/>
      <c r="N28" s="347"/>
      <c r="O28" s="329"/>
      <c r="P28" s="328"/>
      <c r="Q28" s="332"/>
      <c r="R28" s="328">
        <f>IF(NOT(ISERROR(MATCH(Q28,_xlfn.ANCHORARRAY(E39),0))),P41&amp;"Por favor no seleccionar los criterios de impacto",Q28)</f>
        <v>0</v>
      </c>
      <c r="S28" s="329"/>
      <c r="T28" s="328"/>
      <c r="U28" s="327"/>
      <c r="V28" s="214">
        <v>4</v>
      </c>
      <c r="W28" s="187"/>
      <c r="X28" s="189" t="str">
        <f t="shared" ref="X28:X30" si="23">IF(OR(Y28="Preventivo",Y28="Detectivo"),"Probabilidad",IF(Y28="Correctivo","Impacto",""))</f>
        <v/>
      </c>
      <c r="Y28" s="190"/>
      <c r="Z28" s="190"/>
      <c r="AA28" s="191" t="str">
        <f t="shared" si="18"/>
        <v/>
      </c>
      <c r="AB28" s="190"/>
      <c r="AC28" s="190"/>
      <c r="AD28" s="190"/>
      <c r="AE28" s="192" t="str">
        <f t="shared" ref="AE28:AE30" si="24">IFERROR(IF(AND(X27="Probabilidad",X28="Probabilidad"),(AG27-(+AG27*AA28)),IF(AND(X27="Impacto",X28="Probabilidad"),(AG26-(+AG26*AA28)),IF(X28="Impacto",AG27,""))),"")</f>
        <v/>
      </c>
      <c r="AF28" s="193" t="str">
        <f t="shared" si="2"/>
        <v/>
      </c>
      <c r="AG28" s="191" t="str">
        <f t="shared" si="19"/>
        <v/>
      </c>
      <c r="AH28" s="193" t="str">
        <f t="shared" si="4"/>
        <v/>
      </c>
      <c r="AI28" s="191" t="str">
        <f t="shared" si="13"/>
        <v/>
      </c>
      <c r="AJ28" s="194" t="str">
        <f>IFERROR(IF(OR(AND(AF28="Muy Baja",AH28="Leve"),AND(AF28="Muy Baja",AH28="Menor"),AND(AF28="Baja",AH28="Leve")),"Bajo",IF(OR(AND(AF28="Muy baja",AH28="Moderado"),AND(AF28="Baja",AH28="Menor"),AND(AF28="Baja",AH28="Moderado"),AND(AF28="Media",AH28="Leve"),AND(AF28="Media",AH28="Menor"),AND(AF28="Media",AH28="Moderado"),AND(AF28="Alta",AH28="Leve"),AND(AF28="Alta",AH28="Menor")),"Moderado",IF(OR(AND(AF28="Muy Baja",AH28="Mayor"),AND(AF28="Baja",AH28="Mayor"),AND(AF28="Media",AH28="Mayor"),AND(AF28="Alta",AH28="Moderado"),AND(AF28="Alta",AH28="Mayor"),AND(AF28="Muy Alta",AH28="Leve"),AND(AF28="Muy Alta",AH28="Menor"),AND(AF28="Muy Alta",AH28="Moderado"),AND(AF28="Muy Alta",AH28="Mayor")),"Alto",IF(OR(AND(AF28="Muy Baja",AH28="Catastrófico"),AND(AF28="Baja",AH28="Catastrófico"),AND(AF28="Media",AH28="Catastrófico"),AND(AF28="Alta",AH28="Catastrófico"),AND(AF28="Muy Alta",AH28="Catastrófico")),"Extremo","")))),"")</f>
        <v/>
      </c>
      <c r="AK28" s="195"/>
      <c r="AL28" s="186"/>
      <c r="AM28" s="196"/>
      <c r="AN28" s="196"/>
      <c r="AO28" s="197"/>
      <c r="AP28" s="347"/>
      <c r="AQ28" s="347"/>
      <c r="AR28" s="347"/>
    </row>
    <row r="29" spans="1:44" ht="37.5" customHeight="1" x14ac:dyDescent="0.2">
      <c r="A29" s="358"/>
      <c r="B29" s="338"/>
      <c r="C29" s="338"/>
      <c r="D29" s="338"/>
      <c r="E29" s="353"/>
      <c r="F29" s="338"/>
      <c r="G29" s="325"/>
      <c r="H29" s="325"/>
      <c r="I29" s="325"/>
      <c r="J29" s="325"/>
      <c r="K29" s="325"/>
      <c r="L29" s="325"/>
      <c r="M29" s="325"/>
      <c r="N29" s="347"/>
      <c r="O29" s="329"/>
      <c r="P29" s="328"/>
      <c r="Q29" s="332"/>
      <c r="R29" s="328">
        <f>IF(NOT(ISERROR(MATCH(Q29,_xlfn.ANCHORARRAY(E40),0))),P42&amp;"Por favor no seleccionar los criterios de impacto",Q29)</f>
        <v>0</v>
      </c>
      <c r="S29" s="329"/>
      <c r="T29" s="328"/>
      <c r="U29" s="327"/>
      <c r="V29" s="214">
        <v>5</v>
      </c>
      <c r="W29" s="187"/>
      <c r="X29" s="189" t="str">
        <f t="shared" si="23"/>
        <v/>
      </c>
      <c r="Y29" s="190"/>
      <c r="Z29" s="190"/>
      <c r="AA29" s="191" t="str">
        <f t="shared" si="18"/>
        <v/>
      </c>
      <c r="AB29" s="190"/>
      <c r="AC29" s="190"/>
      <c r="AD29" s="190"/>
      <c r="AE29" s="192" t="str">
        <f t="shared" si="24"/>
        <v/>
      </c>
      <c r="AF29" s="193" t="str">
        <f t="shared" si="2"/>
        <v/>
      </c>
      <c r="AG29" s="191" t="str">
        <f t="shared" si="19"/>
        <v/>
      </c>
      <c r="AH29" s="193" t="str">
        <f t="shared" si="4"/>
        <v/>
      </c>
      <c r="AI29" s="191" t="str">
        <f t="shared" si="13"/>
        <v/>
      </c>
      <c r="AJ29" s="194" t="str">
        <f t="shared" ref="AJ29:AJ30" si="25">IFERROR(IF(OR(AND(AF29="Muy Baja",AH29="Leve"),AND(AF29="Muy Baja",AH29="Menor"),AND(AF29="Baja",AH29="Leve")),"Bajo",IF(OR(AND(AF29="Muy baja",AH29="Moderado"),AND(AF29="Baja",AH29="Menor"),AND(AF29="Baja",AH29="Moderado"),AND(AF29="Media",AH29="Leve"),AND(AF29="Media",AH29="Menor"),AND(AF29="Media",AH29="Moderado"),AND(AF29="Alta",AH29="Leve"),AND(AF29="Alta",AH29="Menor")),"Moderado",IF(OR(AND(AF29="Muy Baja",AH29="Mayor"),AND(AF29="Baja",AH29="Mayor"),AND(AF29="Media",AH29="Mayor"),AND(AF29="Alta",AH29="Moderado"),AND(AF29="Alta",AH29="Mayor"),AND(AF29="Muy Alta",AH29="Leve"),AND(AF29="Muy Alta",AH29="Menor"),AND(AF29="Muy Alta",AH29="Moderado"),AND(AF29="Muy Alta",AH29="Mayor")),"Alto",IF(OR(AND(AF29="Muy Baja",AH29="Catastrófico"),AND(AF29="Baja",AH29="Catastrófico"),AND(AF29="Media",AH29="Catastrófico"),AND(AF29="Alta",AH29="Catastrófico"),AND(AF29="Muy Alta",AH29="Catastrófico")),"Extremo","")))),"")</f>
        <v/>
      </c>
      <c r="AK29" s="195"/>
      <c r="AL29" s="186"/>
      <c r="AM29" s="196"/>
      <c r="AN29" s="196"/>
      <c r="AO29" s="197"/>
      <c r="AP29" s="347"/>
      <c r="AQ29" s="347"/>
      <c r="AR29" s="347"/>
    </row>
    <row r="30" spans="1:44" ht="37.5" customHeight="1" x14ac:dyDescent="0.2">
      <c r="A30" s="358"/>
      <c r="B30" s="338"/>
      <c r="C30" s="338"/>
      <c r="D30" s="338"/>
      <c r="E30" s="353"/>
      <c r="F30" s="338"/>
      <c r="G30" s="326"/>
      <c r="H30" s="326"/>
      <c r="I30" s="326"/>
      <c r="J30" s="326"/>
      <c r="K30" s="326"/>
      <c r="L30" s="326"/>
      <c r="M30" s="326"/>
      <c r="N30" s="347"/>
      <c r="O30" s="329"/>
      <c r="P30" s="328"/>
      <c r="Q30" s="332"/>
      <c r="R30" s="328">
        <f>IF(NOT(ISERROR(MATCH(Q30,_xlfn.ANCHORARRAY(E41),0))),P43&amp;"Por favor no seleccionar los criterios de impacto",Q30)</f>
        <v>0</v>
      </c>
      <c r="S30" s="329"/>
      <c r="T30" s="328"/>
      <c r="U30" s="327"/>
      <c r="V30" s="214">
        <v>6</v>
      </c>
      <c r="W30" s="187"/>
      <c r="X30" s="189" t="str">
        <f t="shared" si="23"/>
        <v/>
      </c>
      <c r="Y30" s="190"/>
      <c r="Z30" s="190"/>
      <c r="AA30" s="191" t="str">
        <f t="shared" si="18"/>
        <v/>
      </c>
      <c r="AB30" s="190"/>
      <c r="AC30" s="190"/>
      <c r="AD30" s="190"/>
      <c r="AE30" s="192" t="str">
        <f t="shared" si="24"/>
        <v/>
      </c>
      <c r="AF30" s="193" t="str">
        <f t="shared" si="2"/>
        <v/>
      </c>
      <c r="AG30" s="191" t="str">
        <f t="shared" si="19"/>
        <v/>
      </c>
      <c r="AH30" s="193" t="str">
        <f t="shared" si="4"/>
        <v/>
      </c>
      <c r="AI30" s="191" t="str">
        <f t="shared" si="13"/>
        <v/>
      </c>
      <c r="AJ30" s="194" t="str">
        <f t="shared" si="25"/>
        <v/>
      </c>
      <c r="AK30" s="195"/>
      <c r="AL30" s="186"/>
      <c r="AM30" s="196"/>
      <c r="AN30" s="196"/>
      <c r="AO30" s="197"/>
      <c r="AP30" s="347"/>
      <c r="AQ30" s="347"/>
      <c r="AR30" s="347"/>
    </row>
    <row r="31" spans="1:44" ht="37.5" customHeight="1" x14ac:dyDescent="0.2">
      <c r="A31" s="358">
        <v>4</v>
      </c>
      <c r="B31" s="338"/>
      <c r="C31" s="338"/>
      <c r="D31" s="338"/>
      <c r="E31" s="338"/>
      <c r="F31" s="338"/>
      <c r="G31" s="324"/>
      <c r="H31" s="324"/>
      <c r="I31" s="324"/>
      <c r="J31" s="324"/>
      <c r="K31" s="324"/>
      <c r="L31" s="324"/>
      <c r="M31" s="324"/>
      <c r="N31" s="347"/>
      <c r="O31" s="329" t="str">
        <f>IF(N31&lt;=0,"",IF(N31&lt;=2,"Muy Baja",IF(N31&lt;=24,"Baja",IF(N31&lt;=500,"Media",IF(N31&lt;=5000,"Alta","Muy Alta")))))</f>
        <v/>
      </c>
      <c r="P31" s="328" t="str">
        <f>IF(O31="","",IF(O31="Muy Baja",0.2,IF(O31="Baja",0.4,IF(O31="Media",0.6,IF(O31="Alta",0.8,IF(O31="Muy Alta",1,))))))</f>
        <v/>
      </c>
      <c r="Q31" s="332"/>
      <c r="R31" s="328">
        <f>IF(NOT(ISERROR(MATCH(Q31,'Tabla Impacto'!$B$222:$B$224,0))),'Tabla Impacto'!$F$224&amp;"Por favor no seleccionar los criterios de impacto(Afectación Económica o presupuestal y Pérdida Reputacional)",Q31)</f>
        <v>0</v>
      </c>
      <c r="S31" s="329" t="str">
        <f>IF(OR(R31='Tabla Impacto'!$C$12,R31='Tabla Impacto'!$D$12),"Leve",IF(OR(R31='Tabla Impacto'!$C$13,R31='Tabla Impacto'!$D$13),"Menor",IF(OR(R31='Tabla Impacto'!$C$14,R31='Tabla Impacto'!$D$14),"Moderado",IF(OR(R31='Tabla Impacto'!$C$15,R31='Tabla Impacto'!$D$15),"Mayor",IF(OR(R31='Tabla Impacto'!$C$16,R31='Tabla Impacto'!$D$16),"Catastrófico","")))))</f>
        <v/>
      </c>
      <c r="T31" s="328" t="str">
        <f>IF(S31="","",IF(S31="Leve",0.2,IF(S31="Menor",0.4,IF(S31="Moderado",0.6,IF(S31="Mayor",0.8,IF(S31="Catastrófico",1,))))))</f>
        <v/>
      </c>
      <c r="U31" s="327" t="str">
        <f>IF(OR(AND(O31="Muy Baja",S31="Leve"),AND(O31="Muy Baja",S31="Menor"),AND(O31="Baja",S31="Leve")),"Bajo",IF(OR(AND(O31="Muy baja",S31="Moderado"),AND(O31="Baja",S31="Menor"),AND(O31="Baja",S31="Moderado"),AND(O31="Media",S31="Leve"),AND(O31="Media",S31="Menor"),AND(O31="Media",S31="Moderado"),AND(O31="Alta",S31="Leve"),AND(O31="Alta",S31="Menor")),"Moderado",IF(OR(AND(O31="Muy Baja",S31="Mayor"),AND(O31="Baja",S31="Mayor"),AND(O31="Media",S31="Mayor"),AND(O31="Alta",S31="Moderado"),AND(O31="Alta",S31="Mayor"),AND(O31="Muy Alta",S31="Leve"),AND(O31="Muy Alta",S31="Menor"),AND(O31="Muy Alta",S31="Moderado"),AND(O31="Muy Alta",S31="Mayor")),"Alto",IF(OR(AND(O31="Muy Baja",S31="Catastrófico"),AND(O31="Baja",S31="Catastrófico"),AND(O31="Media",S31="Catastrófico"),AND(O31="Alta",S31="Catastrófico"),AND(O31="Muy Alta",S31="Catastrófico")),"Extremo",""))))</f>
        <v/>
      </c>
      <c r="V31" s="214">
        <v>1</v>
      </c>
      <c r="W31" s="187"/>
      <c r="X31" s="189" t="str">
        <f>IF(OR(Y31="Preventivo",Y31="Detectivo"),"Probabilidad",IF(Y31="Correctivo","Impacto",""))</f>
        <v/>
      </c>
      <c r="Y31" s="190"/>
      <c r="Z31" s="190"/>
      <c r="AA31" s="191" t="str">
        <f>IF(AND(Y31="Preventivo",Z31="Automático"),"50%",IF(AND(Y31="Preventivo",Z31="Manual"),"40%",IF(AND(Y31="Detectivo",Z31="Automático"),"40%",IF(AND(Y31="Detectivo",Z31="Manual"),"30%",IF(AND(Y31="Correctivo",Z31="Automático"),"35%",IF(AND(Y31="Correctivo",Z31="Manual"),"25%",""))))))</f>
        <v/>
      </c>
      <c r="AB31" s="190"/>
      <c r="AC31" s="190"/>
      <c r="AD31" s="190"/>
      <c r="AE31" s="192" t="str">
        <f>IFERROR(IF(X31="Probabilidad",(P31-(+P31*AA31)),IF(X31="Impacto",P31,"")),"")</f>
        <v/>
      </c>
      <c r="AF31" s="193" t="str">
        <f>IFERROR(IF(AE31="","",IF(AE31&lt;=0.2,"Muy Baja",IF(AE31&lt;=0.4,"Baja",IF(AE31&lt;=0.6,"Media",IF(AE31&lt;=0.8,"Alta","Muy Alta"))))),"")</f>
        <v/>
      </c>
      <c r="AG31" s="191" t="str">
        <f>+AE31</f>
        <v/>
      </c>
      <c r="AH31" s="193" t="str">
        <f>IFERROR(IF(AI31="","",IF(AI31&lt;=0.2,"Leve",IF(AI31&lt;=0.4,"Menor",IF(AI31&lt;=0.6,"Moderado",IF(AI31&lt;=0.8,"Mayor","Catastrófico"))))),"")</f>
        <v/>
      </c>
      <c r="AI31" s="191" t="str">
        <f t="shared" ref="AI31" si="26">IFERROR(IF(X31="Impacto",(T31-(+T31*AA31)),IF(X31="Probabilidad",T31,"")),"")</f>
        <v/>
      </c>
      <c r="AJ31" s="194" t="str">
        <f>IFERROR(IF(OR(AND(AF31="Muy Baja",AH31="Leve"),AND(AF31="Muy Baja",AH31="Menor"),AND(AF31="Baja",AH31="Leve")),"Bajo",IF(OR(AND(AF31="Muy baja",AH31="Moderado"),AND(AF31="Baja",AH31="Menor"),AND(AF31="Baja",AH31="Moderado"),AND(AF31="Media",AH31="Leve"),AND(AF31="Media",AH31="Menor"),AND(AF31="Media",AH31="Moderado"),AND(AF31="Alta",AH31="Leve"),AND(AF31="Alta",AH31="Menor")),"Moderado",IF(OR(AND(AF31="Muy Baja",AH31="Mayor"),AND(AF31="Baja",AH31="Mayor"),AND(AF31="Media",AH31="Mayor"),AND(AF31="Alta",AH31="Moderado"),AND(AF31="Alta",AH31="Mayor"),AND(AF31="Muy Alta",AH31="Leve"),AND(AF31="Muy Alta",AH31="Menor"),AND(AF31="Muy Alta",AH31="Moderado"),AND(AF31="Muy Alta",AH31="Mayor")),"Alto",IF(OR(AND(AF31="Muy Baja",AH31="Catastrófico"),AND(AF31="Baja",AH31="Catastrófico"),AND(AF31="Media",AH31="Catastrófico"),AND(AF31="Alta",AH31="Catastrófico"),AND(AF31="Muy Alta",AH31="Catastrófico")),"Extremo","")))),"")</f>
        <v/>
      </c>
      <c r="AK31" s="195"/>
      <c r="AL31" s="186"/>
      <c r="AM31" s="196"/>
      <c r="AN31" s="196"/>
      <c r="AO31" s="197"/>
      <c r="AP31" s="347"/>
      <c r="AQ31" s="347"/>
      <c r="AR31" s="347"/>
    </row>
    <row r="32" spans="1:44" ht="37.5" customHeight="1" x14ac:dyDescent="0.2">
      <c r="A32" s="358"/>
      <c r="B32" s="338"/>
      <c r="C32" s="338"/>
      <c r="D32" s="338"/>
      <c r="E32" s="338"/>
      <c r="F32" s="338"/>
      <c r="G32" s="325"/>
      <c r="H32" s="325"/>
      <c r="I32" s="325"/>
      <c r="J32" s="325"/>
      <c r="K32" s="325"/>
      <c r="L32" s="325"/>
      <c r="M32" s="325"/>
      <c r="N32" s="347"/>
      <c r="O32" s="329"/>
      <c r="P32" s="328"/>
      <c r="Q32" s="332"/>
      <c r="R32" s="328">
        <f>IF(NOT(ISERROR(MATCH(Q32,_xlfn.ANCHORARRAY(E43),0))),P45&amp;"Por favor no seleccionar los criterios de impacto",Q32)</f>
        <v>0</v>
      </c>
      <c r="S32" s="329"/>
      <c r="T32" s="328"/>
      <c r="U32" s="327"/>
      <c r="V32" s="214">
        <v>2</v>
      </c>
      <c r="W32" s="187"/>
      <c r="X32" s="189" t="str">
        <f>IF(OR(Y32="Preventivo",Y32="Detectivo"),"Probabilidad",IF(Y32="Correctivo","Impacto",""))</f>
        <v/>
      </c>
      <c r="Y32" s="190"/>
      <c r="Z32" s="190"/>
      <c r="AA32" s="191" t="str">
        <f t="shared" ref="AA32:AA36" si="27">IF(AND(Y32="Preventivo",Z32="Automático"),"50%",IF(AND(Y32="Preventivo",Z32="Manual"),"40%",IF(AND(Y32="Detectivo",Z32="Automático"),"40%",IF(AND(Y32="Detectivo",Z32="Manual"),"30%",IF(AND(Y32="Correctivo",Z32="Automático"),"35%",IF(AND(Y32="Correctivo",Z32="Manual"),"25%",""))))))</f>
        <v/>
      </c>
      <c r="AB32" s="190"/>
      <c r="AC32" s="190"/>
      <c r="AD32" s="190"/>
      <c r="AE32" s="192" t="str">
        <f>IFERROR(IF(AND(X31="Probabilidad",X32="Probabilidad"),(AG31-(+AG31*AA32)),IF(X32="Probabilidad",(P31-(+P31*AA32)),IF(X32="Impacto",AG31,""))),"")</f>
        <v/>
      </c>
      <c r="AF32" s="193" t="str">
        <f t="shared" si="2"/>
        <v/>
      </c>
      <c r="AG32" s="191" t="str">
        <f t="shared" ref="AG32:AG36" si="28">+AE32</f>
        <v/>
      </c>
      <c r="AH32" s="193" t="str">
        <f t="shared" si="4"/>
        <v/>
      </c>
      <c r="AI32" s="191" t="str">
        <f t="shared" ref="AI32" si="29">IFERROR(IF(AND(X31="Impacto",X32="Impacto"),(AI31-(+AI31*AA32)),IF(X32="Impacto",($T$13-(+$T$13*AA32)),IF(X32="Probabilidad",AI31,""))),"")</f>
        <v/>
      </c>
      <c r="AJ32" s="194" t="str">
        <f t="shared" ref="AJ32:AJ33" si="30">IFERROR(IF(OR(AND(AF32="Muy Baja",AH32="Leve"),AND(AF32="Muy Baja",AH32="Menor"),AND(AF32="Baja",AH32="Leve")),"Bajo",IF(OR(AND(AF32="Muy baja",AH32="Moderado"),AND(AF32="Baja",AH32="Menor"),AND(AF32="Baja",AH32="Moderado"),AND(AF32="Media",AH32="Leve"),AND(AF32="Media",AH32="Menor"),AND(AF32="Media",AH32="Moderado"),AND(AF32="Alta",AH32="Leve"),AND(AF32="Alta",AH32="Menor")),"Moderado",IF(OR(AND(AF32="Muy Baja",AH32="Mayor"),AND(AF32="Baja",AH32="Mayor"),AND(AF32="Media",AH32="Mayor"),AND(AF32="Alta",AH32="Moderado"),AND(AF32="Alta",AH32="Mayor"),AND(AF32="Muy Alta",AH32="Leve"),AND(AF32="Muy Alta",AH32="Menor"),AND(AF32="Muy Alta",AH32="Moderado"),AND(AF32="Muy Alta",AH32="Mayor")),"Alto",IF(OR(AND(AF32="Muy Baja",AH32="Catastrófico"),AND(AF32="Baja",AH32="Catastrófico"),AND(AF32="Media",AH32="Catastrófico"),AND(AF32="Alta",AH32="Catastrófico"),AND(AF32="Muy Alta",AH32="Catastrófico")),"Extremo","")))),"")</f>
        <v/>
      </c>
      <c r="AK32" s="195"/>
      <c r="AL32" s="186"/>
      <c r="AM32" s="196"/>
      <c r="AN32" s="196"/>
      <c r="AO32" s="197"/>
      <c r="AP32" s="347"/>
      <c r="AQ32" s="347"/>
      <c r="AR32" s="347"/>
    </row>
    <row r="33" spans="1:44" ht="37.5" customHeight="1" x14ac:dyDescent="0.2">
      <c r="A33" s="358"/>
      <c r="B33" s="338"/>
      <c r="C33" s="338"/>
      <c r="D33" s="338"/>
      <c r="E33" s="338"/>
      <c r="F33" s="338"/>
      <c r="G33" s="325"/>
      <c r="H33" s="325"/>
      <c r="I33" s="325"/>
      <c r="J33" s="325"/>
      <c r="K33" s="325"/>
      <c r="L33" s="325"/>
      <c r="M33" s="325"/>
      <c r="N33" s="347"/>
      <c r="O33" s="329"/>
      <c r="P33" s="328"/>
      <c r="Q33" s="332"/>
      <c r="R33" s="328">
        <f>IF(NOT(ISERROR(MATCH(Q33,_xlfn.ANCHORARRAY(E44),0))),P46&amp;"Por favor no seleccionar los criterios de impacto",Q33)</f>
        <v>0</v>
      </c>
      <c r="S33" s="329"/>
      <c r="T33" s="328"/>
      <c r="U33" s="327"/>
      <c r="V33" s="214">
        <v>3</v>
      </c>
      <c r="W33" s="188"/>
      <c r="X33" s="189" t="str">
        <f>IF(OR(Y33="Preventivo",Y33="Detectivo"),"Probabilidad",IF(Y33="Correctivo","Impacto",""))</f>
        <v/>
      </c>
      <c r="Y33" s="190"/>
      <c r="Z33" s="190"/>
      <c r="AA33" s="191" t="str">
        <f t="shared" si="27"/>
        <v/>
      </c>
      <c r="AB33" s="190"/>
      <c r="AC33" s="190"/>
      <c r="AD33" s="190"/>
      <c r="AE33" s="192" t="str">
        <f>IFERROR(IF(AND(X32="Probabilidad",X33="Probabilidad"),(AG32-(+AG32*AA33)),IF(AND(X32="Impacto",X33="Probabilidad"),(AG31-(+AG31*AA33)),IF(X33="Impacto",AG32,""))),"")</f>
        <v/>
      </c>
      <c r="AF33" s="193" t="str">
        <f t="shared" si="2"/>
        <v/>
      </c>
      <c r="AG33" s="191" t="str">
        <f t="shared" si="28"/>
        <v/>
      </c>
      <c r="AH33" s="193" t="str">
        <f t="shared" si="4"/>
        <v/>
      </c>
      <c r="AI33" s="191" t="str">
        <f t="shared" ref="AI33" si="31">IFERROR(IF(AND(X32="Impacto",X33="Impacto"),(AI32-(+AI32*AA33)),IF(AND(X32="Probabilidad",X33="Impacto"),(AI31-(+AI31*AA33)),IF(X33="Probabilidad",AI32,""))),"")</f>
        <v/>
      </c>
      <c r="AJ33" s="194" t="str">
        <f t="shared" si="30"/>
        <v/>
      </c>
      <c r="AK33" s="195"/>
      <c r="AL33" s="186"/>
      <c r="AM33" s="196"/>
      <c r="AN33" s="196"/>
      <c r="AO33" s="197"/>
      <c r="AP33" s="347"/>
      <c r="AQ33" s="347"/>
      <c r="AR33" s="347"/>
    </row>
    <row r="34" spans="1:44" ht="37.5" customHeight="1" x14ac:dyDescent="0.2">
      <c r="A34" s="358"/>
      <c r="B34" s="338"/>
      <c r="C34" s="338"/>
      <c r="D34" s="338"/>
      <c r="E34" s="338"/>
      <c r="F34" s="338"/>
      <c r="G34" s="325"/>
      <c r="H34" s="325"/>
      <c r="I34" s="325"/>
      <c r="J34" s="325"/>
      <c r="K34" s="325"/>
      <c r="L34" s="325"/>
      <c r="M34" s="325"/>
      <c r="N34" s="347"/>
      <c r="O34" s="329"/>
      <c r="P34" s="328"/>
      <c r="Q34" s="332"/>
      <c r="R34" s="328">
        <f>IF(NOT(ISERROR(MATCH(Q34,_xlfn.ANCHORARRAY(E45),0))),P47&amp;"Por favor no seleccionar los criterios de impacto",Q34)</f>
        <v>0</v>
      </c>
      <c r="S34" s="329"/>
      <c r="T34" s="328"/>
      <c r="U34" s="327"/>
      <c r="V34" s="214">
        <v>4</v>
      </c>
      <c r="W34" s="187"/>
      <c r="X34" s="189" t="str">
        <f t="shared" ref="X34:X36" si="32">IF(OR(Y34="Preventivo",Y34="Detectivo"),"Probabilidad",IF(Y34="Correctivo","Impacto",""))</f>
        <v/>
      </c>
      <c r="Y34" s="190"/>
      <c r="Z34" s="190"/>
      <c r="AA34" s="191" t="str">
        <f t="shared" si="27"/>
        <v/>
      </c>
      <c r="AB34" s="190"/>
      <c r="AC34" s="190"/>
      <c r="AD34" s="190"/>
      <c r="AE34" s="192" t="str">
        <f t="shared" ref="AE34:AE36" si="33">IFERROR(IF(AND(X33="Probabilidad",X34="Probabilidad"),(AG33-(+AG33*AA34)),IF(AND(X33="Impacto",X34="Probabilidad"),(AG32-(+AG32*AA34)),IF(X34="Impacto",AG33,""))),"")</f>
        <v/>
      </c>
      <c r="AF34" s="193" t="str">
        <f t="shared" si="2"/>
        <v/>
      </c>
      <c r="AG34" s="191" t="str">
        <f t="shared" si="28"/>
        <v/>
      </c>
      <c r="AH34" s="193" t="str">
        <f t="shared" si="4"/>
        <v/>
      </c>
      <c r="AI34" s="191" t="str">
        <f t="shared" si="13"/>
        <v/>
      </c>
      <c r="AJ34" s="194" t="str">
        <f>IFERROR(IF(OR(AND(AF34="Muy Baja",AH34="Leve"),AND(AF34="Muy Baja",AH34="Menor"),AND(AF34="Baja",AH34="Leve")),"Bajo",IF(OR(AND(AF34="Muy baja",AH34="Moderado"),AND(AF34="Baja",AH34="Menor"),AND(AF34="Baja",AH34="Moderado"),AND(AF34="Media",AH34="Leve"),AND(AF34="Media",AH34="Menor"),AND(AF34="Media",AH34="Moderado"),AND(AF34="Alta",AH34="Leve"),AND(AF34="Alta",AH34="Menor")),"Moderado",IF(OR(AND(AF34="Muy Baja",AH34="Mayor"),AND(AF34="Baja",AH34="Mayor"),AND(AF34="Media",AH34="Mayor"),AND(AF34="Alta",AH34="Moderado"),AND(AF34="Alta",AH34="Mayor"),AND(AF34="Muy Alta",AH34="Leve"),AND(AF34="Muy Alta",AH34="Menor"),AND(AF34="Muy Alta",AH34="Moderado"),AND(AF34="Muy Alta",AH34="Mayor")),"Alto",IF(OR(AND(AF34="Muy Baja",AH34="Catastrófico"),AND(AF34="Baja",AH34="Catastrófico"),AND(AF34="Media",AH34="Catastrófico"),AND(AF34="Alta",AH34="Catastrófico"),AND(AF34="Muy Alta",AH34="Catastrófico")),"Extremo","")))),"")</f>
        <v/>
      </c>
      <c r="AK34" s="195"/>
      <c r="AL34" s="186"/>
      <c r="AM34" s="196"/>
      <c r="AN34" s="196"/>
      <c r="AO34" s="197"/>
      <c r="AP34" s="347"/>
      <c r="AQ34" s="347"/>
      <c r="AR34" s="347"/>
    </row>
    <row r="35" spans="1:44" ht="37.5" customHeight="1" x14ac:dyDescent="0.2">
      <c r="A35" s="358"/>
      <c r="B35" s="338"/>
      <c r="C35" s="338"/>
      <c r="D35" s="338"/>
      <c r="E35" s="338"/>
      <c r="F35" s="338"/>
      <c r="G35" s="325"/>
      <c r="H35" s="325"/>
      <c r="I35" s="325"/>
      <c r="J35" s="325"/>
      <c r="K35" s="325"/>
      <c r="L35" s="325"/>
      <c r="M35" s="325"/>
      <c r="N35" s="347"/>
      <c r="O35" s="329"/>
      <c r="P35" s="328"/>
      <c r="Q35" s="332"/>
      <c r="R35" s="328">
        <f>IF(NOT(ISERROR(MATCH(Q35,_xlfn.ANCHORARRAY(E46),0))),P48&amp;"Por favor no seleccionar los criterios de impacto",Q35)</f>
        <v>0</v>
      </c>
      <c r="S35" s="329"/>
      <c r="T35" s="328"/>
      <c r="U35" s="327"/>
      <c r="V35" s="214">
        <v>5</v>
      </c>
      <c r="W35" s="187"/>
      <c r="X35" s="189" t="str">
        <f t="shared" si="32"/>
        <v/>
      </c>
      <c r="Y35" s="190"/>
      <c r="Z35" s="190"/>
      <c r="AA35" s="191" t="str">
        <f t="shared" si="27"/>
        <v/>
      </c>
      <c r="AB35" s="190"/>
      <c r="AC35" s="190"/>
      <c r="AD35" s="190"/>
      <c r="AE35" s="192" t="str">
        <f t="shared" si="33"/>
        <v/>
      </c>
      <c r="AF35" s="193" t="str">
        <f>IFERROR(IF(AE35="","",IF(AE35&lt;=0.2,"Muy Baja",IF(AE35&lt;=0.4,"Baja",IF(AE35&lt;=0.6,"Media",IF(AE35&lt;=0.8,"Alta","Muy Alta"))))),"")</f>
        <v/>
      </c>
      <c r="AG35" s="191" t="str">
        <f t="shared" si="28"/>
        <v/>
      </c>
      <c r="AH35" s="193" t="str">
        <f t="shared" si="4"/>
        <v/>
      </c>
      <c r="AI35" s="191" t="str">
        <f t="shared" si="13"/>
        <v/>
      </c>
      <c r="AJ35" s="194" t="str">
        <f t="shared" ref="AJ35:AJ36" si="34">IFERROR(IF(OR(AND(AF35="Muy Baja",AH35="Leve"),AND(AF35="Muy Baja",AH35="Menor"),AND(AF35="Baja",AH35="Leve")),"Bajo",IF(OR(AND(AF35="Muy baja",AH35="Moderado"),AND(AF35="Baja",AH35="Menor"),AND(AF35="Baja",AH35="Moderado"),AND(AF35="Media",AH35="Leve"),AND(AF35="Media",AH35="Menor"),AND(AF35="Media",AH35="Moderado"),AND(AF35="Alta",AH35="Leve"),AND(AF35="Alta",AH35="Menor")),"Moderado",IF(OR(AND(AF35="Muy Baja",AH35="Mayor"),AND(AF35="Baja",AH35="Mayor"),AND(AF35="Media",AH35="Mayor"),AND(AF35="Alta",AH35="Moderado"),AND(AF35="Alta",AH35="Mayor"),AND(AF35="Muy Alta",AH35="Leve"),AND(AF35="Muy Alta",AH35="Menor"),AND(AF35="Muy Alta",AH35="Moderado"),AND(AF35="Muy Alta",AH35="Mayor")),"Alto",IF(OR(AND(AF35="Muy Baja",AH35="Catastrófico"),AND(AF35="Baja",AH35="Catastrófico"),AND(AF35="Media",AH35="Catastrófico"),AND(AF35="Alta",AH35="Catastrófico"),AND(AF35="Muy Alta",AH35="Catastrófico")),"Extremo","")))),"")</f>
        <v/>
      </c>
      <c r="AK35" s="195"/>
      <c r="AL35" s="186"/>
      <c r="AM35" s="196"/>
      <c r="AN35" s="196"/>
      <c r="AO35" s="197"/>
      <c r="AP35" s="347"/>
      <c r="AQ35" s="347"/>
      <c r="AR35" s="347"/>
    </row>
    <row r="36" spans="1:44" ht="37.5" customHeight="1" x14ac:dyDescent="0.2">
      <c r="A36" s="358"/>
      <c r="B36" s="338"/>
      <c r="C36" s="338"/>
      <c r="D36" s="338"/>
      <c r="E36" s="338"/>
      <c r="F36" s="338"/>
      <c r="G36" s="326"/>
      <c r="H36" s="326"/>
      <c r="I36" s="326"/>
      <c r="J36" s="326"/>
      <c r="K36" s="326"/>
      <c r="L36" s="326"/>
      <c r="M36" s="326"/>
      <c r="N36" s="347"/>
      <c r="O36" s="329"/>
      <c r="P36" s="328"/>
      <c r="Q36" s="332"/>
      <c r="R36" s="328">
        <f>IF(NOT(ISERROR(MATCH(Q36,_xlfn.ANCHORARRAY(E47),0))),P49&amp;"Por favor no seleccionar los criterios de impacto",Q36)</f>
        <v>0</v>
      </c>
      <c r="S36" s="329"/>
      <c r="T36" s="328"/>
      <c r="U36" s="327"/>
      <c r="V36" s="214">
        <v>6</v>
      </c>
      <c r="W36" s="187"/>
      <c r="X36" s="189" t="str">
        <f t="shared" si="32"/>
        <v/>
      </c>
      <c r="Y36" s="190"/>
      <c r="Z36" s="190"/>
      <c r="AA36" s="191" t="str">
        <f t="shared" si="27"/>
        <v/>
      </c>
      <c r="AB36" s="190"/>
      <c r="AC36" s="190"/>
      <c r="AD36" s="190"/>
      <c r="AE36" s="192" t="str">
        <f t="shared" si="33"/>
        <v/>
      </c>
      <c r="AF36" s="193" t="str">
        <f t="shared" si="2"/>
        <v/>
      </c>
      <c r="AG36" s="191" t="str">
        <f t="shared" si="28"/>
        <v/>
      </c>
      <c r="AH36" s="193" t="str">
        <f t="shared" si="4"/>
        <v/>
      </c>
      <c r="AI36" s="191" t="str">
        <f t="shared" si="13"/>
        <v/>
      </c>
      <c r="AJ36" s="194" t="str">
        <f t="shared" si="34"/>
        <v/>
      </c>
      <c r="AK36" s="195"/>
      <c r="AL36" s="186"/>
      <c r="AM36" s="196"/>
      <c r="AN36" s="196"/>
      <c r="AO36" s="197"/>
      <c r="AP36" s="347"/>
      <c r="AQ36" s="347"/>
      <c r="AR36" s="347"/>
    </row>
    <row r="37" spans="1:44" ht="37.5" customHeight="1" x14ac:dyDescent="0.2">
      <c r="A37" s="358">
        <v>5</v>
      </c>
      <c r="B37" s="338"/>
      <c r="C37" s="338"/>
      <c r="D37" s="338"/>
      <c r="E37" s="338"/>
      <c r="F37" s="338"/>
      <c r="G37" s="324"/>
      <c r="H37" s="324"/>
      <c r="I37" s="324"/>
      <c r="J37" s="324"/>
      <c r="K37" s="324"/>
      <c r="L37" s="324"/>
      <c r="M37" s="324"/>
      <c r="N37" s="347"/>
      <c r="O37" s="329" t="str">
        <f>IF(N37&lt;=0,"",IF(N37&lt;=2,"Muy Baja",IF(N37&lt;=24,"Baja",IF(N37&lt;=500,"Media",IF(N37&lt;=5000,"Alta","Muy Alta")))))</f>
        <v/>
      </c>
      <c r="P37" s="328" t="str">
        <f>IF(O37="","",IF(O37="Muy Baja",0.2,IF(O37="Baja",0.4,IF(O37="Media",0.6,IF(O37="Alta",0.8,IF(O37="Muy Alta",1,))))))</f>
        <v/>
      </c>
      <c r="Q37" s="332"/>
      <c r="R37" s="328">
        <f>IF(NOT(ISERROR(MATCH(Q37,'Tabla Impacto'!$B$222:$B$224,0))),'Tabla Impacto'!$F$224&amp;"Por favor no seleccionar los criterios de impacto(Afectación Económica o presupuestal y Pérdida Reputacional)",Q37)</f>
        <v>0</v>
      </c>
      <c r="S37" s="329" t="str">
        <f>IF(OR(R37='Tabla Impacto'!$C$12,R37='Tabla Impacto'!$D$12),"Leve",IF(OR(R37='Tabla Impacto'!$C$13,R37='Tabla Impacto'!$D$13),"Menor",IF(OR(R37='Tabla Impacto'!$C$14,R37='Tabla Impacto'!$D$14),"Moderado",IF(OR(R37='Tabla Impacto'!$C$15,R37='Tabla Impacto'!$D$15),"Mayor",IF(OR(R37='Tabla Impacto'!$C$16,R37='Tabla Impacto'!$D$16),"Catastrófico","")))))</f>
        <v/>
      </c>
      <c r="T37" s="328" t="str">
        <f>IF(S37="","",IF(S37="Leve",0.2,IF(S37="Menor",0.4,IF(S37="Moderado",0.6,IF(S37="Mayor",0.8,IF(S37="Catastrófico",1,))))))</f>
        <v/>
      </c>
      <c r="U37" s="327" t="str">
        <f>IF(OR(AND(O37="Muy Baja",S37="Leve"),AND(O37="Muy Baja",S37="Menor"),AND(O37="Baja",S37="Leve")),"Bajo",IF(OR(AND(O37="Muy baja",S37="Moderado"),AND(O37="Baja",S37="Menor"),AND(O37="Baja",S37="Moderado"),AND(O37="Media",S37="Leve"),AND(O37="Media",S37="Menor"),AND(O37="Media",S37="Moderado"),AND(O37="Alta",S37="Leve"),AND(O37="Alta",S37="Menor")),"Moderado",IF(OR(AND(O37="Muy Baja",S37="Mayor"),AND(O37="Baja",S37="Mayor"),AND(O37="Media",S37="Mayor"),AND(O37="Alta",S37="Moderado"),AND(O37="Alta",S37="Mayor"),AND(O37="Muy Alta",S37="Leve"),AND(O37="Muy Alta",S37="Menor"),AND(O37="Muy Alta",S37="Moderado"),AND(O37="Muy Alta",S37="Mayor")),"Alto",IF(OR(AND(O37="Muy Baja",S37="Catastrófico"),AND(O37="Baja",S37="Catastrófico"),AND(O37="Media",S37="Catastrófico"),AND(O37="Alta",S37="Catastrófico"),AND(O37="Muy Alta",S37="Catastrófico")),"Extremo",""))))</f>
        <v/>
      </c>
      <c r="V37" s="214">
        <v>1</v>
      </c>
      <c r="W37" s="187"/>
      <c r="X37" s="189" t="str">
        <f>IF(OR(Y37="Preventivo",Y37="Detectivo"),"Probabilidad",IF(Y37="Correctivo","Impacto",""))</f>
        <v/>
      </c>
      <c r="Y37" s="190"/>
      <c r="Z37" s="190"/>
      <c r="AA37" s="191" t="str">
        <f>IF(AND(Y37="Preventivo",Z37="Automático"),"50%",IF(AND(Y37="Preventivo",Z37="Manual"),"40%",IF(AND(Y37="Detectivo",Z37="Automático"),"40%",IF(AND(Y37="Detectivo",Z37="Manual"),"30%",IF(AND(Y37="Correctivo",Z37="Automático"),"35%",IF(AND(Y37="Correctivo",Z37="Manual"),"25%",""))))))</f>
        <v/>
      </c>
      <c r="AB37" s="190"/>
      <c r="AC37" s="190"/>
      <c r="AD37" s="190"/>
      <c r="AE37" s="192" t="str">
        <f>IFERROR(IF(X37="Probabilidad",(P37-(+P37*AA37)),IF(X37="Impacto",P37,"")),"")</f>
        <v/>
      </c>
      <c r="AF37" s="193" t="str">
        <f>IFERROR(IF(AE37="","",IF(AE37&lt;=0.2,"Muy Baja",IF(AE37&lt;=0.4,"Baja",IF(AE37&lt;=0.6,"Media",IF(AE37&lt;=0.8,"Alta","Muy Alta"))))),"")</f>
        <v/>
      </c>
      <c r="AG37" s="191" t="str">
        <f>+AE37</f>
        <v/>
      </c>
      <c r="AH37" s="193" t="str">
        <f>IFERROR(IF(AI37="","",IF(AI37&lt;=0.2,"Leve",IF(AI37&lt;=0.4,"Menor",IF(AI37&lt;=0.6,"Moderado",IF(AI37&lt;=0.8,"Mayor","Catastrófico"))))),"")</f>
        <v/>
      </c>
      <c r="AI37" s="191" t="str">
        <f t="shared" ref="AI37" si="35">IFERROR(IF(X37="Impacto",(T37-(+T37*AA37)),IF(X37="Probabilidad",T37,"")),"")</f>
        <v/>
      </c>
      <c r="AJ37" s="194" t="str">
        <f>IFERROR(IF(OR(AND(AF37="Muy Baja",AH37="Leve"),AND(AF37="Muy Baja",AH37="Menor"),AND(AF37="Baja",AH37="Leve")),"Bajo",IF(OR(AND(AF37="Muy baja",AH37="Moderado"),AND(AF37="Baja",AH37="Menor"),AND(AF37="Baja",AH37="Moderado"),AND(AF37="Media",AH37="Leve"),AND(AF37="Media",AH37="Menor"),AND(AF37="Media",AH37="Moderado"),AND(AF37="Alta",AH37="Leve"),AND(AF37="Alta",AH37="Menor")),"Moderado",IF(OR(AND(AF37="Muy Baja",AH37="Mayor"),AND(AF37="Baja",AH37="Mayor"),AND(AF37="Media",AH37="Mayor"),AND(AF37="Alta",AH37="Moderado"),AND(AF37="Alta",AH37="Mayor"),AND(AF37="Muy Alta",AH37="Leve"),AND(AF37="Muy Alta",AH37="Menor"),AND(AF37="Muy Alta",AH37="Moderado"),AND(AF37="Muy Alta",AH37="Mayor")),"Alto",IF(OR(AND(AF37="Muy Baja",AH37="Catastrófico"),AND(AF37="Baja",AH37="Catastrófico"),AND(AF37="Media",AH37="Catastrófico"),AND(AF37="Alta",AH37="Catastrófico"),AND(AF37="Muy Alta",AH37="Catastrófico")),"Extremo","")))),"")</f>
        <v/>
      </c>
      <c r="AK37" s="195"/>
      <c r="AL37" s="186"/>
      <c r="AM37" s="196"/>
      <c r="AN37" s="196"/>
      <c r="AO37" s="197"/>
      <c r="AP37" s="347"/>
      <c r="AQ37" s="347"/>
      <c r="AR37" s="347"/>
    </row>
    <row r="38" spans="1:44" ht="37.5" customHeight="1" x14ac:dyDescent="0.2">
      <c r="A38" s="358"/>
      <c r="B38" s="338"/>
      <c r="C38" s="338"/>
      <c r="D38" s="338"/>
      <c r="E38" s="338"/>
      <c r="F38" s="338"/>
      <c r="G38" s="325"/>
      <c r="H38" s="325"/>
      <c r="I38" s="325"/>
      <c r="J38" s="325"/>
      <c r="K38" s="325"/>
      <c r="L38" s="325"/>
      <c r="M38" s="325"/>
      <c r="N38" s="347"/>
      <c r="O38" s="329"/>
      <c r="P38" s="328"/>
      <c r="Q38" s="332"/>
      <c r="R38" s="328">
        <f>IF(NOT(ISERROR(MATCH(Q38,_xlfn.ANCHORARRAY(E49),0))),P51&amp;"Por favor no seleccionar los criterios de impacto",Q38)</f>
        <v>0</v>
      </c>
      <c r="S38" s="329"/>
      <c r="T38" s="328"/>
      <c r="U38" s="327"/>
      <c r="V38" s="214">
        <v>2</v>
      </c>
      <c r="W38" s="187"/>
      <c r="X38" s="189" t="str">
        <f>IF(OR(Y38="Preventivo",Y38="Detectivo"),"Probabilidad",IF(Y38="Correctivo","Impacto",""))</f>
        <v/>
      </c>
      <c r="Y38" s="190"/>
      <c r="Z38" s="190"/>
      <c r="AA38" s="191" t="str">
        <f t="shared" ref="AA38:AA42" si="36">IF(AND(Y38="Preventivo",Z38="Automático"),"50%",IF(AND(Y38="Preventivo",Z38="Manual"),"40%",IF(AND(Y38="Detectivo",Z38="Automático"),"40%",IF(AND(Y38="Detectivo",Z38="Manual"),"30%",IF(AND(Y38="Correctivo",Z38="Automático"),"35%",IF(AND(Y38="Correctivo",Z38="Manual"),"25%",""))))))</f>
        <v/>
      </c>
      <c r="AB38" s="190"/>
      <c r="AC38" s="190"/>
      <c r="AD38" s="190"/>
      <c r="AE38" s="192" t="str">
        <f>IFERROR(IF(AND(X37="Probabilidad",X38="Probabilidad"),(AG37-(+AG37*AA38)),IF(X38="Probabilidad",(P37-(+P37*AA38)),IF(X38="Impacto",AG37,""))),"")</f>
        <v/>
      </c>
      <c r="AF38" s="193" t="str">
        <f t="shared" si="2"/>
        <v/>
      </c>
      <c r="AG38" s="191" t="str">
        <f t="shared" ref="AG38:AG42" si="37">+AE38</f>
        <v/>
      </c>
      <c r="AH38" s="193" t="str">
        <f t="shared" si="4"/>
        <v/>
      </c>
      <c r="AI38" s="191" t="str">
        <f t="shared" ref="AI38" si="38">IFERROR(IF(AND(X37="Impacto",X38="Impacto"),(AI37-(+AI37*AA38)),IF(X38="Impacto",($T$13-(+$T$13*AA38)),IF(X38="Probabilidad",AI37,""))),"")</f>
        <v/>
      </c>
      <c r="AJ38" s="194" t="str">
        <f t="shared" ref="AJ38:AJ39" si="39">IFERROR(IF(OR(AND(AF38="Muy Baja",AH38="Leve"),AND(AF38="Muy Baja",AH38="Menor"),AND(AF38="Baja",AH38="Leve")),"Bajo",IF(OR(AND(AF38="Muy baja",AH38="Moderado"),AND(AF38="Baja",AH38="Menor"),AND(AF38="Baja",AH38="Moderado"),AND(AF38="Media",AH38="Leve"),AND(AF38="Media",AH38="Menor"),AND(AF38="Media",AH38="Moderado"),AND(AF38="Alta",AH38="Leve"),AND(AF38="Alta",AH38="Menor")),"Moderado",IF(OR(AND(AF38="Muy Baja",AH38="Mayor"),AND(AF38="Baja",AH38="Mayor"),AND(AF38="Media",AH38="Mayor"),AND(AF38="Alta",AH38="Moderado"),AND(AF38="Alta",AH38="Mayor"),AND(AF38="Muy Alta",AH38="Leve"),AND(AF38="Muy Alta",AH38="Menor"),AND(AF38="Muy Alta",AH38="Moderado"),AND(AF38="Muy Alta",AH38="Mayor")),"Alto",IF(OR(AND(AF38="Muy Baja",AH38="Catastrófico"),AND(AF38="Baja",AH38="Catastrófico"),AND(AF38="Media",AH38="Catastrófico"),AND(AF38="Alta",AH38="Catastrófico"),AND(AF38="Muy Alta",AH38="Catastrófico")),"Extremo","")))),"")</f>
        <v/>
      </c>
      <c r="AK38" s="195"/>
      <c r="AL38" s="186"/>
      <c r="AM38" s="196"/>
      <c r="AN38" s="196"/>
      <c r="AO38" s="197"/>
      <c r="AP38" s="347"/>
      <c r="AQ38" s="347"/>
      <c r="AR38" s="347"/>
    </row>
    <row r="39" spans="1:44" ht="37.5" customHeight="1" x14ac:dyDescent="0.2">
      <c r="A39" s="358"/>
      <c r="B39" s="338"/>
      <c r="C39" s="338"/>
      <c r="D39" s="338"/>
      <c r="E39" s="338"/>
      <c r="F39" s="338"/>
      <c r="G39" s="325"/>
      <c r="H39" s="325"/>
      <c r="I39" s="325"/>
      <c r="J39" s="325"/>
      <c r="K39" s="325"/>
      <c r="L39" s="325"/>
      <c r="M39" s="325"/>
      <c r="N39" s="347"/>
      <c r="O39" s="329"/>
      <c r="P39" s="328"/>
      <c r="Q39" s="332"/>
      <c r="R39" s="328">
        <f>IF(NOT(ISERROR(MATCH(Q39,_xlfn.ANCHORARRAY(E50),0))),P52&amp;"Por favor no seleccionar los criterios de impacto",Q39)</f>
        <v>0</v>
      </c>
      <c r="S39" s="329"/>
      <c r="T39" s="328"/>
      <c r="U39" s="327"/>
      <c r="V39" s="214">
        <v>3</v>
      </c>
      <c r="W39" s="188"/>
      <c r="X39" s="189" t="str">
        <f>IF(OR(Y39="Preventivo",Y39="Detectivo"),"Probabilidad",IF(Y39="Correctivo","Impacto",""))</f>
        <v/>
      </c>
      <c r="Y39" s="190"/>
      <c r="Z39" s="190"/>
      <c r="AA39" s="191" t="str">
        <f t="shared" si="36"/>
        <v/>
      </c>
      <c r="AB39" s="190"/>
      <c r="AC39" s="190"/>
      <c r="AD39" s="190"/>
      <c r="AE39" s="192" t="str">
        <f>IFERROR(IF(AND(X38="Probabilidad",X39="Probabilidad"),(AG38-(+AG38*AA39)),IF(AND(X38="Impacto",X39="Probabilidad"),(AG37-(+AG37*AA39)),IF(X39="Impacto",AG38,""))),"")</f>
        <v/>
      </c>
      <c r="AF39" s="193" t="str">
        <f t="shared" si="2"/>
        <v/>
      </c>
      <c r="AG39" s="191" t="str">
        <f t="shared" si="37"/>
        <v/>
      </c>
      <c r="AH39" s="193" t="str">
        <f t="shared" si="4"/>
        <v/>
      </c>
      <c r="AI39" s="191" t="str">
        <f t="shared" ref="AI39" si="40">IFERROR(IF(AND(X38="Impacto",X39="Impacto"),(AI38-(+AI38*AA39)),IF(AND(X38="Probabilidad",X39="Impacto"),(AI37-(+AI37*AA39)),IF(X39="Probabilidad",AI38,""))),"")</f>
        <v/>
      </c>
      <c r="AJ39" s="194" t="str">
        <f t="shared" si="39"/>
        <v/>
      </c>
      <c r="AK39" s="195"/>
      <c r="AL39" s="186"/>
      <c r="AM39" s="196"/>
      <c r="AN39" s="196"/>
      <c r="AO39" s="197"/>
      <c r="AP39" s="347"/>
      <c r="AQ39" s="347"/>
      <c r="AR39" s="347"/>
    </row>
    <row r="40" spans="1:44" ht="37.5" customHeight="1" x14ac:dyDescent="0.2">
      <c r="A40" s="358"/>
      <c r="B40" s="338"/>
      <c r="C40" s="338"/>
      <c r="D40" s="338"/>
      <c r="E40" s="338"/>
      <c r="F40" s="338"/>
      <c r="G40" s="325"/>
      <c r="H40" s="325"/>
      <c r="I40" s="325"/>
      <c r="J40" s="325"/>
      <c r="K40" s="325"/>
      <c r="L40" s="325"/>
      <c r="M40" s="325"/>
      <c r="N40" s="347"/>
      <c r="O40" s="329"/>
      <c r="P40" s="328"/>
      <c r="Q40" s="332"/>
      <c r="R40" s="328">
        <f>IF(NOT(ISERROR(MATCH(Q40,_xlfn.ANCHORARRAY(E51),0))),P53&amp;"Por favor no seleccionar los criterios de impacto",Q40)</f>
        <v>0</v>
      </c>
      <c r="S40" s="329"/>
      <c r="T40" s="328"/>
      <c r="U40" s="327"/>
      <c r="V40" s="214">
        <v>4</v>
      </c>
      <c r="W40" s="187"/>
      <c r="X40" s="189" t="str">
        <f t="shared" ref="X40:X42" si="41">IF(OR(Y40="Preventivo",Y40="Detectivo"),"Probabilidad",IF(Y40="Correctivo","Impacto",""))</f>
        <v/>
      </c>
      <c r="Y40" s="190"/>
      <c r="Z40" s="190"/>
      <c r="AA40" s="191" t="str">
        <f t="shared" si="36"/>
        <v/>
      </c>
      <c r="AB40" s="190"/>
      <c r="AC40" s="190"/>
      <c r="AD40" s="190"/>
      <c r="AE40" s="192" t="str">
        <f t="shared" ref="AE40:AE42" si="42">IFERROR(IF(AND(X39="Probabilidad",X40="Probabilidad"),(AG39-(+AG39*AA40)),IF(AND(X39="Impacto",X40="Probabilidad"),(AG38-(+AG38*AA40)),IF(X40="Impacto",AG39,""))),"")</f>
        <v/>
      </c>
      <c r="AF40" s="193" t="str">
        <f t="shared" si="2"/>
        <v/>
      </c>
      <c r="AG40" s="191" t="str">
        <f t="shared" si="37"/>
        <v/>
      </c>
      <c r="AH40" s="193" t="str">
        <f t="shared" si="4"/>
        <v/>
      </c>
      <c r="AI40" s="191" t="str">
        <f t="shared" si="13"/>
        <v/>
      </c>
      <c r="AJ40" s="194" t="str">
        <f>IFERROR(IF(OR(AND(AF40="Muy Baja",AH40="Leve"),AND(AF40="Muy Baja",AH40="Menor"),AND(AF40="Baja",AH40="Leve")),"Bajo",IF(OR(AND(AF40="Muy baja",AH40="Moderado"),AND(AF40="Baja",AH40="Menor"),AND(AF40="Baja",AH40="Moderado"),AND(AF40="Media",AH40="Leve"),AND(AF40="Media",AH40="Menor"),AND(AF40="Media",AH40="Moderado"),AND(AF40="Alta",AH40="Leve"),AND(AF40="Alta",AH40="Menor")),"Moderado",IF(OR(AND(AF40="Muy Baja",AH40="Mayor"),AND(AF40="Baja",AH40="Mayor"),AND(AF40="Media",AH40="Mayor"),AND(AF40="Alta",AH40="Moderado"),AND(AF40="Alta",AH40="Mayor"),AND(AF40="Muy Alta",AH40="Leve"),AND(AF40="Muy Alta",AH40="Menor"),AND(AF40="Muy Alta",AH40="Moderado"),AND(AF40="Muy Alta",AH40="Mayor")),"Alto",IF(OR(AND(AF40="Muy Baja",AH40="Catastrófico"),AND(AF40="Baja",AH40="Catastrófico"),AND(AF40="Media",AH40="Catastrófico"),AND(AF40="Alta",AH40="Catastrófico"),AND(AF40="Muy Alta",AH40="Catastrófico")),"Extremo","")))),"")</f>
        <v/>
      </c>
      <c r="AK40" s="195"/>
      <c r="AL40" s="186"/>
      <c r="AM40" s="196"/>
      <c r="AN40" s="196"/>
      <c r="AO40" s="197"/>
      <c r="AP40" s="347"/>
      <c r="AQ40" s="347"/>
      <c r="AR40" s="347"/>
    </row>
    <row r="41" spans="1:44" ht="37.5" customHeight="1" x14ac:dyDescent="0.2">
      <c r="A41" s="358"/>
      <c r="B41" s="338"/>
      <c r="C41" s="338"/>
      <c r="D41" s="338"/>
      <c r="E41" s="338"/>
      <c r="F41" s="338"/>
      <c r="G41" s="325"/>
      <c r="H41" s="325"/>
      <c r="I41" s="325"/>
      <c r="J41" s="325"/>
      <c r="K41" s="325"/>
      <c r="L41" s="325"/>
      <c r="M41" s="325"/>
      <c r="N41" s="347"/>
      <c r="O41" s="329"/>
      <c r="P41" s="328"/>
      <c r="Q41" s="332"/>
      <c r="R41" s="328">
        <f>IF(NOT(ISERROR(MATCH(Q41,_xlfn.ANCHORARRAY(E52),0))),P54&amp;"Por favor no seleccionar los criterios de impacto",Q41)</f>
        <v>0</v>
      </c>
      <c r="S41" s="329"/>
      <c r="T41" s="328"/>
      <c r="U41" s="327"/>
      <c r="V41" s="214">
        <v>5</v>
      </c>
      <c r="W41" s="187"/>
      <c r="X41" s="189" t="str">
        <f t="shared" si="41"/>
        <v/>
      </c>
      <c r="Y41" s="190"/>
      <c r="Z41" s="190"/>
      <c r="AA41" s="191" t="str">
        <f t="shared" si="36"/>
        <v/>
      </c>
      <c r="AB41" s="190"/>
      <c r="AC41" s="190"/>
      <c r="AD41" s="190"/>
      <c r="AE41" s="192" t="str">
        <f t="shared" si="42"/>
        <v/>
      </c>
      <c r="AF41" s="193" t="str">
        <f t="shared" si="2"/>
        <v/>
      </c>
      <c r="AG41" s="191" t="str">
        <f t="shared" si="37"/>
        <v/>
      </c>
      <c r="AH41" s="193" t="str">
        <f t="shared" si="4"/>
        <v/>
      </c>
      <c r="AI41" s="191" t="str">
        <f t="shared" si="13"/>
        <v/>
      </c>
      <c r="AJ41" s="194" t="str">
        <f t="shared" ref="AJ41:AJ42" si="43">IFERROR(IF(OR(AND(AF41="Muy Baja",AH41="Leve"),AND(AF41="Muy Baja",AH41="Menor"),AND(AF41="Baja",AH41="Leve")),"Bajo",IF(OR(AND(AF41="Muy baja",AH41="Moderado"),AND(AF41="Baja",AH41="Menor"),AND(AF41="Baja",AH41="Moderado"),AND(AF41="Media",AH41="Leve"),AND(AF41="Media",AH41="Menor"),AND(AF41="Media",AH41="Moderado"),AND(AF41="Alta",AH41="Leve"),AND(AF41="Alta",AH41="Menor")),"Moderado",IF(OR(AND(AF41="Muy Baja",AH41="Mayor"),AND(AF41="Baja",AH41="Mayor"),AND(AF41="Media",AH41="Mayor"),AND(AF41="Alta",AH41="Moderado"),AND(AF41="Alta",AH41="Mayor"),AND(AF41="Muy Alta",AH41="Leve"),AND(AF41="Muy Alta",AH41="Menor"),AND(AF41="Muy Alta",AH41="Moderado"),AND(AF41="Muy Alta",AH41="Mayor")),"Alto",IF(OR(AND(AF41="Muy Baja",AH41="Catastrófico"),AND(AF41="Baja",AH41="Catastrófico"),AND(AF41="Media",AH41="Catastrófico"),AND(AF41="Alta",AH41="Catastrófico"),AND(AF41="Muy Alta",AH41="Catastrófico")),"Extremo","")))),"")</f>
        <v/>
      </c>
      <c r="AK41" s="195"/>
      <c r="AL41" s="186"/>
      <c r="AM41" s="196"/>
      <c r="AN41" s="196"/>
      <c r="AO41" s="197"/>
      <c r="AP41" s="347"/>
      <c r="AQ41" s="347"/>
      <c r="AR41" s="347"/>
    </row>
    <row r="42" spans="1:44" ht="37.5" customHeight="1" x14ac:dyDescent="0.2">
      <c r="A42" s="358"/>
      <c r="B42" s="338"/>
      <c r="C42" s="338"/>
      <c r="D42" s="338"/>
      <c r="E42" s="338"/>
      <c r="F42" s="338"/>
      <c r="G42" s="326"/>
      <c r="H42" s="326"/>
      <c r="I42" s="326"/>
      <c r="J42" s="326"/>
      <c r="K42" s="326"/>
      <c r="L42" s="326"/>
      <c r="M42" s="326"/>
      <c r="N42" s="347"/>
      <c r="O42" s="329"/>
      <c r="P42" s="328"/>
      <c r="Q42" s="332"/>
      <c r="R42" s="328">
        <f>IF(NOT(ISERROR(MATCH(Q42,_xlfn.ANCHORARRAY(E53),0))),P55&amp;"Por favor no seleccionar los criterios de impacto",Q42)</f>
        <v>0</v>
      </c>
      <c r="S42" s="329"/>
      <c r="T42" s="328"/>
      <c r="U42" s="327"/>
      <c r="V42" s="214">
        <v>6</v>
      </c>
      <c r="W42" s="187"/>
      <c r="X42" s="189" t="str">
        <f t="shared" si="41"/>
        <v/>
      </c>
      <c r="Y42" s="190"/>
      <c r="Z42" s="190"/>
      <c r="AA42" s="191" t="str">
        <f t="shared" si="36"/>
        <v/>
      </c>
      <c r="AB42" s="190"/>
      <c r="AC42" s="190"/>
      <c r="AD42" s="190"/>
      <c r="AE42" s="192" t="str">
        <f t="shared" si="42"/>
        <v/>
      </c>
      <c r="AF42" s="193" t="str">
        <f t="shared" si="2"/>
        <v/>
      </c>
      <c r="AG42" s="191" t="str">
        <f t="shared" si="37"/>
        <v/>
      </c>
      <c r="AH42" s="193" t="str">
        <f t="shared" si="4"/>
        <v/>
      </c>
      <c r="AI42" s="191" t="str">
        <f t="shared" si="13"/>
        <v/>
      </c>
      <c r="AJ42" s="194" t="str">
        <f t="shared" si="43"/>
        <v/>
      </c>
      <c r="AK42" s="195"/>
      <c r="AL42" s="186"/>
      <c r="AM42" s="196"/>
      <c r="AN42" s="196"/>
      <c r="AO42" s="197"/>
      <c r="AP42" s="347"/>
      <c r="AQ42" s="347"/>
      <c r="AR42" s="347"/>
    </row>
    <row r="43" spans="1:44" ht="37.5" customHeight="1" x14ac:dyDescent="0.2">
      <c r="A43" s="358">
        <v>6</v>
      </c>
      <c r="B43" s="338"/>
      <c r="C43" s="338"/>
      <c r="D43" s="338"/>
      <c r="E43" s="324"/>
      <c r="F43" s="338"/>
      <c r="G43" s="324"/>
      <c r="H43" s="324"/>
      <c r="I43" s="324"/>
      <c r="J43" s="324"/>
      <c r="K43" s="324"/>
      <c r="L43" s="324"/>
      <c r="M43" s="324"/>
      <c r="N43" s="347"/>
      <c r="O43" s="329" t="str">
        <f>IF(N43&lt;=0,"",IF(N43&lt;=2,"Muy Baja",IF(N43&lt;=24,"Baja",IF(N43&lt;=500,"Media",IF(N43&lt;=5000,"Alta","Muy Alta")))))</f>
        <v/>
      </c>
      <c r="P43" s="328" t="str">
        <f>IF(O43="","",IF(O43="Muy Baja",0.2,IF(O43="Baja",0.4,IF(O43="Media",0.6,IF(O43="Alta",0.8,IF(O43="Muy Alta",1,))))))</f>
        <v/>
      </c>
      <c r="Q43" s="332"/>
      <c r="R43" s="328">
        <f>IF(NOT(ISERROR(MATCH(Q43,'Tabla Impacto'!$B$222:$B$224,0))),'Tabla Impacto'!$F$224&amp;"Por favor no seleccionar los criterios de impacto(Afectación Económica o presupuestal y Pérdida Reputacional)",Q43)</f>
        <v>0</v>
      </c>
      <c r="S43" s="329" t="str">
        <f>IF(OR(R43='Tabla Impacto'!$C$12,R43='Tabla Impacto'!$D$12),"Leve",IF(OR(R43='Tabla Impacto'!$C$13,R43='Tabla Impacto'!$D$13),"Menor",IF(OR(R43='Tabla Impacto'!$C$14,R43='Tabla Impacto'!$D$14),"Moderado",IF(OR(R43='Tabla Impacto'!$C$15,R43='Tabla Impacto'!$D$15),"Mayor",IF(OR(R43='Tabla Impacto'!$C$16,R43='Tabla Impacto'!$D$16),"Catastrófico","")))))</f>
        <v/>
      </c>
      <c r="T43" s="328" t="str">
        <f>IF(S43="","",IF(S43="Leve",0.2,IF(S43="Menor",0.4,IF(S43="Moderado",0.6,IF(S43="Mayor",0.8,IF(S43="Catastrófico",1,))))))</f>
        <v/>
      </c>
      <c r="U43" s="327" t="str">
        <f>IF(OR(AND(O43="Muy Baja",S43="Leve"),AND(O43="Muy Baja",S43="Menor"),AND(O43="Baja",S43="Leve")),"Bajo",IF(OR(AND(O43="Muy baja",S43="Moderado"),AND(O43="Baja",S43="Menor"),AND(O43="Baja",S43="Moderado"),AND(O43="Media",S43="Leve"),AND(O43="Media",S43="Menor"),AND(O43="Media",S43="Moderado"),AND(O43="Alta",S43="Leve"),AND(O43="Alta",S43="Menor")),"Moderado",IF(OR(AND(O43="Muy Baja",S43="Mayor"),AND(O43="Baja",S43="Mayor"),AND(O43="Media",S43="Mayor"),AND(O43="Alta",S43="Moderado"),AND(O43="Alta",S43="Mayor"),AND(O43="Muy Alta",S43="Leve"),AND(O43="Muy Alta",S43="Menor"),AND(O43="Muy Alta",S43="Moderado"),AND(O43="Muy Alta",S43="Mayor")),"Alto",IF(OR(AND(O43="Muy Baja",S43="Catastrófico"),AND(O43="Baja",S43="Catastrófico"),AND(O43="Media",S43="Catastrófico"),AND(O43="Alta",S43="Catastrófico"),AND(O43="Muy Alta",S43="Catastrófico")),"Extremo",""))))</f>
        <v/>
      </c>
      <c r="V43" s="214">
        <v>1</v>
      </c>
      <c r="W43" s="187"/>
      <c r="X43" s="189" t="str">
        <f>IF(OR(Y43="Preventivo",Y43="Detectivo"),"Probabilidad",IF(Y43="Correctivo","Impacto",""))</f>
        <v/>
      </c>
      <c r="Y43" s="190"/>
      <c r="Z43" s="190"/>
      <c r="AA43" s="191" t="str">
        <f>IF(AND(Y43="Preventivo",Z43="Automático"),"50%",IF(AND(Y43="Preventivo",Z43="Manual"),"40%",IF(AND(Y43="Detectivo",Z43="Automático"),"40%",IF(AND(Y43="Detectivo",Z43="Manual"),"30%",IF(AND(Y43="Correctivo",Z43="Automático"),"35%",IF(AND(Y43="Correctivo",Z43="Manual"),"25%",""))))))</f>
        <v/>
      </c>
      <c r="AB43" s="190"/>
      <c r="AC43" s="190"/>
      <c r="AD43" s="190"/>
      <c r="AE43" s="192" t="str">
        <f>IFERROR(IF(X43="Probabilidad",(P43-(+P43*AA43)),IF(X43="Impacto",P43,"")),"")</f>
        <v/>
      </c>
      <c r="AF43" s="193" t="str">
        <f>IFERROR(IF(AE43="","",IF(AE43&lt;=0.2,"Muy Baja",IF(AE43&lt;=0.4,"Baja",IF(AE43&lt;=0.6,"Media",IF(AE43&lt;=0.8,"Alta","Muy Alta"))))),"")</f>
        <v/>
      </c>
      <c r="AG43" s="191" t="str">
        <f>+AE43</f>
        <v/>
      </c>
      <c r="AH43" s="193" t="str">
        <f>IFERROR(IF(AI43="","",IF(AI43&lt;=0.2,"Leve",IF(AI43&lt;=0.4,"Menor",IF(AI43&lt;=0.6,"Moderado",IF(AI43&lt;=0.8,"Mayor","Catastrófico"))))),"")</f>
        <v/>
      </c>
      <c r="AI43" s="191" t="str">
        <f t="shared" ref="AI43" si="44">IFERROR(IF(X43="Impacto",(T43-(+T43*AA43)),IF(X43="Probabilidad",T43,"")),"")</f>
        <v/>
      </c>
      <c r="AJ43" s="194" t="str">
        <f>IFERROR(IF(OR(AND(AF43="Muy Baja",AH43="Leve"),AND(AF43="Muy Baja",AH43="Menor"),AND(AF43="Baja",AH43="Leve")),"Bajo",IF(OR(AND(AF43="Muy baja",AH43="Moderado"),AND(AF43="Baja",AH43="Menor"),AND(AF43="Baja",AH43="Moderado"),AND(AF43="Media",AH43="Leve"),AND(AF43="Media",AH43="Menor"),AND(AF43="Media",AH43="Moderado"),AND(AF43="Alta",AH43="Leve"),AND(AF43="Alta",AH43="Menor")),"Moderado",IF(OR(AND(AF43="Muy Baja",AH43="Mayor"),AND(AF43="Baja",AH43="Mayor"),AND(AF43="Media",AH43="Mayor"),AND(AF43="Alta",AH43="Moderado"),AND(AF43="Alta",AH43="Mayor"),AND(AF43="Muy Alta",AH43="Leve"),AND(AF43="Muy Alta",AH43="Menor"),AND(AF43="Muy Alta",AH43="Moderado"),AND(AF43="Muy Alta",AH43="Mayor")),"Alto",IF(OR(AND(AF43="Muy Baja",AH43="Catastrófico"),AND(AF43="Baja",AH43="Catastrófico"),AND(AF43="Media",AH43="Catastrófico"),AND(AF43="Alta",AH43="Catastrófico"),AND(AF43="Muy Alta",AH43="Catastrófico")),"Extremo","")))),"")</f>
        <v/>
      </c>
      <c r="AK43" s="190"/>
      <c r="AL43" s="186"/>
      <c r="AM43" s="196"/>
      <c r="AN43" s="196"/>
      <c r="AO43" s="197"/>
      <c r="AP43" s="347"/>
      <c r="AQ43" s="347"/>
      <c r="AR43" s="347"/>
    </row>
    <row r="44" spans="1:44" ht="37.5" customHeight="1" x14ac:dyDescent="0.2">
      <c r="A44" s="358"/>
      <c r="B44" s="338"/>
      <c r="C44" s="338"/>
      <c r="D44" s="338"/>
      <c r="E44" s="325"/>
      <c r="F44" s="338"/>
      <c r="G44" s="325"/>
      <c r="H44" s="325"/>
      <c r="I44" s="325"/>
      <c r="J44" s="325"/>
      <c r="K44" s="325"/>
      <c r="L44" s="325"/>
      <c r="M44" s="325"/>
      <c r="N44" s="347"/>
      <c r="O44" s="329"/>
      <c r="P44" s="328"/>
      <c r="Q44" s="332"/>
      <c r="R44" s="328">
        <f>IF(NOT(ISERROR(MATCH(Q44,_xlfn.ANCHORARRAY(E55),0))),P57&amp;"Por favor no seleccionar los criterios de impacto",Q44)</f>
        <v>0</v>
      </c>
      <c r="S44" s="329"/>
      <c r="T44" s="328"/>
      <c r="U44" s="327"/>
      <c r="V44" s="214">
        <v>2</v>
      </c>
      <c r="W44" s="187"/>
      <c r="X44" s="189" t="str">
        <f>IF(OR(Y44="Preventivo",Y44="Detectivo"),"Probabilidad",IF(Y44="Correctivo","Impacto",""))</f>
        <v/>
      </c>
      <c r="Y44" s="190"/>
      <c r="Z44" s="190"/>
      <c r="AA44" s="191" t="str">
        <f t="shared" ref="AA44:AA48" si="45">IF(AND(Y44="Preventivo",Z44="Automático"),"50%",IF(AND(Y44="Preventivo",Z44="Manual"),"40%",IF(AND(Y44="Detectivo",Z44="Automático"),"40%",IF(AND(Y44="Detectivo",Z44="Manual"),"30%",IF(AND(Y44="Correctivo",Z44="Automático"),"35%",IF(AND(Y44="Correctivo",Z44="Manual"),"25%",""))))))</f>
        <v/>
      </c>
      <c r="AB44" s="190"/>
      <c r="AC44" s="190"/>
      <c r="AD44" s="190"/>
      <c r="AE44" s="192" t="str">
        <f>IFERROR(IF(AND(X43="Probabilidad",X44="Probabilidad"),(AG43-(+AG43*AA44)),IF(X44="Probabilidad",(P43-(+P43*AA44)),IF(X44="Impacto",AG43,""))),"")</f>
        <v/>
      </c>
      <c r="AF44" s="193" t="str">
        <f t="shared" si="2"/>
        <v/>
      </c>
      <c r="AG44" s="191" t="str">
        <f t="shared" ref="AG44:AG48" si="46">+AE44</f>
        <v/>
      </c>
      <c r="AH44" s="193" t="str">
        <f t="shared" si="4"/>
        <v/>
      </c>
      <c r="AI44" s="191" t="str">
        <f t="shared" ref="AI44" si="47">IFERROR(IF(AND(X43="Impacto",X44="Impacto"),(AI43-(+AI43*AA44)),IF(X44="Impacto",($T$13-(+$T$13*AA44)),IF(X44="Probabilidad",AI43,""))),"")</f>
        <v/>
      </c>
      <c r="AJ44" s="194" t="str">
        <f t="shared" ref="AJ44:AJ45" si="48">IFERROR(IF(OR(AND(AF44="Muy Baja",AH44="Leve"),AND(AF44="Muy Baja",AH44="Menor"),AND(AF44="Baja",AH44="Leve")),"Bajo",IF(OR(AND(AF44="Muy baja",AH44="Moderado"),AND(AF44="Baja",AH44="Menor"),AND(AF44="Baja",AH44="Moderado"),AND(AF44="Media",AH44="Leve"),AND(AF44="Media",AH44="Menor"),AND(AF44="Media",AH44="Moderado"),AND(AF44="Alta",AH44="Leve"),AND(AF44="Alta",AH44="Menor")),"Moderado",IF(OR(AND(AF44="Muy Baja",AH44="Mayor"),AND(AF44="Baja",AH44="Mayor"),AND(AF44="Media",AH44="Mayor"),AND(AF44="Alta",AH44="Moderado"),AND(AF44="Alta",AH44="Mayor"),AND(AF44="Muy Alta",AH44="Leve"),AND(AF44="Muy Alta",AH44="Menor"),AND(AF44="Muy Alta",AH44="Moderado"),AND(AF44="Muy Alta",AH44="Mayor")),"Alto",IF(OR(AND(AF44="Muy Baja",AH44="Catastrófico"),AND(AF44="Baja",AH44="Catastrófico"),AND(AF44="Media",AH44="Catastrófico"),AND(AF44="Alta",AH44="Catastrófico"),AND(AF44="Muy Alta",AH44="Catastrófico")),"Extremo","")))),"")</f>
        <v/>
      </c>
      <c r="AK44" s="195"/>
      <c r="AL44" s="186"/>
      <c r="AM44" s="196"/>
      <c r="AN44" s="196"/>
      <c r="AO44" s="197"/>
      <c r="AP44" s="347"/>
      <c r="AQ44" s="347"/>
      <c r="AR44" s="347"/>
    </row>
    <row r="45" spans="1:44" ht="37.5" customHeight="1" x14ac:dyDescent="0.2">
      <c r="A45" s="358"/>
      <c r="B45" s="338"/>
      <c r="C45" s="338"/>
      <c r="D45" s="338"/>
      <c r="E45" s="325"/>
      <c r="F45" s="338"/>
      <c r="G45" s="325"/>
      <c r="H45" s="325"/>
      <c r="I45" s="325"/>
      <c r="J45" s="325"/>
      <c r="K45" s="325"/>
      <c r="L45" s="325"/>
      <c r="M45" s="325"/>
      <c r="N45" s="347"/>
      <c r="O45" s="329"/>
      <c r="P45" s="328"/>
      <c r="Q45" s="332"/>
      <c r="R45" s="328">
        <f>IF(NOT(ISERROR(MATCH(Q45,_xlfn.ANCHORARRAY(E56),0))),P58&amp;"Por favor no seleccionar los criterios de impacto",Q45)</f>
        <v>0</v>
      </c>
      <c r="S45" s="329"/>
      <c r="T45" s="328"/>
      <c r="U45" s="327"/>
      <c r="V45" s="214">
        <v>3</v>
      </c>
      <c r="W45" s="188"/>
      <c r="X45" s="189" t="str">
        <f>IF(OR(Y45="Preventivo",Y45="Detectivo"),"Probabilidad",IF(Y45="Correctivo","Impacto",""))</f>
        <v/>
      </c>
      <c r="Y45" s="190"/>
      <c r="Z45" s="190"/>
      <c r="AA45" s="191" t="str">
        <f t="shared" si="45"/>
        <v/>
      </c>
      <c r="AB45" s="190"/>
      <c r="AC45" s="190"/>
      <c r="AD45" s="190"/>
      <c r="AE45" s="192" t="str">
        <f>IFERROR(IF(AND(X44="Probabilidad",X45="Probabilidad"),(AG44-(+AG44*AA45)),IF(AND(X44="Impacto",X45="Probabilidad"),(AG43-(+AG43*AA45)),IF(X45="Impacto",AG44,""))),"")</f>
        <v/>
      </c>
      <c r="AF45" s="193" t="str">
        <f t="shared" si="2"/>
        <v/>
      </c>
      <c r="AG45" s="191" t="str">
        <f t="shared" si="46"/>
        <v/>
      </c>
      <c r="AH45" s="193" t="str">
        <f t="shared" si="4"/>
        <v/>
      </c>
      <c r="AI45" s="191" t="str">
        <f t="shared" ref="AI45" si="49">IFERROR(IF(AND(X44="Impacto",X45="Impacto"),(AI44-(+AI44*AA45)),IF(AND(X44="Probabilidad",X45="Impacto"),(AI43-(+AI43*AA45)),IF(X45="Probabilidad",AI44,""))),"")</f>
        <v/>
      </c>
      <c r="AJ45" s="194" t="str">
        <f t="shared" si="48"/>
        <v/>
      </c>
      <c r="AK45" s="195"/>
      <c r="AL45" s="186"/>
      <c r="AM45" s="196"/>
      <c r="AN45" s="196"/>
      <c r="AO45" s="197"/>
      <c r="AP45" s="347"/>
      <c r="AQ45" s="347"/>
      <c r="AR45" s="347"/>
    </row>
    <row r="46" spans="1:44" ht="37.5" customHeight="1" x14ac:dyDescent="0.2">
      <c r="A46" s="358"/>
      <c r="B46" s="338"/>
      <c r="C46" s="338"/>
      <c r="D46" s="338"/>
      <c r="E46" s="325"/>
      <c r="F46" s="338"/>
      <c r="G46" s="325"/>
      <c r="H46" s="325"/>
      <c r="I46" s="325"/>
      <c r="J46" s="325"/>
      <c r="K46" s="325"/>
      <c r="L46" s="325"/>
      <c r="M46" s="325"/>
      <c r="N46" s="347"/>
      <c r="O46" s="329"/>
      <c r="P46" s="328"/>
      <c r="Q46" s="332"/>
      <c r="R46" s="328">
        <f>IF(NOT(ISERROR(MATCH(Q46,_xlfn.ANCHORARRAY(E57),0))),P59&amp;"Por favor no seleccionar los criterios de impacto",Q46)</f>
        <v>0</v>
      </c>
      <c r="S46" s="329"/>
      <c r="T46" s="328"/>
      <c r="U46" s="327"/>
      <c r="V46" s="214">
        <v>4</v>
      </c>
      <c r="W46" s="187"/>
      <c r="X46" s="189" t="str">
        <f t="shared" ref="X46:X48" si="50">IF(OR(Y46="Preventivo",Y46="Detectivo"),"Probabilidad",IF(Y46="Correctivo","Impacto",""))</f>
        <v/>
      </c>
      <c r="Y46" s="190"/>
      <c r="Z46" s="190"/>
      <c r="AA46" s="191" t="str">
        <f t="shared" si="45"/>
        <v/>
      </c>
      <c r="AB46" s="190"/>
      <c r="AC46" s="190"/>
      <c r="AD46" s="190"/>
      <c r="AE46" s="192" t="str">
        <f t="shared" ref="AE46:AE48" si="51">IFERROR(IF(AND(X45="Probabilidad",X46="Probabilidad"),(AG45-(+AG45*AA46)),IF(AND(X45="Impacto",X46="Probabilidad"),(AG44-(+AG44*AA46)),IF(X46="Impacto",AG45,""))),"")</f>
        <v/>
      </c>
      <c r="AF46" s="193" t="str">
        <f t="shared" si="2"/>
        <v/>
      </c>
      <c r="AG46" s="191" t="str">
        <f t="shared" si="46"/>
        <v/>
      </c>
      <c r="AH46" s="193" t="str">
        <f t="shared" si="4"/>
        <v/>
      </c>
      <c r="AI46" s="191" t="str">
        <f t="shared" si="13"/>
        <v/>
      </c>
      <c r="AJ46" s="194" t="str">
        <f>IFERROR(IF(OR(AND(AF46="Muy Baja",AH46="Leve"),AND(AF46="Muy Baja",AH46="Menor"),AND(AF46="Baja",AH46="Leve")),"Bajo",IF(OR(AND(AF46="Muy baja",AH46="Moderado"),AND(AF46="Baja",AH46="Menor"),AND(AF46="Baja",AH46="Moderado"),AND(AF46="Media",AH46="Leve"),AND(AF46="Media",AH46="Menor"),AND(AF46="Media",AH46="Moderado"),AND(AF46="Alta",AH46="Leve"),AND(AF46="Alta",AH46="Menor")),"Moderado",IF(OR(AND(AF46="Muy Baja",AH46="Mayor"),AND(AF46="Baja",AH46="Mayor"),AND(AF46="Media",AH46="Mayor"),AND(AF46="Alta",AH46="Moderado"),AND(AF46="Alta",AH46="Mayor"),AND(AF46="Muy Alta",AH46="Leve"),AND(AF46="Muy Alta",AH46="Menor"),AND(AF46="Muy Alta",AH46="Moderado"),AND(AF46="Muy Alta",AH46="Mayor")),"Alto",IF(OR(AND(AF46="Muy Baja",AH46="Catastrófico"),AND(AF46="Baja",AH46="Catastrófico"),AND(AF46="Media",AH46="Catastrófico"),AND(AF46="Alta",AH46="Catastrófico"),AND(AF46="Muy Alta",AH46="Catastrófico")),"Extremo","")))),"")</f>
        <v/>
      </c>
      <c r="AK46" s="195"/>
      <c r="AL46" s="186"/>
      <c r="AM46" s="196"/>
      <c r="AN46" s="196"/>
      <c r="AO46" s="197"/>
      <c r="AP46" s="347"/>
      <c r="AQ46" s="347"/>
      <c r="AR46" s="347"/>
    </row>
    <row r="47" spans="1:44" ht="37.5" customHeight="1" x14ac:dyDescent="0.2">
      <c r="A47" s="358"/>
      <c r="B47" s="338"/>
      <c r="C47" s="338"/>
      <c r="D47" s="338"/>
      <c r="E47" s="325"/>
      <c r="F47" s="338"/>
      <c r="G47" s="325"/>
      <c r="H47" s="325"/>
      <c r="I47" s="325"/>
      <c r="J47" s="325"/>
      <c r="K47" s="325"/>
      <c r="L47" s="325"/>
      <c r="M47" s="325"/>
      <c r="N47" s="347"/>
      <c r="O47" s="329"/>
      <c r="P47" s="328"/>
      <c r="Q47" s="332"/>
      <c r="R47" s="328">
        <f>IF(NOT(ISERROR(MATCH(Q47,_xlfn.ANCHORARRAY(E58),0))),P60&amp;"Por favor no seleccionar los criterios de impacto",Q47)</f>
        <v>0</v>
      </c>
      <c r="S47" s="329"/>
      <c r="T47" s="328"/>
      <c r="U47" s="327"/>
      <c r="V47" s="214">
        <v>5</v>
      </c>
      <c r="W47" s="187"/>
      <c r="X47" s="189" t="str">
        <f t="shared" si="50"/>
        <v/>
      </c>
      <c r="Y47" s="190"/>
      <c r="Z47" s="190"/>
      <c r="AA47" s="191" t="str">
        <f t="shared" si="45"/>
        <v/>
      </c>
      <c r="AB47" s="190"/>
      <c r="AC47" s="190"/>
      <c r="AD47" s="190"/>
      <c r="AE47" s="192" t="str">
        <f t="shared" si="51"/>
        <v/>
      </c>
      <c r="AF47" s="193" t="str">
        <f t="shared" si="2"/>
        <v/>
      </c>
      <c r="AG47" s="191" t="str">
        <f t="shared" si="46"/>
        <v/>
      </c>
      <c r="AH47" s="193" t="str">
        <f t="shared" si="4"/>
        <v/>
      </c>
      <c r="AI47" s="191" t="str">
        <f t="shared" si="13"/>
        <v/>
      </c>
      <c r="AJ47" s="194" t="str">
        <f t="shared" ref="AJ47" si="52">IFERROR(IF(OR(AND(AF47="Muy Baja",AH47="Leve"),AND(AF47="Muy Baja",AH47="Menor"),AND(AF47="Baja",AH47="Leve")),"Bajo",IF(OR(AND(AF47="Muy baja",AH47="Moderado"),AND(AF47="Baja",AH47="Menor"),AND(AF47="Baja",AH47="Moderado"),AND(AF47="Media",AH47="Leve"),AND(AF47="Media",AH47="Menor"),AND(AF47="Media",AH47="Moderado"),AND(AF47="Alta",AH47="Leve"),AND(AF47="Alta",AH47="Menor")),"Moderado",IF(OR(AND(AF47="Muy Baja",AH47="Mayor"),AND(AF47="Baja",AH47="Mayor"),AND(AF47="Media",AH47="Mayor"),AND(AF47="Alta",AH47="Moderado"),AND(AF47="Alta",AH47="Mayor"),AND(AF47="Muy Alta",AH47="Leve"),AND(AF47="Muy Alta",AH47="Menor"),AND(AF47="Muy Alta",AH47="Moderado"),AND(AF47="Muy Alta",AH47="Mayor")),"Alto",IF(OR(AND(AF47="Muy Baja",AH47="Catastrófico"),AND(AF47="Baja",AH47="Catastrófico"),AND(AF47="Media",AH47="Catastrófico"),AND(AF47="Alta",AH47="Catastrófico"),AND(AF47="Muy Alta",AH47="Catastrófico")),"Extremo","")))),"")</f>
        <v/>
      </c>
      <c r="AK47" s="195"/>
      <c r="AL47" s="186"/>
      <c r="AM47" s="196"/>
      <c r="AN47" s="196"/>
      <c r="AO47" s="197"/>
      <c r="AP47" s="347"/>
      <c r="AQ47" s="347"/>
      <c r="AR47" s="347"/>
    </row>
    <row r="48" spans="1:44" ht="37.5" customHeight="1" x14ac:dyDescent="0.2">
      <c r="A48" s="358"/>
      <c r="B48" s="338"/>
      <c r="C48" s="338"/>
      <c r="D48" s="338"/>
      <c r="E48" s="326"/>
      <c r="F48" s="338"/>
      <c r="G48" s="326"/>
      <c r="H48" s="326"/>
      <c r="I48" s="326"/>
      <c r="J48" s="326"/>
      <c r="K48" s="326"/>
      <c r="L48" s="326"/>
      <c r="M48" s="326"/>
      <c r="N48" s="347"/>
      <c r="O48" s="329"/>
      <c r="P48" s="328"/>
      <c r="Q48" s="332"/>
      <c r="R48" s="328">
        <f>IF(NOT(ISERROR(MATCH(Q48,_xlfn.ANCHORARRAY(E59),0))),P61&amp;"Por favor no seleccionar los criterios de impacto",Q48)</f>
        <v>0</v>
      </c>
      <c r="S48" s="329"/>
      <c r="T48" s="328"/>
      <c r="U48" s="327"/>
      <c r="V48" s="214">
        <v>6</v>
      </c>
      <c r="W48" s="187"/>
      <c r="X48" s="189" t="str">
        <f t="shared" si="50"/>
        <v/>
      </c>
      <c r="Y48" s="190"/>
      <c r="Z48" s="190"/>
      <c r="AA48" s="191" t="str">
        <f t="shared" si="45"/>
        <v/>
      </c>
      <c r="AB48" s="190"/>
      <c r="AC48" s="190"/>
      <c r="AD48" s="190"/>
      <c r="AE48" s="192" t="str">
        <f t="shared" si="51"/>
        <v/>
      </c>
      <c r="AF48" s="193" t="str">
        <f t="shared" si="2"/>
        <v/>
      </c>
      <c r="AG48" s="191" t="str">
        <f t="shared" si="46"/>
        <v/>
      </c>
      <c r="AH48" s="193" t="str">
        <f>IFERROR(IF(AI48="","",IF(AI48&lt;=0.2,"Leve",IF(AI48&lt;=0.4,"Menor",IF(AI48&lt;=0.6,"Moderado",IF(AI48&lt;=0.8,"Mayor","Catastrófico"))))),"")</f>
        <v/>
      </c>
      <c r="AI48" s="191" t="str">
        <f t="shared" si="13"/>
        <v/>
      </c>
      <c r="AJ48" s="194" t="str">
        <f>IFERROR(IF(OR(AND(AF48="Muy Baja",AH48="Leve"),AND(AF48="Muy Baja",AH48="Menor"),AND(AF48="Baja",AH48="Leve")),"Bajo",IF(OR(AND(AF48="Muy baja",AH48="Moderado"),AND(AF48="Baja",AH48="Menor"),AND(AF48="Baja",AH48="Moderado"),AND(AF48="Media",AH48="Leve"),AND(AF48="Media",AH48="Menor"),AND(AF48="Media",AH48="Moderado"),AND(AF48="Alta",AH48="Leve"),AND(AF48="Alta",AH48="Menor")),"Moderado",IF(OR(AND(AF48="Muy Baja",AH48="Mayor"),AND(AF48="Baja",AH48="Mayor"),AND(AF48="Media",AH48="Mayor"),AND(AF48="Alta",AH48="Moderado"),AND(AF48="Alta",AH48="Mayor"),AND(AF48="Muy Alta",AH48="Leve"),AND(AF48="Muy Alta",AH48="Menor"),AND(AF48="Muy Alta",AH48="Moderado"),AND(AF48="Muy Alta",AH48="Mayor")),"Alto",IF(OR(AND(AF48="Muy Baja",AH48="Catastrófico"),AND(AF48="Baja",AH48="Catastrófico"),AND(AF48="Media",AH48="Catastrófico"),AND(AF48="Alta",AH48="Catastrófico"),AND(AF48="Muy Alta",AH48="Catastrófico")),"Extremo","")))),"")</f>
        <v/>
      </c>
      <c r="AK48" s="195"/>
      <c r="AL48" s="186"/>
      <c r="AM48" s="196"/>
      <c r="AN48" s="196"/>
      <c r="AO48" s="197"/>
      <c r="AP48" s="347"/>
      <c r="AQ48" s="347"/>
      <c r="AR48" s="347"/>
    </row>
    <row r="49" spans="1:44" ht="37.5" customHeight="1" x14ac:dyDescent="0.2">
      <c r="A49" s="358">
        <v>7</v>
      </c>
      <c r="B49" s="338"/>
      <c r="C49" s="338"/>
      <c r="D49" s="359"/>
      <c r="E49" s="338"/>
      <c r="F49" s="338"/>
      <c r="G49" s="324"/>
      <c r="H49" s="324"/>
      <c r="I49" s="324"/>
      <c r="J49" s="324"/>
      <c r="K49" s="324"/>
      <c r="L49" s="324"/>
      <c r="M49" s="324"/>
      <c r="N49" s="347"/>
      <c r="O49" s="329" t="str">
        <f>IF(N49&lt;=0,"",IF(N49&lt;=2,"Muy Baja",IF(N49&lt;=24,"Baja",IF(N49&lt;=500,"Media",IF(N49&lt;=5000,"Alta","Muy Alta")))))</f>
        <v/>
      </c>
      <c r="P49" s="328" t="str">
        <f>IF(O49="","",IF(O49="Muy Baja",0.2,IF(O49="Baja",0.4,IF(O49="Media",0.6,IF(O49="Alta",0.8,IF(O49="Muy Alta",1,))))))</f>
        <v/>
      </c>
      <c r="Q49" s="332"/>
      <c r="R49" s="328">
        <f>IF(NOT(ISERROR(MATCH(Q49,'Tabla Impacto'!$B$222:$B$224,0))),'Tabla Impacto'!$F$224&amp;"Por favor no seleccionar los criterios de impacto(Afectación Económica o presupuestal y Pérdida Reputacional)",Q49)</f>
        <v>0</v>
      </c>
      <c r="S49" s="329" t="str">
        <f>IF(OR(R49='Tabla Impacto'!$C$12,R49='Tabla Impacto'!$D$12),"Leve",IF(OR(R49='Tabla Impacto'!$C$13,R49='Tabla Impacto'!$D$13),"Menor",IF(OR(R49='Tabla Impacto'!$C$14,R49='Tabla Impacto'!$D$14),"Moderado",IF(OR(R49='Tabla Impacto'!$C$15,R49='Tabla Impacto'!$D$15),"Mayor",IF(OR(R49='Tabla Impacto'!$C$16,R49='Tabla Impacto'!$D$16),"Catastrófico","")))))</f>
        <v/>
      </c>
      <c r="T49" s="328" t="str">
        <f>IF(S49="","",IF(S49="Leve",0.2,IF(S49="Menor",0.4,IF(S49="Moderado",0.6,IF(S49="Mayor",0.8,IF(S49="Catastrófico",1,))))))</f>
        <v/>
      </c>
      <c r="U49" s="327" t="str">
        <f>IF(OR(AND(O49="Muy Baja",S49="Leve"),AND(O49="Muy Baja",S49="Menor"),AND(O49="Baja",S49="Leve")),"Bajo",IF(OR(AND(O49="Muy baja",S49="Moderado"),AND(O49="Baja",S49="Menor"),AND(O49="Baja",S49="Moderado"),AND(O49="Media",S49="Leve"),AND(O49="Media",S49="Menor"),AND(O49="Media",S49="Moderado"),AND(O49="Alta",S49="Leve"),AND(O49="Alta",S49="Menor")),"Moderado",IF(OR(AND(O49="Muy Baja",S49="Mayor"),AND(O49="Baja",S49="Mayor"),AND(O49="Media",S49="Mayor"),AND(O49="Alta",S49="Moderado"),AND(O49="Alta",S49="Mayor"),AND(O49="Muy Alta",S49="Leve"),AND(O49="Muy Alta",S49="Menor"),AND(O49="Muy Alta",S49="Moderado"),AND(O49="Muy Alta",S49="Mayor")),"Alto",IF(OR(AND(O49="Muy Baja",S49="Catastrófico"),AND(O49="Baja",S49="Catastrófico"),AND(O49="Media",S49="Catastrófico"),AND(O49="Alta",S49="Catastrófico"),AND(O49="Muy Alta",S49="Catastrófico")),"Extremo",""))))</f>
        <v/>
      </c>
      <c r="V49" s="214">
        <v>1</v>
      </c>
      <c r="W49" s="199"/>
      <c r="X49" s="189" t="str">
        <f>IF(OR(Y49="Preventivo",Y49="Detectivo"),"Probabilidad",IF(Y49="Correctivo","Impacto",""))</f>
        <v/>
      </c>
      <c r="Y49" s="190"/>
      <c r="Z49" s="190"/>
      <c r="AA49" s="191" t="str">
        <f>IF(AND(Y49="Preventivo",Z49="Automático"),"50%",IF(AND(Y49="Preventivo",Z49="Manual"),"40%",IF(AND(Y49="Detectivo",Z49="Automático"),"40%",IF(AND(Y49="Detectivo",Z49="Manual"),"30%",IF(AND(Y49="Correctivo",Z49="Automático"),"35%",IF(AND(Y49="Correctivo",Z49="Manual"),"25%",""))))))</f>
        <v/>
      </c>
      <c r="AB49" s="190"/>
      <c r="AC49" s="190"/>
      <c r="AD49" s="190"/>
      <c r="AE49" s="192" t="str">
        <f>IFERROR(IF(X49="Probabilidad",(P49-(+P49*AA49)),IF(X49="Impacto",P49,"")),"")</f>
        <v/>
      </c>
      <c r="AF49" s="193" t="str">
        <f>IFERROR(IF(AE49="","",IF(AE49&lt;=0.2,"Muy Baja",IF(AE49&lt;=0.4,"Baja",IF(AE49&lt;=0.6,"Media",IF(AE49&lt;=0.8,"Alta","Muy Alta"))))),"")</f>
        <v/>
      </c>
      <c r="AG49" s="191" t="str">
        <f>+AE49</f>
        <v/>
      </c>
      <c r="AH49" s="193" t="str">
        <f>IFERROR(IF(AI49="","",IF(AI49&lt;=0.2,"Leve",IF(AI49&lt;=0.4,"Menor",IF(AI49&lt;=0.6,"Moderado",IF(AI49&lt;=0.8,"Mayor","Catastrófico"))))),"")</f>
        <v/>
      </c>
      <c r="AI49" s="191" t="str">
        <f t="shared" ref="AI49" si="53">IFERROR(IF(X49="Impacto",(T49-(+T49*AA49)),IF(X49="Probabilidad",T49,"")),"")</f>
        <v/>
      </c>
      <c r="AJ49" s="194" t="str">
        <f>IFERROR(IF(OR(AND(AF49="Muy Baja",AH49="Leve"),AND(AF49="Muy Baja",AH49="Menor"),AND(AF49="Baja",AH49="Leve")),"Bajo",IF(OR(AND(AF49="Muy baja",AH49="Moderado"),AND(AF49="Baja",AH49="Menor"),AND(AF49="Baja",AH49="Moderado"),AND(AF49="Media",AH49="Leve"),AND(AF49="Media",AH49="Menor"),AND(AF49="Media",AH49="Moderado"),AND(AF49="Alta",AH49="Leve"),AND(AF49="Alta",AH49="Menor")),"Moderado",IF(OR(AND(AF49="Muy Baja",AH49="Mayor"),AND(AF49="Baja",AH49="Mayor"),AND(AF49="Media",AH49="Mayor"),AND(AF49="Alta",AH49="Moderado"),AND(AF49="Alta",AH49="Mayor"),AND(AF49="Muy Alta",AH49="Leve"),AND(AF49="Muy Alta",AH49="Menor"),AND(AF49="Muy Alta",AH49="Moderado"),AND(AF49="Muy Alta",AH49="Mayor")),"Alto",IF(OR(AND(AF49="Muy Baja",AH49="Catastrófico"),AND(AF49="Baja",AH49="Catastrófico"),AND(AF49="Media",AH49="Catastrófico"),AND(AF49="Alta",AH49="Catastrófico"),AND(AF49="Muy Alta",AH49="Catastrófico")),"Extremo","")))),"")</f>
        <v/>
      </c>
      <c r="AK49" s="195"/>
      <c r="AL49" s="186"/>
      <c r="AM49" s="196"/>
      <c r="AN49" s="196"/>
      <c r="AO49" s="197"/>
      <c r="AP49" s="347"/>
      <c r="AQ49" s="347"/>
      <c r="AR49" s="347"/>
    </row>
    <row r="50" spans="1:44" ht="37.5" customHeight="1" x14ac:dyDescent="0.2">
      <c r="A50" s="358"/>
      <c r="B50" s="338"/>
      <c r="C50" s="338"/>
      <c r="D50" s="359"/>
      <c r="E50" s="338"/>
      <c r="F50" s="338"/>
      <c r="G50" s="325"/>
      <c r="H50" s="325"/>
      <c r="I50" s="325"/>
      <c r="J50" s="325"/>
      <c r="K50" s="325"/>
      <c r="L50" s="325"/>
      <c r="M50" s="325"/>
      <c r="N50" s="347"/>
      <c r="O50" s="329"/>
      <c r="P50" s="328"/>
      <c r="Q50" s="332"/>
      <c r="R50" s="328">
        <f>IF(NOT(ISERROR(MATCH(Q50,_xlfn.ANCHORARRAY(E61),0))),P63&amp;"Por favor no seleccionar los criterios de impacto",Q50)</f>
        <v>0</v>
      </c>
      <c r="S50" s="329"/>
      <c r="T50" s="328"/>
      <c r="U50" s="327"/>
      <c r="V50" s="214">
        <v>2</v>
      </c>
      <c r="W50" s="187"/>
      <c r="X50" s="189" t="str">
        <f>IF(OR(Y50="Preventivo",Y50="Detectivo"),"Probabilidad",IF(Y50="Correctivo","Impacto",""))</f>
        <v/>
      </c>
      <c r="Y50" s="190"/>
      <c r="Z50" s="190"/>
      <c r="AA50" s="191" t="str">
        <f t="shared" ref="AA50:AA54" si="54">IF(AND(Y50="Preventivo",Z50="Automático"),"50%",IF(AND(Y50="Preventivo",Z50="Manual"),"40%",IF(AND(Y50="Detectivo",Z50="Automático"),"40%",IF(AND(Y50="Detectivo",Z50="Manual"),"30%",IF(AND(Y50="Correctivo",Z50="Automático"),"35%",IF(AND(Y50="Correctivo",Z50="Manual"),"25%",""))))))</f>
        <v/>
      </c>
      <c r="AB50" s="190"/>
      <c r="AC50" s="190"/>
      <c r="AD50" s="190"/>
      <c r="AE50" s="192" t="str">
        <f>IFERROR(IF(AND(X49="Probabilidad",X50="Probabilidad"),(AG49-(+AG49*AA50)),IF(X50="Probabilidad",(P49-(+P49*AA50)),IF(X50="Impacto",AG49,""))),"")</f>
        <v/>
      </c>
      <c r="AF50" s="193" t="str">
        <f t="shared" si="2"/>
        <v/>
      </c>
      <c r="AG50" s="191" t="str">
        <f t="shared" ref="AG50:AG54" si="55">+AE50</f>
        <v/>
      </c>
      <c r="AH50" s="193" t="str">
        <f t="shared" si="4"/>
        <v/>
      </c>
      <c r="AI50" s="191" t="str">
        <f t="shared" ref="AI50" si="56">IFERROR(IF(AND(X49="Impacto",X50="Impacto"),(AI49-(+AI49*AA50)),IF(X50="Impacto",($T$13-(+$T$13*AA50)),IF(X50="Probabilidad",AI49,""))),"")</f>
        <v/>
      </c>
      <c r="AJ50" s="194" t="str">
        <f t="shared" ref="AJ50:AJ51" si="57">IFERROR(IF(OR(AND(AF50="Muy Baja",AH50="Leve"),AND(AF50="Muy Baja",AH50="Menor"),AND(AF50="Baja",AH50="Leve")),"Bajo",IF(OR(AND(AF50="Muy baja",AH50="Moderado"),AND(AF50="Baja",AH50="Menor"),AND(AF50="Baja",AH50="Moderado"),AND(AF50="Media",AH50="Leve"),AND(AF50="Media",AH50="Menor"),AND(AF50="Media",AH50="Moderado"),AND(AF50="Alta",AH50="Leve"),AND(AF50="Alta",AH50="Menor")),"Moderado",IF(OR(AND(AF50="Muy Baja",AH50="Mayor"),AND(AF50="Baja",AH50="Mayor"),AND(AF50="Media",AH50="Mayor"),AND(AF50="Alta",AH50="Moderado"),AND(AF50="Alta",AH50="Mayor"),AND(AF50="Muy Alta",AH50="Leve"),AND(AF50="Muy Alta",AH50="Menor"),AND(AF50="Muy Alta",AH50="Moderado"),AND(AF50="Muy Alta",AH50="Mayor")),"Alto",IF(OR(AND(AF50="Muy Baja",AH50="Catastrófico"),AND(AF50="Baja",AH50="Catastrófico"),AND(AF50="Media",AH50="Catastrófico"),AND(AF50="Alta",AH50="Catastrófico"),AND(AF50="Muy Alta",AH50="Catastrófico")),"Extremo","")))),"")</f>
        <v/>
      </c>
      <c r="AK50" s="195"/>
      <c r="AL50" s="186"/>
      <c r="AM50" s="196"/>
      <c r="AN50" s="196"/>
      <c r="AO50" s="197"/>
      <c r="AP50" s="347"/>
      <c r="AQ50" s="347"/>
      <c r="AR50" s="347"/>
    </row>
    <row r="51" spans="1:44" ht="37.5" customHeight="1" x14ac:dyDescent="0.2">
      <c r="A51" s="358"/>
      <c r="B51" s="338"/>
      <c r="C51" s="338"/>
      <c r="D51" s="359"/>
      <c r="E51" s="338"/>
      <c r="F51" s="338"/>
      <c r="G51" s="325"/>
      <c r="H51" s="325"/>
      <c r="I51" s="325"/>
      <c r="J51" s="325"/>
      <c r="K51" s="325"/>
      <c r="L51" s="325"/>
      <c r="M51" s="325"/>
      <c r="N51" s="347"/>
      <c r="O51" s="329"/>
      <c r="P51" s="328"/>
      <c r="Q51" s="332"/>
      <c r="R51" s="328">
        <f>IF(NOT(ISERROR(MATCH(Q51,_xlfn.ANCHORARRAY(E62),0))),P64&amp;"Por favor no seleccionar los criterios de impacto",Q51)</f>
        <v>0</v>
      </c>
      <c r="S51" s="329"/>
      <c r="T51" s="328"/>
      <c r="U51" s="327"/>
      <c r="V51" s="214">
        <v>3</v>
      </c>
      <c r="W51" s="188"/>
      <c r="X51" s="189" t="str">
        <f>IF(OR(Y51="Preventivo",Y51="Detectivo"),"Probabilidad",IF(Y51="Correctivo","Impacto",""))</f>
        <v/>
      </c>
      <c r="Y51" s="190"/>
      <c r="Z51" s="190"/>
      <c r="AA51" s="191" t="str">
        <f t="shared" si="54"/>
        <v/>
      </c>
      <c r="AB51" s="190"/>
      <c r="AC51" s="190"/>
      <c r="AD51" s="190"/>
      <c r="AE51" s="192" t="str">
        <f>IFERROR(IF(AND(X50="Probabilidad",X51="Probabilidad"),(AG50-(+AG50*AA51)),IF(AND(X50="Impacto",X51="Probabilidad"),(AG49-(+AG49*AA51)),IF(X51="Impacto",AG50,""))),"")</f>
        <v/>
      </c>
      <c r="AF51" s="193" t="str">
        <f t="shared" si="2"/>
        <v/>
      </c>
      <c r="AG51" s="191" t="str">
        <f t="shared" si="55"/>
        <v/>
      </c>
      <c r="AH51" s="193" t="str">
        <f t="shared" si="4"/>
        <v/>
      </c>
      <c r="AI51" s="191" t="str">
        <f t="shared" ref="AI51" si="58">IFERROR(IF(AND(X50="Impacto",X51="Impacto"),(AI50-(+AI50*AA51)),IF(AND(X50="Probabilidad",X51="Impacto"),(AI49-(+AI49*AA51)),IF(X51="Probabilidad",AI50,""))),"")</f>
        <v/>
      </c>
      <c r="AJ51" s="194" t="str">
        <f t="shared" si="57"/>
        <v/>
      </c>
      <c r="AK51" s="195"/>
      <c r="AL51" s="186"/>
      <c r="AM51" s="196"/>
      <c r="AN51" s="196"/>
      <c r="AO51" s="197"/>
      <c r="AP51" s="347"/>
      <c r="AQ51" s="347"/>
      <c r="AR51" s="347"/>
    </row>
    <row r="52" spans="1:44" ht="37.5" customHeight="1" x14ac:dyDescent="0.2">
      <c r="A52" s="358"/>
      <c r="B52" s="338"/>
      <c r="C52" s="338"/>
      <c r="D52" s="359"/>
      <c r="E52" s="338"/>
      <c r="F52" s="338"/>
      <c r="G52" s="325"/>
      <c r="H52" s="325"/>
      <c r="I52" s="325"/>
      <c r="J52" s="325"/>
      <c r="K52" s="325"/>
      <c r="L52" s="325"/>
      <c r="M52" s="325"/>
      <c r="N52" s="347"/>
      <c r="O52" s="329"/>
      <c r="P52" s="328"/>
      <c r="Q52" s="332"/>
      <c r="R52" s="328">
        <f>IF(NOT(ISERROR(MATCH(Q52,_xlfn.ANCHORARRAY(E63),0))),P65&amp;"Por favor no seleccionar los criterios de impacto",Q52)</f>
        <v>0</v>
      </c>
      <c r="S52" s="329"/>
      <c r="T52" s="328"/>
      <c r="U52" s="327"/>
      <c r="V52" s="214">
        <v>4</v>
      </c>
      <c r="W52" s="187"/>
      <c r="X52" s="189" t="str">
        <f t="shared" ref="X52:X54" si="59">IF(OR(Y52="Preventivo",Y52="Detectivo"),"Probabilidad",IF(Y52="Correctivo","Impacto",""))</f>
        <v/>
      </c>
      <c r="Y52" s="190"/>
      <c r="Z52" s="190"/>
      <c r="AA52" s="191" t="str">
        <f t="shared" si="54"/>
        <v/>
      </c>
      <c r="AB52" s="190"/>
      <c r="AC52" s="190"/>
      <c r="AD52" s="190"/>
      <c r="AE52" s="192" t="str">
        <f t="shared" ref="AE52:AE54" si="60">IFERROR(IF(AND(X51="Probabilidad",X52="Probabilidad"),(AG51-(+AG51*AA52)),IF(AND(X51="Impacto",X52="Probabilidad"),(AG50-(+AG50*AA52)),IF(X52="Impacto",AG51,""))),"")</f>
        <v/>
      </c>
      <c r="AF52" s="193" t="str">
        <f t="shared" si="2"/>
        <v/>
      </c>
      <c r="AG52" s="191" t="str">
        <f t="shared" si="55"/>
        <v/>
      </c>
      <c r="AH52" s="193" t="str">
        <f t="shared" si="4"/>
        <v/>
      </c>
      <c r="AI52" s="191" t="str">
        <f t="shared" si="13"/>
        <v/>
      </c>
      <c r="AJ52" s="194" t="str">
        <f>IFERROR(IF(OR(AND(AF52="Muy Baja",AH52="Leve"),AND(AF52="Muy Baja",AH52="Menor"),AND(AF52="Baja",AH52="Leve")),"Bajo",IF(OR(AND(AF52="Muy baja",AH52="Moderado"),AND(AF52="Baja",AH52="Menor"),AND(AF52="Baja",AH52="Moderado"),AND(AF52="Media",AH52="Leve"),AND(AF52="Media",AH52="Menor"),AND(AF52="Media",AH52="Moderado"),AND(AF52="Alta",AH52="Leve"),AND(AF52="Alta",AH52="Menor")),"Moderado",IF(OR(AND(AF52="Muy Baja",AH52="Mayor"),AND(AF52="Baja",AH52="Mayor"),AND(AF52="Media",AH52="Mayor"),AND(AF52="Alta",AH52="Moderado"),AND(AF52="Alta",AH52="Mayor"),AND(AF52="Muy Alta",AH52="Leve"),AND(AF52="Muy Alta",AH52="Menor"),AND(AF52="Muy Alta",AH52="Moderado"),AND(AF52="Muy Alta",AH52="Mayor")),"Alto",IF(OR(AND(AF52="Muy Baja",AH52="Catastrófico"),AND(AF52="Baja",AH52="Catastrófico"),AND(AF52="Media",AH52="Catastrófico"),AND(AF52="Alta",AH52="Catastrófico"),AND(AF52="Muy Alta",AH52="Catastrófico")),"Extremo","")))),"")</f>
        <v/>
      </c>
      <c r="AK52" s="195"/>
      <c r="AL52" s="186"/>
      <c r="AM52" s="196"/>
      <c r="AN52" s="196"/>
      <c r="AO52" s="197"/>
      <c r="AP52" s="347"/>
      <c r="AQ52" s="347"/>
      <c r="AR52" s="347"/>
    </row>
    <row r="53" spans="1:44" ht="37.5" customHeight="1" x14ac:dyDescent="0.2">
      <c r="A53" s="358"/>
      <c r="B53" s="338"/>
      <c r="C53" s="338"/>
      <c r="D53" s="359"/>
      <c r="E53" s="338"/>
      <c r="F53" s="338"/>
      <c r="G53" s="325"/>
      <c r="H53" s="325"/>
      <c r="I53" s="325"/>
      <c r="J53" s="325"/>
      <c r="K53" s="325"/>
      <c r="L53" s="325"/>
      <c r="M53" s="325"/>
      <c r="N53" s="347"/>
      <c r="O53" s="329"/>
      <c r="P53" s="328"/>
      <c r="Q53" s="332"/>
      <c r="R53" s="328">
        <f>IF(NOT(ISERROR(MATCH(Q53,_xlfn.ANCHORARRAY(E64),0))),P66&amp;"Por favor no seleccionar los criterios de impacto",Q53)</f>
        <v>0</v>
      </c>
      <c r="S53" s="329"/>
      <c r="T53" s="328"/>
      <c r="U53" s="327"/>
      <c r="V53" s="214">
        <v>5</v>
      </c>
      <c r="W53" s="187"/>
      <c r="X53" s="189" t="str">
        <f t="shared" si="59"/>
        <v/>
      </c>
      <c r="Y53" s="190"/>
      <c r="Z53" s="190"/>
      <c r="AA53" s="191" t="str">
        <f t="shared" si="54"/>
        <v/>
      </c>
      <c r="AB53" s="190"/>
      <c r="AC53" s="190"/>
      <c r="AD53" s="190"/>
      <c r="AE53" s="192" t="str">
        <f t="shared" si="60"/>
        <v/>
      </c>
      <c r="AF53" s="193" t="str">
        <f t="shared" si="2"/>
        <v/>
      </c>
      <c r="AG53" s="191" t="str">
        <f t="shared" si="55"/>
        <v/>
      </c>
      <c r="AH53" s="193" t="str">
        <f t="shared" si="4"/>
        <v/>
      </c>
      <c r="AI53" s="191" t="str">
        <f t="shared" si="13"/>
        <v/>
      </c>
      <c r="AJ53" s="194" t="str">
        <f t="shared" ref="AJ53:AJ54" si="61">IFERROR(IF(OR(AND(AF53="Muy Baja",AH53="Leve"),AND(AF53="Muy Baja",AH53="Menor"),AND(AF53="Baja",AH53="Leve")),"Bajo",IF(OR(AND(AF53="Muy baja",AH53="Moderado"),AND(AF53="Baja",AH53="Menor"),AND(AF53="Baja",AH53="Moderado"),AND(AF53="Media",AH53="Leve"),AND(AF53="Media",AH53="Menor"),AND(AF53="Media",AH53="Moderado"),AND(AF53="Alta",AH53="Leve"),AND(AF53="Alta",AH53="Menor")),"Moderado",IF(OR(AND(AF53="Muy Baja",AH53="Mayor"),AND(AF53="Baja",AH53="Mayor"),AND(AF53="Media",AH53="Mayor"),AND(AF53="Alta",AH53="Moderado"),AND(AF53="Alta",AH53="Mayor"),AND(AF53="Muy Alta",AH53="Leve"),AND(AF53="Muy Alta",AH53="Menor"),AND(AF53="Muy Alta",AH53="Moderado"),AND(AF53="Muy Alta",AH53="Mayor")),"Alto",IF(OR(AND(AF53="Muy Baja",AH53="Catastrófico"),AND(AF53="Baja",AH53="Catastrófico"),AND(AF53="Media",AH53="Catastrófico"),AND(AF53="Alta",AH53="Catastrófico"),AND(AF53="Muy Alta",AH53="Catastrófico")),"Extremo","")))),"")</f>
        <v/>
      </c>
      <c r="AK53" s="195"/>
      <c r="AL53" s="186"/>
      <c r="AM53" s="196"/>
      <c r="AN53" s="196"/>
      <c r="AO53" s="197"/>
      <c r="AP53" s="347"/>
      <c r="AQ53" s="347"/>
      <c r="AR53" s="347"/>
    </row>
    <row r="54" spans="1:44" ht="37.5" customHeight="1" x14ac:dyDescent="0.2">
      <c r="A54" s="358"/>
      <c r="B54" s="338"/>
      <c r="C54" s="338"/>
      <c r="D54" s="359"/>
      <c r="E54" s="338"/>
      <c r="F54" s="338"/>
      <c r="G54" s="326"/>
      <c r="H54" s="326"/>
      <c r="I54" s="326"/>
      <c r="J54" s="326"/>
      <c r="K54" s="326"/>
      <c r="L54" s="326"/>
      <c r="M54" s="326"/>
      <c r="N54" s="347"/>
      <c r="O54" s="329"/>
      <c r="P54" s="328"/>
      <c r="Q54" s="332"/>
      <c r="R54" s="328">
        <f>IF(NOT(ISERROR(MATCH(Q54,_xlfn.ANCHORARRAY(E65),0))),P67&amp;"Por favor no seleccionar los criterios de impacto",Q54)</f>
        <v>0</v>
      </c>
      <c r="S54" s="329"/>
      <c r="T54" s="328"/>
      <c r="U54" s="327"/>
      <c r="V54" s="214">
        <v>6</v>
      </c>
      <c r="W54" s="187"/>
      <c r="X54" s="189" t="str">
        <f t="shared" si="59"/>
        <v/>
      </c>
      <c r="Y54" s="190"/>
      <c r="Z54" s="190"/>
      <c r="AA54" s="191" t="str">
        <f t="shared" si="54"/>
        <v/>
      </c>
      <c r="AB54" s="190"/>
      <c r="AC54" s="190"/>
      <c r="AD54" s="190"/>
      <c r="AE54" s="192" t="str">
        <f t="shared" si="60"/>
        <v/>
      </c>
      <c r="AF54" s="193" t="str">
        <f t="shared" si="2"/>
        <v/>
      </c>
      <c r="AG54" s="191" t="str">
        <f t="shared" si="55"/>
        <v/>
      </c>
      <c r="AH54" s="193" t="str">
        <f t="shared" si="4"/>
        <v/>
      </c>
      <c r="AI54" s="191" t="str">
        <f t="shared" si="13"/>
        <v/>
      </c>
      <c r="AJ54" s="194" t="str">
        <f t="shared" si="61"/>
        <v/>
      </c>
      <c r="AK54" s="195"/>
      <c r="AL54" s="186"/>
      <c r="AM54" s="196"/>
      <c r="AN54" s="196"/>
      <c r="AO54" s="197"/>
      <c r="AP54" s="347"/>
      <c r="AQ54" s="347"/>
      <c r="AR54" s="347"/>
    </row>
    <row r="55" spans="1:44" ht="37.5" customHeight="1" x14ac:dyDescent="0.2">
      <c r="A55" s="358">
        <v>8</v>
      </c>
      <c r="B55" s="338"/>
      <c r="C55" s="338"/>
      <c r="D55" s="338"/>
      <c r="E55" s="338"/>
      <c r="F55" s="338"/>
      <c r="G55" s="324"/>
      <c r="H55" s="324"/>
      <c r="I55" s="324"/>
      <c r="J55" s="324"/>
      <c r="K55" s="324"/>
      <c r="L55" s="324"/>
      <c r="M55" s="324"/>
      <c r="N55" s="347"/>
      <c r="O55" s="329" t="str">
        <f>IF(N55&lt;=0,"",IF(N55&lt;=2,"Muy Baja",IF(N55&lt;=24,"Baja",IF(N55&lt;=500,"Media",IF(N55&lt;=5000,"Alta","Muy Alta")))))</f>
        <v/>
      </c>
      <c r="P55" s="328" t="str">
        <f>IF(O55="","",IF(O55="Muy Baja",0.2,IF(O55="Baja",0.4,IF(O55="Media",0.6,IF(O55="Alta",0.8,IF(O55="Muy Alta",1,))))))</f>
        <v/>
      </c>
      <c r="Q55" s="332"/>
      <c r="R55" s="328">
        <f>IF(NOT(ISERROR(MATCH(Q55,'Tabla Impacto'!$B$222:$B$224,0))),'Tabla Impacto'!$F$224&amp;"Por favor no seleccionar los criterios de impacto(Afectación Económica o presupuestal y Pérdida Reputacional)",Q55)</f>
        <v>0</v>
      </c>
      <c r="S55" s="329" t="str">
        <f>IF(OR(R55='Tabla Impacto'!$C$12,R55='Tabla Impacto'!$D$12),"Leve",IF(OR(R55='Tabla Impacto'!$C$13,R55='Tabla Impacto'!$D$13),"Menor",IF(OR(R55='Tabla Impacto'!$C$14,R55='Tabla Impacto'!$D$14),"Moderado",IF(OR(R55='Tabla Impacto'!$C$15,R55='Tabla Impacto'!$D$15),"Mayor",IF(OR(R55='Tabla Impacto'!$C$16,R55='Tabla Impacto'!$D$16),"Catastrófico","")))))</f>
        <v/>
      </c>
      <c r="T55" s="328" t="str">
        <f>IF(S55="","",IF(S55="Leve",0.2,IF(S55="Menor",0.4,IF(S55="Moderado",0.6,IF(S55="Mayor",0.8,IF(S55="Catastrófico",1,))))))</f>
        <v/>
      </c>
      <c r="U55" s="327" t="str">
        <f>IF(OR(AND(O55="Muy Baja",S55="Leve"),AND(O55="Muy Baja",S55="Menor"),AND(O55="Baja",S55="Leve")),"Bajo",IF(OR(AND(O55="Muy baja",S55="Moderado"),AND(O55="Baja",S55="Menor"),AND(O55="Baja",S55="Moderado"),AND(O55="Media",S55="Leve"),AND(O55="Media",S55="Menor"),AND(O55="Media",S55="Moderado"),AND(O55="Alta",S55="Leve"),AND(O55="Alta",S55="Menor")),"Moderado",IF(OR(AND(O55="Muy Baja",S55="Mayor"),AND(O55="Baja",S55="Mayor"),AND(O55="Media",S55="Mayor"),AND(O55="Alta",S55="Moderado"),AND(O55="Alta",S55="Mayor"),AND(O55="Muy Alta",S55="Leve"),AND(O55="Muy Alta",S55="Menor"),AND(O55="Muy Alta",S55="Moderado"),AND(O55="Muy Alta",S55="Mayor")),"Alto",IF(OR(AND(O55="Muy Baja",S55="Catastrófico"),AND(O55="Baja",S55="Catastrófico"),AND(O55="Media",S55="Catastrófico"),AND(O55="Alta",S55="Catastrófico"),AND(O55="Muy Alta",S55="Catastrófico")),"Extremo",""))))</f>
        <v/>
      </c>
      <c r="V55" s="214">
        <v>1</v>
      </c>
      <c r="W55" s="187"/>
      <c r="X55" s="189" t="str">
        <f>IF(OR(Y55="Preventivo",Y55="Detectivo"),"Probabilidad",IF(Y55="Correctivo","Impacto",""))</f>
        <v/>
      </c>
      <c r="Y55" s="190"/>
      <c r="Z55" s="190"/>
      <c r="AA55" s="191" t="str">
        <f>IF(AND(Y55="Preventivo",Z55="Automático"),"50%",IF(AND(Y55="Preventivo",Z55="Manual"),"40%",IF(AND(Y55="Detectivo",Z55="Automático"),"40%",IF(AND(Y55="Detectivo",Z55="Manual"),"30%",IF(AND(Y55="Correctivo",Z55="Automático"),"35%",IF(AND(Y55="Correctivo",Z55="Manual"),"25%",""))))))</f>
        <v/>
      </c>
      <c r="AB55" s="190"/>
      <c r="AC55" s="190"/>
      <c r="AD55" s="190"/>
      <c r="AE55" s="192" t="str">
        <f>IFERROR(IF(X55="Probabilidad",(P55-(+P55*AA55)),IF(X55="Impacto",P55,"")),"")</f>
        <v/>
      </c>
      <c r="AF55" s="193" t="str">
        <f>IFERROR(IF(AE55="","",IF(AE55&lt;=0.2,"Muy Baja",IF(AE55&lt;=0.4,"Baja",IF(AE55&lt;=0.6,"Media",IF(AE55&lt;=0.8,"Alta","Muy Alta"))))),"")</f>
        <v/>
      </c>
      <c r="AG55" s="191" t="str">
        <f>+AE55</f>
        <v/>
      </c>
      <c r="AH55" s="193" t="str">
        <f>IFERROR(IF(AI55="","",IF(AI55&lt;=0.2,"Leve",IF(AI55&lt;=0.4,"Menor",IF(AI55&lt;=0.6,"Moderado",IF(AI55&lt;=0.8,"Mayor","Catastrófico"))))),"")</f>
        <v/>
      </c>
      <c r="AI55" s="191" t="str">
        <f t="shared" ref="AI55" si="62">IFERROR(IF(X55="Impacto",(T55-(+T55*AA55)),IF(X55="Probabilidad",T55,"")),"")</f>
        <v/>
      </c>
      <c r="AJ55" s="194" t="str">
        <f>IFERROR(IF(OR(AND(AF55="Muy Baja",AH55="Leve"),AND(AF55="Muy Baja",AH55="Menor"),AND(AF55="Baja",AH55="Leve")),"Bajo",IF(OR(AND(AF55="Muy baja",AH55="Moderado"),AND(AF55="Baja",AH55="Menor"),AND(AF55="Baja",AH55="Moderado"),AND(AF55="Media",AH55="Leve"),AND(AF55="Media",AH55="Menor"),AND(AF55="Media",AH55="Moderado"),AND(AF55="Alta",AH55="Leve"),AND(AF55="Alta",AH55="Menor")),"Moderado",IF(OR(AND(AF55="Muy Baja",AH55="Mayor"),AND(AF55="Baja",AH55="Mayor"),AND(AF55="Media",AH55="Mayor"),AND(AF55="Alta",AH55="Moderado"),AND(AF55="Alta",AH55="Mayor"),AND(AF55="Muy Alta",AH55="Leve"),AND(AF55="Muy Alta",AH55="Menor"),AND(AF55="Muy Alta",AH55="Moderado"),AND(AF55="Muy Alta",AH55="Mayor")),"Alto",IF(OR(AND(AF55="Muy Baja",AH55="Catastrófico"),AND(AF55="Baja",AH55="Catastrófico"),AND(AF55="Media",AH55="Catastrófico"),AND(AF55="Alta",AH55="Catastrófico"),AND(AF55="Muy Alta",AH55="Catastrófico")),"Extremo","")))),"")</f>
        <v/>
      </c>
      <c r="AK55" s="195"/>
      <c r="AL55" s="186"/>
      <c r="AM55" s="196"/>
      <c r="AN55" s="196"/>
      <c r="AO55" s="197"/>
      <c r="AP55" s="347"/>
      <c r="AQ55" s="347"/>
      <c r="AR55" s="347"/>
    </row>
    <row r="56" spans="1:44" ht="37.5" customHeight="1" x14ac:dyDescent="0.2">
      <c r="A56" s="358"/>
      <c r="B56" s="338"/>
      <c r="C56" s="338"/>
      <c r="D56" s="338"/>
      <c r="E56" s="338"/>
      <c r="F56" s="338"/>
      <c r="G56" s="325"/>
      <c r="H56" s="325"/>
      <c r="I56" s="325"/>
      <c r="J56" s="325"/>
      <c r="K56" s="325"/>
      <c r="L56" s="325"/>
      <c r="M56" s="325"/>
      <c r="N56" s="347"/>
      <c r="O56" s="329"/>
      <c r="P56" s="328"/>
      <c r="Q56" s="332"/>
      <c r="R56" s="328">
        <f>IF(NOT(ISERROR(MATCH(Q56,_xlfn.ANCHORARRAY(E67),0))),P69&amp;"Por favor no seleccionar los criterios de impacto",Q56)</f>
        <v>0</v>
      </c>
      <c r="S56" s="329"/>
      <c r="T56" s="328"/>
      <c r="U56" s="327"/>
      <c r="V56" s="214">
        <v>2</v>
      </c>
      <c r="W56" s="187"/>
      <c r="X56" s="189" t="str">
        <f>IF(OR(Y56="Preventivo",Y56="Detectivo"),"Probabilidad",IF(Y56="Correctivo","Impacto",""))</f>
        <v/>
      </c>
      <c r="Y56" s="190"/>
      <c r="Z56" s="190"/>
      <c r="AA56" s="191" t="str">
        <f t="shared" ref="AA56:AA60" si="63">IF(AND(Y56="Preventivo",Z56="Automático"),"50%",IF(AND(Y56="Preventivo",Z56="Manual"),"40%",IF(AND(Y56="Detectivo",Z56="Automático"),"40%",IF(AND(Y56="Detectivo",Z56="Manual"),"30%",IF(AND(Y56="Correctivo",Z56="Automático"),"35%",IF(AND(Y56="Correctivo",Z56="Manual"),"25%",""))))))</f>
        <v/>
      </c>
      <c r="AB56" s="190"/>
      <c r="AC56" s="190"/>
      <c r="AD56" s="190"/>
      <c r="AE56" s="192" t="str">
        <f>IFERROR(IF(AND(X55="Probabilidad",X56="Probabilidad"),(AG55-(+AG55*AA56)),IF(X56="Probabilidad",(P55-(+P55*AA56)),IF(X56="Impacto",AG55,""))),"")</f>
        <v/>
      </c>
      <c r="AF56" s="193" t="str">
        <f t="shared" si="2"/>
        <v/>
      </c>
      <c r="AG56" s="191" t="str">
        <f t="shared" ref="AG56:AG60" si="64">+AE56</f>
        <v/>
      </c>
      <c r="AH56" s="193" t="str">
        <f t="shared" si="4"/>
        <v/>
      </c>
      <c r="AI56" s="191" t="str">
        <f t="shared" ref="AI56" si="65">IFERROR(IF(AND(X55="Impacto",X56="Impacto"),(AI55-(+AI55*AA56)),IF(X56="Impacto",($T$13-(+$T$13*AA56)),IF(X56="Probabilidad",AI55,""))),"")</f>
        <v/>
      </c>
      <c r="AJ56" s="194" t="str">
        <f t="shared" ref="AJ56:AJ57" si="66">IFERROR(IF(OR(AND(AF56="Muy Baja",AH56="Leve"),AND(AF56="Muy Baja",AH56="Menor"),AND(AF56="Baja",AH56="Leve")),"Bajo",IF(OR(AND(AF56="Muy baja",AH56="Moderado"),AND(AF56="Baja",AH56="Menor"),AND(AF56="Baja",AH56="Moderado"),AND(AF56="Media",AH56="Leve"),AND(AF56="Media",AH56="Menor"),AND(AF56="Media",AH56="Moderado"),AND(AF56="Alta",AH56="Leve"),AND(AF56="Alta",AH56="Menor")),"Moderado",IF(OR(AND(AF56="Muy Baja",AH56="Mayor"),AND(AF56="Baja",AH56="Mayor"),AND(AF56="Media",AH56="Mayor"),AND(AF56="Alta",AH56="Moderado"),AND(AF56="Alta",AH56="Mayor"),AND(AF56="Muy Alta",AH56="Leve"),AND(AF56="Muy Alta",AH56="Menor"),AND(AF56="Muy Alta",AH56="Moderado"),AND(AF56="Muy Alta",AH56="Mayor")),"Alto",IF(OR(AND(AF56="Muy Baja",AH56="Catastrófico"),AND(AF56="Baja",AH56="Catastrófico"),AND(AF56="Media",AH56="Catastrófico"),AND(AF56="Alta",AH56="Catastrófico"),AND(AF56="Muy Alta",AH56="Catastrófico")),"Extremo","")))),"")</f>
        <v/>
      </c>
      <c r="AK56" s="195"/>
      <c r="AL56" s="186"/>
      <c r="AM56" s="196"/>
      <c r="AN56" s="196"/>
      <c r="AO56" s="197"/>
      <c r="AP56" s="347"/>
      <c r="AQ56" s="347"/>
      <c r="AR56" s="347"/>
    </row>
    <row r="57" spans="1:44" ht="37.5" customHeight="1" x14ac:dyDescent="0.2">
      <c r="A57" s="358"/>
      <c r="B57" s="338"/>
      <c r="C57" s="338"/>
      <c r="D57" s="338"/>
      <c r="E57" s="338"/>
      <c r="F57" s="338"/>
      <c r="G57" s="325"/>
      <c r="H57" s="325"/>
      <c r="I57" s="325"/>
      <c r="J57" s="325"/>
      <c r="K57" s="325"/>
      <c r="L57" s="325"/>
      <c r="M57" s="325"/>
      <c r="N57" s="347"/>
      <c r="O57" s="329"/>
      <c r="P57" s="328"/>
      <c r="Q57" s="332"/>
      <c r="R57" s="328">
        <f>IF(NOT(ISERROR(MATCH(Q57,_xlfn.ANCHORARRAY(E68),0))),P70&amp;"Por favor no seleccionar los criterios de impacto",Q57)</f>
        <v>0</v>
      </c>
      <c r="S57" s="329"/>
      <c r="T57" s="328"/>
      <c r="U57" s="327"/>
      <c r="V57" s="214">
        <v>3</v>
      </c>
      <c r="W57" s="188"/>
      <c r="X57" s="189" t="str">
        <f>IF(OR(Y57="Preventivo",Y57="Detectivo"),"Probabilidad",IF(Y57="Correctivo","Impacto",""))</f>
        <v/>
      </c>
      <c r="Y57" s="190"/>
      <c r="Z57" s="190"/>
      <c r="AA57" s="191" t="str">
        <f t="shared" si="63"/>
        <v/>
      </c>
      <c r="AB57" s="190"/>
      <c r="AC57" s="190"/>
      <c r="AD57" s="190"/>
      <c r="AE57" s="192" t="str">
        <f>IFERROR(IF(AND(X56="Probabilidad",X57="Probabilidad"),(AG56-(+AG56*AA57)),IF(AND(X56="Impacto",X57="Probabilidad"),(AG55-(+AG55*AA57)),IF(X57="Impacto",AG56,""))),"")</f>
        <v/>
      </c>
      <c r="AF57" s="193" t="str">
        <f t="shared" si="2"/>
        <v/>
      </c>
      <c r="AG57" s="191" t="str">
        <f t="shared" si="64"/>
        <v/>
      </c>
      <c r="AH57" s="193" t="str">
        <f t="shared" si="4"/>
        <v/>
      </c>
      <c r="AI57" s="191" t="str">
        <f t="shared" ref="AI57" si="67">IFERROR(IF(AND(X56="Impacto",X57="Impacto"),(AI56-(+AI56*AA57)),IF(AND(X56="Probabilidad",X57="Impacto"),(AI55-(+AI55*AA57)),IF(X57="Probabilidad",AI56,""))),"")</f>
        <v/>
      </c>
      <c r="AJ57" s="194" t="str">
        <f t="shared" si="66"/>
        <v/>
      </c>
      <c r="AK57" s="195"/>
      <c r="AL57" s="186"/>
      <c r="AM57" s="196"/>
      <c r="AN57" s="196"/>
      <c r="AO57" s="197"/>
      <c r="AP57" s="347"/>
      <c r="AQ57" s="347"/>
      <c r="AR57" s="347"/>
    </row>
    <row r="58" spans="1:44" ht="37.5" customHeight="1" x14ac:dyDescent="0.2">
      <c r="A58" s="358"/>
      <c r="B58" s="338"/>
      <c r="C58" s="338"/>
      <c r="D58" s="338"/>
      <c r="E58" s="338"/>
      <c r="F58" s="338"/>
      <c r="G58" s="325"/>
      <c r="H58" s="325"/>
      <c r="I58" s="325"/>
      <c r="J58" s="325"/>
      <c r="K58" s="325"/>
      <c r="L58" s="325"/>
      <c r="M58" s="325"/>
      <c r="N58" s="347"/>
      <c r="O58" s="329"/>
      <c r="P58" s="328"/>
      <c r="Q58" s="332"/>
      <c r="R58" s="328">
        <f>IF(NOT(ISERROR(MATCH(Q58,_xlfn.ANCHORARRAY(E69),0))),P71&amp;"Por favor no seleccionar los criterios de impacto",Q58)</f>
        <v>0</v>
      </c>
      <c r="S58" s="329"/>
      <c r="T58" s="328"/>
      <c r="U58" s="327"/>
      <c r="V58" s="214">
        <v>4</v>
      </c>
      <c r="W58" s="187"/>
      <c r="X58" s="189" t="str">
        <f t="shared" ref="X58:X60" si="68">IF(OR(Y58="Preventivo",Y58="Detectivo"),"Probabilidad",IF(Y58="Correctivo","Impacto",""))</f>
        <v/>
      </c>
      <c r="Y58" s="190"/>
      <c r="Z58" s="190"/>
      <c r="AA58" s="191" t="str">
        <f t="shared" si="63"/>
        <v/>
      </c>
      <c r="AB58" s="190"/>
      <c r="AC58" s="190"/>
      <c r="AD58" s="190"/>
      <c r="AE58" s="192" t="str">
        <f t="shared" ref="AE58:AE60" si="69">IFERROR(IF(AND(X57="Probabilidad",X58="Probabilidad"),(AG57-(+AG57*AA58)),IF(AND(X57="Impacto",X58="Probabilidad"),(AG56-(+AG56*AA58)),IF(X58="Impacto",AG57,""))),"")</f>
        <v/>
      </c>
      <c r="AF58" s="193" t="str">
        <f t="shared" si="2"/>
        <v/>
      </c>
      <c r="AG58" s="191" t="str">
        <f t="shared" si="64"/>
        <v/>
      </c>
      <c r="AH58" s="193" t="str">
        <f t="shared" si="4"/>
        <v/>
      </c>
      <c r="AI58" s="191" t="str">
        <f t="shared" si="13"/>
        <v/>
      </c>
      <c r="AJ58" s="194" t="str">
        <f>IFERROR(IF(OR(AND(AF58="Muy Baja",AH58="Leve"),AND(AF58="Muy Baja",AH58="Menor"),AND(AF58="Baja",AH58="Leve")),"Bajo",IF(OR(AND(AF58="Muy baja",AH58="Moderado"),AND(AF58="Baja",AH58="Menor"),AND(AF58="Baja",AH58="Moderado"),AND(AF58="Media",AH58="Leve"),AND(AF58="Media",AH58="Menor"),AND(AF58="Media",AH58="Moderado"),AND(AF58="Alta",AH58="Leve"),AND(AF58="Alta",AH58="Menor")),"Moderado",IF(OR(AND(AF58="Muy Baja",AH58="Mayor"),AND(AF58="Baja",AH58="Mayor"),AND(AF58="Media",AH58="Mayor"),AND(AF58="Alta",AH58="Moderado"),AND(AF58="Alta",AH58="Mayor"),AND(AF58="Muy Alta",AH58="Leve"),AND(AF58="Muy Alta",AH58="Menor"),AND(AF58="Muy Alta",AH58="Moderado"),AND(AF58="Muy Alta",AH58="Mayor")),"Alto",IF(OR(AND(AF58="Muy Baja",AH58="Catastrófico"),AND(AF58="Baja",AH58="Catastrófico"),AND(AF58="Media",AH58="Catastrófico"),AND(AF58="Alta",AH58="Catastrófico"),AND(AF58="Muy Alta",AH58="Catastrófico")),"Extremo","")))),"")</f>
        <v/>
      </c>
      <c r="AK58" s="195"/>
      <c r="AL58" s="186"/>
      <c r="AM58" s="196"/>
      <c r="AN58" s="196"/>
      <c r="AO58" s="197"/>
      <c r="AP58" s="347"/>
      <c r="AQ58" s="347"/>
      <c r="AR58" s="347"/>
    </row>
    <row r="59" spans="1:44" ht="37.5" customHeight="1" x14ac:dyDescent="0.2">
      <c r="A59" s="358"/>
      <c r="B59" s="338"/>
      <c r="C59" s="338"/>
      <c r="D59" s="338"/>
      <c r="E59" s="338"/>
      <c r="F59" s="338"/>
      <c r="G59" s="325"/>
      <c r="H59" s="325"/>
      <c r="I59" s="325"/>
      <c r="J59" s="325"/>
      <c r="K59" s="325"/>
      <c r="L59" s="325"/>
      <c r="M59" s="325"/>
      <c r="N59" s="347"/>
      <c r="O59" s="329"/>
      <c r="P59" s="328"/>
      <c r="Q59" s="332"/>
      <c r="R59" s="328">
        <f>IF(NOT(ISERROR(MATCH(Q59,_xlfn.ANCHORARRAY(E70),0))),P72&amp;"Por favor no seleccionar los criterios de impacto",Q59)</f>
        <v>0</v>
      </c>
      <c r="S59" s="329"/>
      <c r="T59" s="328"/>
      <c r="U59" s="327"/>
      <c r="V59" s="214">
        <v>5</v>
      </c>
      <c r="W59" s="187"/>
      <c r="X59" s="189" t="str">
        <f t="shared" si="68"/>
        <v/>
      </c>
      <c r="Y59" s="190"/>
      <c r="Z59" s="190"/>
      <c r="AA59" s="191" t="str">
        <f t="shared" si="63"/>
        <v/>
      </c>
      <c r="AB59" s="190"/>
      <c r="AC59" s="190"/>
      <c r="AD59" s="190"/>
      <c r="AE59" s="192" t="str">
        <f t="shared" si="69"/>
        <v/>
      </c>
      <c r="AF59" s="193" t="str">
        <f t="shared" si="2"/>
        <v/>
      </c>
      <c r="AG59" s="191" t="str">
        <f t="shared" si="64"/>
        <v/>
      </c>
      <c r="AH59" s="193" t="str">
        <f t="shared" si="4"/>
        <v/>
      </c>
      <c r="AI59" s="191" t="str">
        <f t="shared" si="13"/>
        <v/>
      </c>
      <c r="AJ59" s="194" t="str">
        <f t="shared" ref="AJ59:AJ60" si="70">IFERROR(IF(OR(AND(AF59="Muy Baja",AH59="Leve"),AND(AF59="Muy Baja",AH59="Menor"),AND(AF59="Baja",AH59="Leve")),"Bajo",IF(OR(AND(AF59="Muy baja",AH59="Moderado"),AND(AF59="Baja",AH59="Menor"),AND(AF59="Baja",AH59="Moderado"),AND(AF59="Media",AH59="Leve"),AND(AF59="Media",AH59="Menor"),AND(AF59="Media",AH59="Moderado"),AND(AF59="Alta",AH59="Leve"),AND(AF59="Alta",AH59="Menor")),"Moderado",IF(OR(AND(AF59="Muy Baja",AH59="Mayor"),AND(AF59="Baja",AH59="Mayor"),AND(AF59="Media",AH59="Mayor"),AND(AF59="Alta",AH59="Moderado"),AND(AF59="Alta",AH59="Mayor"),AND(AF59="Muy Alta",AH59="Leve"),AND(AF59="Muy Alta",AH59="Menor"),AND(AF59="Muy Alta",AH59="Moderado"),AND(AF59="Muy Alta",AH59="Mayor")),"Alto",IF(OR(AND(AF59="Muy Baja",AH59="Catastrófico"),AND(AF59="Baja",AH59="Catastrófico"),AND(AF59="Media",AH59="Catastrófico"),AND(AF59="Alta",AH59="Catastrófico"),AND(AF59="Muy Alta",AH59="Catastrófico")),"Extremo","")))),"")</f>
        <v/>
      </c>
      <c r="AK59" s="195"/>
      <c r="AL59" s="186"/>
      <c r="AM59" s="196"/>
      <c r="AN59" s="196"/>
      <c r="AO59" s="197"/>
      <c r="AP59" s="347"/>
      <c r="AQ59" s="347"/>
      <c r="AR59" s="347"/>
    </row>
    <row r="60" spans="1:44" ht="37.5" customHeight="1" x14ac:dyDescent="0.2">
      <c r="A60" s="358"/>
      <c r="B60" s="338"/>
      <c r="C60" s="338"/>
      <c r="D60" s="338"/>
      <c r="E60" s="338"/>
      <c r="F60" s="338"/>
      <c r="G60" s="326"/>
      <c r="H60" s="326"/>
      <c r="I60" s="326"/>
      <c r="J60" s="326"/>
      <c r="K60" s="326"/>
      <c r="L60" s="326"/>
      <c r="M60" s="326"/>
      <c r="N60" s="347"/>
      <c r="O60" s="329"/>
      <c r="P60" s="328"/>
      <c r="Q60" s="332"/>
      <c r="R60" s="328">
        <f>IF(NOT(ISERROR(MATCH(Q60,_xlfn.ANCHORARRAY(E71),0))),Q73&amp;"Por favor no seleccionar los criterios de impacto",Q60)</f>
        <v>0</v>
      </c>
      <c r="S60" s="329"/>
      <c r="T60" s="328"/>
      <c r="U60" s="327"/>
      <c r="V60" s="214">
        <v>6</v>
      </c>
      <c r="W60" s="187"/>
      <c r="X60" s="189" t="str">
        <f t="shared" si="68"/>
        <v/>
      </c>
      <c r="Y60" s="190"/>
      <c r="Z60" s="190"/>
      <c r="AA60" s="191" t="str">
        <f t="shared" si="63"/>
        <v/>
      </c>
      <c r="AB60" s="190"/>
      <c r="AC60" s="190"/>
      <c r="AD60" s="190"/>
      <c r="AE60" s="192" t="str">
        <f t="shared" si="69"/>
        <v/>
      </c>
      <c r="AF60" s="193" t="str">
        <f t="shared" si="2"/>
        <v/>
      </c>
      <c r="AG60" s="191" t="str">
        <f t="shared" si="64"/>
        <v/>
      </c>
      <c r="AH60" s="193" t="str">
        <f t="shared" si="4"/>
        <v/>
      </c>
      <c r="AI60" s="191" t="str">
        <f t="shared" si="13"/>
        <v/>
      </c>
      <c r="AJ60" s="194" t="str">
        <f t="shared" si="70"/>
        <v/>
      </c>
      <c r="AK60" s="195"/>
      <c r="AL60" s="186"/>
      <c r="AM60" s="196"/>
      <c r="AN60" s="196"/>
      <c r="AO60" s="197"/>
      <c r="AP60" s="347"/>
      <c r="AQ60" s="347"/>
      <c r="AR60" s="347"/>
    </row>
    <row r="61" spans="1:44" ht="37.5" customHeight="1" x14ac:dyDescent="0.2">
      <c r="A61" s="358">
        <v>9</v>
      </c>
      <c r="B61" s="338"/>
      <c r="C61" s="338"/>
      <c r="D61" s="338"/>
      <c r="E61" s="338"/>
      <c r="F61" s="338"/>
      <c r="G61" s="324"/>
      <c r="H61" s="324"/>
      <c r="I61" s="221"/>
      <c r="J61" s="221"/>
      <c r="K61" s="221"/>
      <c r="L61" s="324"/>
      <c r="M61" s="324"/>
      <c r="N61" s="347"/>
      <c r="O61" s="329" t="str">
        <f>IF(N61&lt;=0,"",IF(N61&lt;=2,"Muy Baja",IF(N61&lt;=24,"Baja",IF(N61&lt;=500,"Media",IF(N61&lt;=5000,"Alta","Muy Alta")))))</f>
        <v/>
      </c>
      <c r="P61" s="328" t="str">
        <f>IF(O61="","",IF(O61="Muy Baja",0.2,IF(O61="Baja",0.4,IF(O61="Media",0.6,IF(O61="Alta",0.8,IF(O61="Muy Alta",1,))))))</f>
        <v/>
      </c>
      <c r="Q61" s="332"/>
      <c r="R61" s="328">
        <f>IF(NOT(ISERROR(MATCH(Q61,'Tabla Impacto'!$B$222:$B$224,0))),'Tabla Impacto'!$F$224&amp;"Por favor no seleccionar los criterios de impacto(Afectación Económica o presupuestal y Pérdida Reputacional)",Q61)</f>
        <v>0</v>
      </c>
      <c r="S61" s="329" t="str">
        <f>IF(OR(R61='Tabla Impacto'!$C$12,R61='Tabla Impacto'!$D$12),"Leve",IF(OR(R61='Tabla Impacto'!$C$13,R61='Tabla Impacto'!$D$13),"Menor",IF(OR(R61='Tabla Impacto'!$C$14,R61='Tabla Impacto'!$D$14),"Moderado",IF(OR(R61='Tabla Impacto'!$C$15,R61='Tabla Impacto'!$D$15),"Mayor",IF(OR(R61='Tabla Impacto'!$C$16,R61='Tabla Impacto'!$D$16),"Catastrófico","")))))</f>
        <v/>
      </c>
      <c r="T61" s="328" t="str">
        <f>IF(S61="","",IF(S61="Leve",0.2,IF(S61="Menor",0.4,IF(S61="Moderado",0.6,IF(S61="Mayor",0.8,IF(S61="Catastrófico",1,))))))</f>
        <v/>
      </c>
      <c r="U61" s="327" t="str">
        <f>IF(OR(AND(O61="Muy Baja",S61="Leve"),AND(O61="Muy Baja",S61="Menor"),AND(O61="Baja",S61="Leve")),"Bajo",IF(OR(AND(O61="Muy baja",S61="Moderado"),AND(O61="Baja",S61="Menor"),AND(O61="Baja",S61="Moderado"),AND(O61="Media",S61="Leve"),AND(O61="Media",S61="Menor"),AND(O61="Media",S61="Moderado"),AND(O61="Alta",S61="Leve"),AND(O61="Alta",S61="Menor")),"Moderado",IF(OR(AND(O61="Muy Baja",S61="Mayor"),AND(O61="Baja",S61="Mayor"),AND(O61="Media",S61="Mayor"),AND(O61="Alta",S61="Moderado"),AND(O61="Alta",S61="Mayor"),AND(O61="Muy Alta",S61="Leve"),AND(O61="Muy Alta",S61="Menor"),AND(O61="Muy Alta",S61="Moderado"),AND(O61="Muy Alta",S61="Mayor")),"Alto",IF(OR(AND(O61="Muy Baja",S61="Catastrófico"),AND(O61="Baja",S61="Catastrófico"),AND(O61="Media",S61="Catastrófico"),AND(O61="Alta",S61="Catastrófico"),AND(O61="Muy Alta",S61="Catastrófico")),"Extremo",""))))</f>
        <v/>
      </c>
      <c r="V61" s="214">
        <v>1</v>
      </c>
      <c r="W61" s="187"/>
      <c r="X61" s="189" t="str">
        <f>IF(OR(Y61="Preventivo",Y61="Detectivo"),"Probabilidad",IF(Y61="Correctivo","Impacto",""))</f>
        <v/>
      </c>
      <c r="Y61" s="190"/>
      <c r="Z61" s="190"/>
      <c r="AA61" s="191" t="str">
        <f>IF(AND(Y61="Preventivo",Z61="Automático"),"50%",IF(AND(Y61="Preventivo",Z61="Manual"),"40%",IF(AND(Y61="Detectivo",Z61="Automático"),"40%",IF(AND(Y61="Detectivo",Z61="Manual"),"30%",IF(AND(Y61="Correctivo",Z61="Automático"),"35%",IF(AND(Y61="Correctivo",Z61="Manual"),"25%",""))))))</f>
        <v/>
      </c>
      <c r="AB61" s="190"/>
      <c r="AC61" s="190"/>
      <c r="AD61" s="190"/>
      <c r="AE61" s="192" t="str">
        <f>IFERROR(IF(X61="Probabilidad",(P61-(+P61*AA61)),IF(X61="Impacto",P61,"")),"")</f>
        <v/>
      </c>
      <c r="AF61" s="193" t="str">
        <f>IFERROR(IF(AE61="","",IF(AE61&lt;=0.2,"Muy Baja",IF(AE61&lt;=0.4,"Baja",IF(AE61&lt;=0.6,"Media",IF(AE61&lt;=0.8,"Alta","Muy Alta"))))),"")</f>
        <v/>
      </c>
      <c r="AG61" s="191" t="str">
        <f>+AE61</f>
        <v/>
      </c>
      <c r="AH61" s="193" t="str">
        <f>IFERROR(IF(AI61="","",IF(AI61&lt;=0.2,"Leve",IF(AI61&lt;=0.4,"Menor",IF(AI61&lt;=0.6,"Moderado",IF(AI61&lt;=0.8,"Mayor","Catastrófico"))))),"")</f>
        <v/>
      </c>
      <c r="AI61" s="191" t="str">
        <f t="shared" ref="AI61" si="71">IFERROR(IF(X61="Impacto",(T61-(+T61*AA61)),IF(X61="Probabilidad",T61,"")),"")</f>
        <v/>
      </c>
      <c r="AJ61" s="194" t="str">
        <f>IFERROR(IF(OR(AND(AF61="Muy Baja",AH61="Leve"),AND(AF61="Muy Baja",AH61="Menor"),AND(AF61="Baja",AH61="Leve")),"Bajo",IF(OR(AND(AF61="Muy baja",AH61="Moderado"),AND(AF61="Baja",AH61="Menor"),AND(AF61="Baja",AH61="Moderado"),AND(AF61="Media",AH61="Leve"),AND(AF61="Media",AH61="Menor"),AND(AF61="Media",AH61="Moderado"),AND(AF61="Alta",AH61="Leve"),AND(AF61="Alta",AH61="Menor")),"Moderado",IF(OR(AND(AF61="Muy Baja",AH61="Mayor"),AND(AF61="Baja",AH61="Mayor"),AND(AF61="Media",AH61="Mayor"),AND(AF61="Alta",AH61="Moderado"),AND(AF61="Alta",AH61="Mayor"),AND(AF61="Muy Alta",AH61="Leve"),AND(AF61="Muy Alta",AH61="Menor"),AND(AF61="Muy Alta",AH61="Moderado"),AND(AF61="Muy Alta",AH61="Mayor")),"Alto",IF(OR(AND(AF61="Muy Baja",AH61="Catastrófico"),AND(AF61="Baja",AH61="Catastrófico"),AND(AF61="Media",AH61="Catastrófico"),AND(AF61="Alta",AH61="Catastrófico"),AND(AF61="Muy Alta",AH61="Catastrófico")),"Extremo","")))),"")</f>
        <v/>
      </c>
      <c r="AK61" s="195"/>
      <c r="AL61" s="186"/>
      <c r="AM61" s="196"/>
      <c r="AN61" s="196"/>
      <c r="AO61" s="197"/>
      <c r="AP61" s="347"/>
      <c r="AQ61" s="347"/>
      <c r="AR61" s="347"/>
    </row>
    <row r="62" spans="1:44" ht="37.5" customHeight="1" x14ac:dyDescent="0.2">
      <c r="A62" s="358"/>
      <c r="B62" s="338"/>
      <c r="C62" s="338"/>
      <c r="D62" s="338"/>
      <c r="E62" s="338"/>
      <c r="F62" s="338"/>
      <c r="G62" s="325"/>
      <c r="H62" s="325"/>
      <c r="I62" s="222"/>
      <c r="J62" s="222"/>
      <c r="K62" s="222"/>
      <c r="L62" s="325"/>
      <c r="M62" s="325"/>
      <c r="N62" s="347"/>
      <c r="O62" s="329"/>
      <c r="P62" s="328"/>
      <c r="Q62" s="332"/>
      <c r="R62" s="328">
        <f>IF(NOT(ISERROR(MATCH(Q62,_xlfn.ANCHORARRAY(F73),0))),Q75&amp;"Por favor no seleccionar los criterios de impacto",Q62)</f>
        <v>0</v>
      </c>
      <c r="S62" s="329"/>
      <c r="T62" s="328"/>
      <c r="U62" s="327"/>
      <c r="V62" s="214">
        <v>2</v>
      </c>
      <c r="W62" s="187"/>
      <c r="X62" s="189" t="str">
        <f>IF(OR(Y62="Preventivo",Y62="Detectivo"),"Probabilidad",IF(Y62="Correctivo","Impacto",""))</f>
        <v/>
      </c>
      <c r="Y62" s="190"/>
      <c r="Z62" s="190"/>
      <c r="AA62" s="191" t="str">
        <f t="shared" ref="AA62:AA66" si="72">IF(AND(Y62="Preventivo",Z62="Automático"),"50%",IF(AND(Y62="Preventivo",Z62="Manual"),"40%",IF(AND(Y62="Detectivo",Z62="Automático"),"40%",IF(AND(Y62="Detectivo",Z62="Manual"),"30%",IF(AND(Y62="Correctivo",Z62="Automático"),"35%",IF(AND(Y62="Correctivo",Z62="Manual"),"25%",""))))))</f>
        <v/>
      </c>
      <c r="AB62" s="190"/>
      <c r="AC62" s="190"/>
      <c r="AD62" s="190"/>
      <c r="AE62" s="192" t="str">
        <f>IFERROR(IF(AND(X61="Probabilidad",X62="Probabilidad"),(AG61-(+AG61*AA62)),IF(X62="Probabilidad",(P61-(+P61*AA62)),IF(X62="Impacto",AG61,""))),"")</f>
        <v/>
      </c>
      <c r="AF62" s="193" t="str">
        <f t="shared" si="2"/>
        <v/>
      </c>
      <c r="AG62" s="191" t="str">
        <f t="shared" ref="AG62:AG66" si="73">+AE62</f>
        <v/>
      </c>
      <c r="AH62" s="193" t="str">
        <f t="shared" si="4"/>
        <v/>
      </c>
      <c r="AI62" s="191" t="str">
        <f t="shared" ref="AI62" si="74">IFERROR(IF(AND(X61="Impacto",X62="Impacto"),(AI61-(+AI61*AA62)),IF(X62="Impacto",($T$13-(+$T$13*AA62)),IF(X62="Probabilidad",AI61,""))),"")</f>
        <v/>
      </c>
      <c r="AJ62" s="194" t="str">
        <f t="shared" ref="AJ62:AJ63" si="75">IFERROR(IF(OR(AND(AF62="Muy Baja",AH62="Leve"),AND(AF62="Muy Baja",AH62="Menor"),AND(AF62="Baja",AH62="Leve")),"Bajo",IF(OR(AND(AF62="Muy baja",AH62="Moderado"),AND(AF62="Baja",AH62="Menor"),AND(AF62="Baja",AH62="Moderado"),AND(AF62="Media",AH62="Leve"),AND(AF62="Media",AH62="Menor"),AND(AF62="Media",AH62="Moderado"),AND(AF62="Alta",AH62="Leve"),AND(AF62="Alta",AH62="Menor")),"Moderado",IF(OR(AND(AF62="Muy Baja",AH62="Mayor"),AND(AF62="Baja",AH62="Mayor"),AND(AF62="Media",AH62="Mayor"),AND(AF62="Alta",AH62="Moderado"),AND(AF62="Alta",AH62="Mayor"),AND(AF62="Muy Alta",AH62="Leve"),AND(AF62="Muy Alta",AH62="Menor"),AND(AF62="Muy Alta",AH62="Moderado"),AND(AF62="Muy Alta",AH62="Mayor")),"Alto",IF(OR(AND(AF62="Muy Baja",AH62="Catastrófico"),AND(AF62="Baja",AH62="Catastrófico"),AND(AF62="Media",AH62="Catastrófico"),AND(AF62="Alta",AH62="Catastrófico"),AND(AF62="Muy Alta",AH62="Catastrófico")),"Extremo","")))),"")</f>
        <v/>
      </c>
      <c r="AK62" s="195"/>
      <c r="AL62" s="186"/>
      <c r="AM62" s="196"/>
      <c r="AN62" s="196"/>
      <c r="AO62" s="197"/>
      <c r="AP62" s="347"/>
      <c r="AQ62" s="347"/>
      <c r="AR62" s="347"/>
    </row>
    <row r="63" spans="1:44" ht="37.5" customHeight="1" x14ac:dyDescent="0.2">
      <c r="A63" s="358"/>
      <c r="B63" s="338"/>
      <c r="C63" s="338"/>
      <c r="D63" s="338"/>
      <c r="E63" s="338"/>
      <c r="F63" s="338"/>
      <c r="G63" s="325"/>
      <c r="H63" s="325"/>
      <c r="I63" s="222"/>
      <c r="J63" s="222"/>
      <c r="K63" s="222"/>
      <c r="L63" s="325"/>
      <c r="M63" s="325"/>
      <c r="N63" s="347"/>
      <c r="O63" s="329"/>
      <c r="P63" s="328"/>
      <c r="Q63" s="332"/>
      <c r="R63" s="328">
        <f>IF(NOT(ISERROR(MATCH(Q63,_xlfn.ANCHORARRAY(F74),0))),Q76&amp;"Por favor no seleccionar los criterios de impacto",Q63)</f>
        <v>0</v>
      </c>
      <c r="S63" s="329"/>
      <c r="T63" s="328"/>
      <c r="U63" s="327"/>
      <c r="V63" s="214">
        <v>3</v>
      </c>
      <c r="W63" s="187"/>
      <c r="X63" s="189" t="str">
        <f>IF(OR(Y63="Preventivo",Y63="Detectivo"),"Probabilidad",IF(Y63="Correctivo","Impacto",""))</f>
        <v/>
      </c>
      <c r="Y63" s="190"/>
      <c r="Z63" s="190"/>
      <c r="AA63" s="191" t="str">
        <f t="shared" si="72"/>
        <v/>
      </c>
      <c r="AB63" s="190"/>
      <c r="AC63" s="190"/>
      <c r="AD63" s="190"/>
      <c r="AE63" s="192" t="str">
        <f>IFERROR(IF(AND(X62="Probabilidad",X63="Probabilidad"),(AG62-(+AG62*AA63)),IF(AND(X62="Impacto",X63="Probabilidad"),(AG61-(+AG61*AA63)),IF(X63="Impacto",AG62,""))),"")</f>
        <v/>
      </c>
      <c r="AF63" s="193" t="str">
        <f t="shared" si="2"/>
        <v/>
      </c>
      <c r="AG63" s="191" t="str">
        <f t="shared" si="73"/>
        <v/>
      </c>
      <c r="AH63" s="193" t="str">
        <f t="shared" si="4"/>
        <v/>
      </c>
      <c r="AI63" s="191" t="str">
        <f t="shared" ref="AI63" si="76">IFERROR(IF(AND(X62="Impacto",X63="Impacto"),(AI62-(+AI62*AA63)),IF(AND(X62="Probabilidad",X63="Impacto"),(AI61-(+AI61*AA63)),IF(X63="Probabilidad",AI62,""))),"")</f>
        <v/>
      </c>
      <c r="AJ63" s="194" t="str">
        <f t="shared" si="75"/>
        <v/>
      </c>
      <c r="AK63" s="195"/>
      <c r="AL63" s="186"/>
      <c r="AM63" s="196"/>
      <c r="AN63" s="196"/>
      <c r="AO63" s="197"/>
      <c r="AP63" s="347"/>
      <c r="AQ63" s="347"/>
      <c r="AR63" s="347"/>
    </row>
    <row r="64" spans="1:44" ht="37.5" customHeight="1" x14ac:dyDescent="0.2">
      <c r="A64" s="358"/>
      <c r="B64" s="338"/>
      <c r="C64" s="338"/>
      <c r="D64" s="338"/>
      <c r="E64" s="338"/>
      <c r="F64" s="338"/>
      <c r="G64" s="325"/>
      <c r="H64" s="325"/>
      <c r="I64" s="222"/>
      <c r="J64" s="222"/>
      <c r="K64" s="222"/>
      <c r="L64" s="325"/>
      <c r="M64" s="325"/>
      <c r="N64" s="347"/>
      <c r="O64" s="329"/>
      <c r="P64" s="328"/>
      <c r="Q64" s="332"/>
      <c r="R64" s="328">
        <f>IF(NOT(ISERROR(MATCH(Q64,_xlfn.ANCHORARRAY(F75),0))),Q77&amp;"Por favor no seleccionar los criterios de impacto",Q64)</f>
        <v>0</v>
      </c>
      <c r="S64" s="329"/>
      <c r="T64" s="328"/>
      <c r="U64" s="327"/>
      <c r="V64" s="214">
        <v>4</v>
      </c>
      <c r="W64" s="187"/>
      <c r="X64" s="189" t="str">
        <f t="shared" ref="X64:X66" si="77">IF(OR(Y64="Preventivo",Y64="Detectivo"),"Probabilidad",IF(Y64="Correctivo","Impacto",""))</f>
        <v/>
      </c>
      <c r="Y64" s="190"/>
      <c r="Z64" s="190"/>
      <c r="AA64" s="191" t="str">
        <f t="shared" si="72"/>
        <v/>
      </c>
      <c r="AB64" s="190"/>
      <c r="AC64" s="190"/>
      <c r="AD64" s="190"/>
      <c r="AE64" s="192" t="str">
        <f t="shared" ref="AE64:AE66" si="78">IFERROR(IF(AND(X63="Probabilidad",X64="Probabilidad"),(AG63-(+AG63*AA64)),IF(AND(X63="Impacto",X64="Probabilidad"),(AG62-(+AG62*AA64)),IF(X64="Impacto",AG63,""))),"")</f>
        <v/>
      </c>
      <c r="AF64" s="193" t="str">
        <f t="shared" si="2"/>
        <v/>
      </c>
      <c r="AG64" s="191" t="str">
        <f t="shared" si="73"/>
        <v/>
      </c>
      <c r="AH64" s="193" t="str">
        <f t="shared" si="4"/>
        <v/>
      </c>
      <c r="AI64" s="191" t="str">
        <f t="shared" si="13"/>
        <v/>
      </c>
      <c r="AJ64" s="194" t="str">
        <f>IFERROR(IF(OR(AND(AF64="Muy Baja",AH64="Leve"),AND(AF64="Muy Baja",AH64="Menor"),AND(AF64="Baja",AH64="Leve")),"Bajo",IF(OR(AND(AF64="Muy baja",AH64="Moderado"),AND(AF64="Baja",AH64="Menor"),AND(AF64="Baja",AH64="Moderado"),AND(AF64="Media",AH64="Leve"),AND(AF64="Media",AH64="Menor"),AND(AF64="Media",AH64="Moderado"),AND(AF64="Alta",AH64="Leve"),AND(AF64="Alta",AH64="Menor")),"Moderado",IF(OR(AND(AF64="Muy Baja",AH64="Mayor"),AND(AF64="Baja",AH64="Mayor"),AND(AF64="Media",AH64="Mayor"),AND(AF64="Alta",AH64="Moderado"),AND(AF64="Alta",AH64="Mayor"),AND(AF64="Muy Alta",AH64="Leve"),AND(AF64="Muy Alta",AH64="Menor"),AND(AF64="Muy Alta",AH64="Moderado"),AND(AF64="Muy Alta",AH64="Mayor")),"Alto",IF(OR(AND(AF64="Muy Baja",AH64="Catastrófico"),AND(AF64="Baja",AH64="Catastrófico"),AND(AF64="Media",AH64="Catastrófico"),AND(AF64="Alta",AH64="Catastrófico"),AND(AF64="Muy Alta",AH64="Catastrófico")),"Extremo","")))),"")</f>
        <v/>
      </c>
      <c r="AK64" s="195"/>
      <c r="AL64" s="186"/>
      <c r="AM64" s="196"/>
      <c r="AN64" s="196"/>
      <c r="AO64" s="197"/>
      <c r="AP64" s="347"/>
      <c r="AQ64" s="347"/>
      <c r="AR64" s="347"/>
    </row>
    <row r="65" spans="1:44" ht="37.5" customHeight="1" x14ac:dyDescent="0.2">
      <c r="A65" s="358"/>
      <c r="B65" s="338"/>
      <c r="C65" s="338"/>
      <c r="D65" s="338"/>
      <c r="E65" s="338"/>
      <c r="F65" s="338"/>
      <c r="G65" s="325"/>
      <c r="H65" s="325"/>
      <c r="I65" s="222"/>
      <c r="J65" s="222"/>
      <c r="K65" s="222"/>
      <c r="L65" s="325"/>
      <c r="M65" s="325"/>
      <c r="N65" s="347"/>
      <c r="O65" s="329"/>
      <c r="P65" s="328"/>
      <c r="Q65" s="332"/>
      <c r="R65" s="328">
        <f>IF(NOT(ISERROR(MATCH(Q65,_xlfn.ANCHORARRAY(F76),0))),Q78&amp;"Por favor no seleccionar los criterios de impacto",Q65)</f>
        <v>0</v>
      </c>
      <c r="S65" s="329"/>
      <c r="T65" s="328"/>
      <c r="U65" s="327"/>
      <c r="V65" s="214">
        <v>5</v>
      </c>
      <c r="W65" s="187"/>
      <c r="X65" s="189" t="str">
        <f t="shared" si="77"/>
        <v/>
      </c>
      <c r="Y65" s="190"/>
      <c r="Z65" s="190"/>
      <c r="AA65" s="191" t="str">
        <f t="shared" si="72"/>
        <v/>
      </c>
      <c r="AB65" s="190"/>
      <c r="AC65" s="190"/>
      <c r="AD65" s="190"/>
      <c r="AE65" s="192" t="str">
        <f t="shared" si="78"/>
        <v/>
      </c>
      <c r="AF65" s="193" t="str">
        <f t="shared" si="2"/>
        <v/>
      </c>
      <c r="AG65" s="191" t="str">
        <f t="shared" si="73"/>
        <v/>
      </c>
      <c r="AH65" s="193" t="str">
        <f t="shared" si="4"/>
        <v/>
      </c>
      <c r="AI65" s="191" t="str">
        <f t="shared" si="13"/>
        <v/>
      </c>
      <c r="AJ65" s="194" t="str">
        <f t="shared" ref="AJ65:AJ66" si="79">IFERROR(IF(OR(AND(AF65="Muy Baja",AH65="Leve"),AND(AF65="Muy Baja",AH65="Menor"),AND(AF65="Baja",AH65="Leve")),"Bajo",IF(OR(AND(AF65="Muy baja",AH65="Moderado"),AND(AF65="Baja",AH65="Menor"),AND(AF65="Baja",AH65="Moderado"),AND(AF65="Media",AH65="Leve"),AND(AF65="Media",AH65="Menor"),AND(AF65="Media",AH65="Moderado"),AND(AF65="Alta",AH65="Leve"),AND(AF65="Alta",AH65="Menor")),"Moderado",IF(OR(AND(AF65="Muy Baja",AH65="Mayor"),AND(AF65="Baja",AH65="Mayor"),AND(AF65="Media",AH65="Mayor"),AND(AF65="Alta",AH65="Moderado"),AND(AF65="Alta",AH65="Mayor"),AND(AF65="Muy Alta",AH65="Leve"),AND(AF65="Muy Alta",AH65="Menor"),AND(AF65="Muy Alta",AH65="Moderado"),AND(AF65="Muy Alta",AH65="Mayor")),"Alto",IF(OR(AND(AF65="Muy Baja",AH65="Catastrófico"),AND(AF65="Baja",AH65="Catastrófico"),AND(AF65="Media",AH65="Catastrófico"),AND(AF65="Alta",AH65="Catastrófico"),AND(AF65="Muy Alta",AH65="Catastrófico")),"Extremo","")))),"")</f>
        <v/>
      </c>
      <c r="AK65" s="195"/>
      <c r="AL65" s="186"/>
      <c r="AM65" s="196"/>
      <c r="AN65" s="196"/>
      <c r="AO65" s="197"/>
      <c r="AP65" s="347"/>
      <c r="AQ65" s="347"/>
      <c r="AR65" s="347"/>
    </row>
    <row r="66" spans="1:44" ht="37.5" customHeight="1" x14ac:dyDescent="0.2">
      <c r="A66" s="358"/>
      <c r="B66" s="338"/>
      <c r="C66" s="338"/>
      <c r="D66" s="338"/>
      <c r="E66" s="338"/>
      <c r="F66" s="338"/>
      <c r="G66" s="326"/>
      <c r="H66" s="326"/>
      <c r="I66" s="223"/>
      <c r="J66" s="223"/>
      <c r="K66" s="223"/>
      <c r="L66" s="326"/>
      <c r="M66" s="326"/>
      <c r="N66" s="347"/>
      <c r="O66" s="329"/>
      <c r="P66" s="328"/>
      <c r="Q66" s="332"/>
      <c r="R66" s="328">
        <f>IF(NOT(ISERROR(MATCH(Q66,_xlfn.ANCHORARRAY(F77),0))),Q79&amp;"Por favor no seleccionar los criterios de impacto",Q66)</f>
        <v>0</v>
      </c>
      <c r="S66" s="329"/>
      <c r="T66" s="328"/>
      <c r="U66" s="327"/>
      <c r="V66" s="214">
        <v>6</v>
      </c>
      <c r="W66" s="187"/>
      <c r="X66" s="189" t="str">
        <f t="shared" si="77"/>
        <v/>
      </c>
      <c r="Y66" s="190"/>
      <c r="Z66" s="190"/>
      <c r="AA66" s="191" t="str">
        <f t="shared" si="72"/>
        <v/>
      </c>
      <c r="AB66" s="190"/>
      <c r="AC66" s="190"/>
      <c r="AD66" s="190"/>
      <c r="AE66" s="192" t="str">
        <f t="shared" si="78"/>
        <v/>
      </c>
      <c r="AF66" s="193" t="str">
        <f t="shared" si="2"/>
        <v/>
      </c>
      <c r="AG66" s="191" t="str">
        <f t="shared" si="73"/>
        <v/>
      </c>
      <c r="AH66" s="193" t="str">
        <f t="shared" si="4"/>
        <v/>
      </c>
      <c r="AI66" s="191" t="str">
        <f t="shared" si="13"/>
        <v/>
      </c>
      <c r="AJ66" s="194" t="str">
        <f t="shared" si="79"/>
        <v/>
      </c>
      <c r="AK66" s="195"/>
      <c r="AL66" s="186"/>
      <c r="AM66" s="196"/>
      <c r="AN66" s="196"/>
      <c r="AO66" s="197"/>
      <c r="AP66" s="347"/>
      <c r="AQ66" s="347"/>
      <c r="AR66" s="347"/>
    </row>
    <row r="67" spans="1:44" ht="37.5" customHeight="1" x14ac:dyDescent="0.2">
      <c r="A67" s="358">
        <v>10</v>
      </c>
      <c r="B67" s="338"/>
      <c r="C67" s="338"/>
      <c r="D67" s="338"/>
      <c r="E67" s="338"/>
      <c r="F67" s="338"/>
      <c r="G67" s="324"/>
      <c r="H67" s="324"/>
      <c r="I67" s="221"/>
      <c r="J67" s="221"/>
      <c r="K67" s="221"/>
      <c r="L67" s="324"/>
      <c r="M67" s="324"/>
      <c r="N67" s="347"/>
      <c r="O67" s="329" t="str">
        <f>IF(N67&lt;=0,"",IF(N67&lt;=2,"Muy Baja",IF(N67&lt;=24,"Baja",IF(N67&lt;=500,"Media",IF(N67&lt;=5000,"Alta","Muy Alta")))))</f>
        <v/>
      </c>
      <c r="P67" s="328" t="str">
        <f>IF(O67="","",IF(O67="Muy Baja",0.2,IF(O67="Baja",0.4,IF(O67="Media",0.6,IF(O67="Alta",0.8,IF(O67="Muy Alta",1,))))))</f>
        <v/>
      </c>
      <c r="Q67" s="332"/>
      <c r="R67" s="328">
        <f>IF(NOT(ISERROR(MATCH(Q67,'Tabla Impacto'!$B$222:$B$224,0))),'Tabla Impacto'!$F$224&amp;"Por favor no seleccionar los criterios de impacto(Afectación Económica o presupuestal y Pérdida Reputacional)",Q67)</f>
        <v>0</v>
      </c>
      <c r="S67" s="329" t="str">
        <f>IF(OR(R67='Tabla Impacto'!$C$12,R67='Tabla Impacto'!$D$12),"Leve",IF(OR(R67='Tabla Impacto'!$C$13,R67='Tabla Impacto'!$D$13),"Menor",IF(OR(R67='Tabla Impacto'!$C$14,R67='Tabla Impacto'!$D$14),"Moderado",IF(OR(R67='Tabla Impacto'!$C$15,R67='Tabla Impacto'!$D$15),"Mayor",IF(OR(R67='Tabla Impacto'!$C$16,R67='Tabla Impacto'!$D$16),"Catastrófico","")))))</f>
        <v/>
      </c>
      <c r="T67" s="328" t="str">
        <f>IF(S67="","",IF(S67="Leve",0.2,IF(S67="Menor",0.4,IF(S67="Moderado",0.6,IF(S67="Mayor",0.8,IF(S67="Catastrófico",1,))))))</f>
        <v/>
      </c>
      <c r="U67" s="327" t="str">
        <f>IF(OR(AND(O67="Muy Baja",S67="Leve"),AND(O67="Muy Baja",S67="Menor"),AND(O67="Baja",S67="Leve")),"Bajo",IF(OR(AND(O67="Muy baja",S67="Moderado"),AND(O67="Baja",S67="Menor"),AND(O67="Baja",S67="Moderado"),AND(O67="Media",S67="Leve"),AND(O67="Media",S67="Menor"),AND(O67="Media",S67="Moderado"),AND(O67="Alta",S67="Leve"),AND(O67="Alta",S67="Menor")),"Moderado",IF(OR(AND(O67="Muy Baja",S67="Mayor"),AND(O67="Baja",S67="Mayor"),AND(O67="Media",S67="Mayor"),AND(O67="Alta",S67="Moderado"),AND(O67="Alta",S67="Mayor"),AND(O67="Muy Alta",S67="Leve"),AND(O67="Muy Alta",S67="Menor"),AND(O67="Muy Alta",S67="Moderado"),AND(O67="Muy Alta",S67="Mayor")),"Alto",IF(OR(AND(O67="Muy Baja",S67="Catastrófico"),AND(O67="Baja",S67="Catastrófico"),AND(O67="Media",S67="Catastrófico"),AND(O67="Alta",S67="Catastrófico"),AND(O67="Muy Alta",S67="Catastrófico")),"Extremo",""))))</f>
        <v/>
      </c>
      <c r="V67" s="214">
        <v>1</v>
      </c>
      <c r="W67" s="187"/>
      <c r="X67" s="189" t="str">
        <f>IF(OR(Y67="Preventivo",Y67="Detectivo"),"Probabilidad",IF(Y67="Correctivo","Impacto",""))</f>
        <v/>
      </c>
      <c r="Y67" s="190"/>
      <c r="Z67" s="190"/>
      <c r="AA67" s="191" t="str">
        <f>IF(AND(Y67="Preventivo",Z67="Automático"),"50%",IF(AND(Y67="Preventivo",Z67="Manual"),"40%",IF(AND(Y67="Detectivo",Z67="Automático"),"40%",IF(AND(Y67="Detectivo",Z67="Manual"),"30%",IF(AND(Y67="Correctivo",Z67="Automático"),"35%",IF(AND(Y67="Correctivo",Z67="Manual"),"25%",""))))))</f>
        <v/>
      </c>
      <c r="AB67" s="190"/>
      <c r="AC67" s="190"/>
      <c r="AD67" s="190"/>
      <c r="AE67" s="192" t="str">
        <f>IFERROR(IF(X67="Probabilidad",(P67-(+P67*AA67)),IF(X67="Impacto",P67,"")),"")</f>
        <v/>
      </c>
      <c r="AF67" s="193" t="str">
        <f>IFERROR(IF(AE67="","",IF(AE67&lt;=0.2,"Muy Baja",IF(AE67&lt;=0.4,"Baja",IF(AE67&lt;=0.6,"Media",IF(AE67&lt;=0.8,"Alta","Muy Alta"))))),"")</f>
        <v/>
      </c>
      <c r="AG67" s="191" t="str">
        <f>+AE67</f>
        <v/>
      </c>
      <c r="AH67" s="193" t="str">
        <f>IFERROR(IF(AI67="","",IF(AI67&lt;=0.2,"Leve",IF(AI67&lt;=0.4,"Menor",IF(AI67&lt;=0.6,"Moderado",IF(AI67&lt;=0.8,"Mayor","Catastrófico"))))),"")</f>
        <v/>
      </c>
      <c r="AI67" s="191" t="str">
        <f t="shared" ref="AI67" si="80">IFERROR(IF(X67="Impacto",(T67-(+T67*AA67)),IF(X67="Probabilidad",T67,"")),"")</f>
        <v/>
      </c>
      <c r="AJ67" s="194" t="str">
        <f>IFERROR(IF(OR(AND(AF67="Muy Baja",AH67="Leve"),AND(AF67="Muy Baja",AH67="Menor"),AND(AF67="Baja",AH67="Leve")),"Bajo",IF(OR(AND(AF67="Muy baja",AH67="Moderado"),AND(AF67="Baja",AH67="Menor"),AND(AF67="Baja",AH67="Moderado"),AND(AF67="Media",AH67="Leve"),AND(AF67="Media",AH67="Menor"),AND(AF67="Media",AH67="Moderado"),AND(AF67="Alta",AH67="Leve"),AND(AF67="Alta",AH67="Menor")),"Moderado",IF(OR(AND(AF67="Muy Baja",AH67="Mayor"),AND(AF67="Baja",AH67="Mayor"),AND(AF67="Media",AH67="Mayor"),AND(AF67="Alta",AH67="Moderado"),AND(AF67="Alta",AH67="Mayor"),AND(AF67="Muy Alta",AH67="Leve"),AND(AF67="Muy Alta",AH67="Menor"),AND(AF67="Muy Alta",AH67="Moderado"),AND(AF67="Muy Alta",AH67="Mayor")),"Alto",IF(OR(AND(AF67="Muy Baja",AH67="Catastrófico"),AND(AF67="Baja",AH67="Catastrófico"),AND(AF67="Media",AH67="Catastrófico"),AND(AF67="Alta",AH67="Catastrófico"),AND(AF67="Muy Alta",AH67="Catastrófico")),"Extremo","")))),"")</f>
        <v/>
      </c>
      <c r="AK67" s="195"/>
      <c r="AL67" s="186"/>
      <c r="AM67" s="196"/>
      <c r="AN67" s="196"/>
      <c r="AO67" s="197"/>
      <c r="AP67" s="347"/>
      <c r="AQ67" s="347"/>
      <c r="AR67" s="347"/>
    </row>
    <row r="68" spans="1:44" ht="37.5" customHeight="1" x14ac:dyDescent="0.2">
      <c r="A68" s="358"/>
      <c r="B68" s="338"/>
      <c r="C68" s="338"/>
      <c r="D68" s="338"/>
      <c r="E68" s="338"/>
      <c r="F68" s="338"/>
      <c r="G68" s="325"/>
      <c r="H68" s="325"/>
      <c r="I68" s="222"/>
      <c r="J68" s="222"/>
      <c r="K68" s="222"/>
      <c r="L68" s="325"/>
      <c r="M68" s="325"/>
      <c r="N68" s="347"/>
      <c r="O68" s="329"/>
      <c r="P68" s="328"/>
      <c r="Q68" s="332"/>
      <c r="R68" s="328">
        <f>IF(NOT(ISERROR(MATCH(Q68,_xlfn.ANCHORARRAY(F79),0))),Q81&amp;"Por favor no seleccionar los criterios de impacto",Q68)</f>
        <v>0</v>
      </c>
      <c r="S68" s="329"/>
      <c r="T68" s="328"/>
      <c r="U68" s="327"/>
      <c r="V68" s="214">
        <v>2</v>
      </c>
      <c r="W68" s="187"/>
      <c r="X68" s="189" t="str">
        <f>IF(OR(Y68="Preventivo",Y68="Detectivo"),"Probabilidad",IF(Y68="Correctivo","Impacto",""))</f>
        <v/>
      </c>
      <c r="Y68" s="190"/>
      <c r="Z68" s="190"/>
      <c r="AA68" s="191" t="str">
        <f t="shared" ref="AA68:AA72" si="81">IF(AND(Y68="Preventivo",Z68="Automático"),"50%",IF(AND(Y68="Preventivo",Z68="Manual"),"40%",IF(AND(Y68="Detectivo",Z68="Automático"),"40%",IF(AND(Y68="Detectivo",Z68="Manual"),"30%",IF(AND(Y68="Correctivo",Z68="Automático"),"35%",IF(AND(Y68="Correctivo",Z68="Manual"),"25%",""))))))</f>
        <v/>
      </c>
      <c r="AB68" s="190"/>
      <c r="AC68" s="190"/>
      <c r="AD68" s="190"/>
      <c r="AE68" s="192" t="str">
        <f>IFERROR(IF(AND(X67="Probabilidad",X68="Probabilidad"),(AG67-(+AG67*AA68)),IF(X68="Probabilidad",(P67-(+P67*AA68)),IF(X68="Impacto",AG67,""))),"")</f>
        <v/>
      </c>
      <c r="AF68" s="193" t="str">
        <f t="shared" si="2"/>
        <v/>
      </c>
      <c r="AG68" s="191" t="str">
        <f t="shared" ref="AG68:AG72" si="82">+AE68</f>
        <v/>
      </c>
      <c r="AH68" s="193" t="str">
        <f t="shared" si="4"/>
        <v/>
      </c>
      <c r="AI68" s="191" t="str">
        <f t="shared" ref="AI68" si="83">IFERROR(IF(AND(X67="Impacto",X68="Impacto"),(AI67-(+AI67*AA68)),IF(X68="Impacto",($T$13-(+$T$13*AA68)),IF(X68="Probabilidad",AI67,""))),"")</f>
        <v/>
      </c>
      <c r="AJ68" s="194" t="str">
        <f t="shared" ref="AJ68:AJ69" si="84">IFERROR(IF(OR(AND(AF68="Muy Baja",AH68="Leve"),AND(AF68="Muy Baja",AH68="Menor"),AND(AF68="Baja",AH68="Leve")),"Bajo",IF(OR(AND(AF68="Muy baja",AH68="Moderado"),AND(AF68="Baja",AH68="Menor"),AND(AF68="Baja",AH68="Moderado"),AND(AF68="Media",AH68="Leve"),AND(AF68="Media",AH68="Menor"),AND(AF68="Media",AH68="Moderado"),AND(AF68="Alta",AH68="Leve"),AND(AF68="Alta",AH68="Menor")),"Moderado",IF(OR(AND(AF68="Muy Baja",AH68="Mayor"),AND(AF68="Baja",AH68="Mayor"),AND(AF68="Media",AH68="Mayor"),AND(AF68="Alta",AH68="Moderado"),AND(AF68="Alta",AH68="Mayor"),AND(AF68="Muy Alta",AH68="Leve"),AND(AF68="Muy Alta",AH68="Menor"),AND(AF68="Muy Alta",AH68="Moderado"),AND(AF68="Muy Alta",AH68="Mayor")),"Alto",IF(OR(AND(AF68="Muy Baja",AH68="Catastrófico"),AND(AF68="Baja",AH68="Catastrófico"),AND(AF68="Media",AH68="Catastrófico"),AND(AF68="Alta",AH68="Catastrófico"),AND(AF68="Muy Alta",AH68="Catastrófico")),"Extremo","")))),"")</f>
        <v/>
      </c>
      <c r="AK68" s="195"/>
      <c r="AL68" s="186"/>
      <c r="AM68" s="196"/>
      <c r="AN68" s="196"/>
      <c r="AO68" s="197"/>
      <c r="AP68" s="347"/>
      <c r="AQ68" s="347"/>
      <c r="AR68" s="347"/>
    </row>
    <row r="69" spans="1:44" ht="37.5" customHeight="1" x14ac:dyDescent="0.2">
      <c r="A69" s="358"/>
      <c r="B69" s="338"/>
      <c r="C69" s="338"/>
      <c r="D69" s="338"/>
      <c r="E69" s="338"/>
      <c r="F69" s="338"/>
      <c r="G69" s="325"/>
      <c r="H69" s="325"/>
      <c r="I69" s="222"/>
      <c r="J69" s="222"/>
      <c r="K69" s="222"/>
      <c r="L69" s="325"/>
      <c r="M69" s="325"/>
      <c r="N69" s="347"/>
      <c r="O69" s="329"/>
      <c r="P69" s="328"/>
      <c r="Q69" s="332"/>
      <c r="R69" s="328">
        <f>IF(NOT(ISERROR(MATCH(Q69,_xlfn.ANCHORARRAY(F80),0))),Q82&amp;"Por favor no seleccionar los criterios de impacto",Q69)</f>
        <v>0</v>
      </c>
      <c r="S69" s="329"/>
      <c r="T69" s="328"/>
      <c r="U69" s="327"/>
      <c r="V69" s="214">
        <v>3</v>
      </c>
      <c r="W69" s="187"/>
      <c r="X69" s="189" t="str">
        <f>IF(OR(Y69="Preventivo",Y69="Detectivo"),"Probabilidad",IF(Y69="Correctivo","Impacto",""))</f>
        <v/>
      </c>
      <c r="Y69" s="190"/>
      <c r="Z69" s="190"/>
      <c r="AA69" s="191" t="str">
        <f t="shared" si="81"/>
        <v/>
      </c>
      <c r="AB69" s="190"/>
      <c r="AC69" s="190"/>
      <c r="AD69" s="190"/>
      <c r="AE69" s="192" t="str">
        <f>IFERROR(IF(AND(X68="Probabilidad",X69="Probabilidad"),(AG68-(+AG68*AA69)),IF(AND(X68="Impacto",X69="Probabilidad"),(AG67-(+AG67*AA69)),IF(X69="Impacto",AG68,""))),"")</f>
        <v/>
      </c>
      <c r="AF69" s="193" t="str">
        <f t="shared" si="2"/>
        <v/>
      </c>
      <c r="AG69" s="191" t="str">
        <f t="shared" si="82"/>
        <v/>
      </c>
      <c r="AH69" s="193" t="str">
        <f t="shared" si="4"/>
        <v/>
      </c>
      <c r="AI69" s="191" t="str">
        <f t="shared" ref="AI69" si="85">IFERROR(IF(AND(X68="Impacto",X69="Impacto"),(AI68-(+AI68*AA69)),IF(AND(X68="Probabilidad",X69="Impacto"),(AI67-(+AI67*AA69)),IF(X69="Probabilidad",AI68,""))),"")</f>
        <v/>
      </c>
      <c r="AJ69" s="194" t="str">
        <f t="shared" si="84"/>
        <v/>
      </c>
      <c r="AK69" s="195"/>
      <c r="AL69" s="186"/>
      <c r="AM69" s="196"/>
      <c r="AN69" s="196"/>
      <c r="AO69" s="197"/>
      <c r="AP69" s="347"/>
      <c r="AQ69" s="347"/>
      <c r="AR69" s="347"/>
    </row>
    <row r="70" spans="1:44" ht="37.5" customHeight="1" x14ac:dyDescent="0.2">
      <c r="A70" s="358"/>
      <c r="B70" s="338"/>
      <c r="C70" s="338"/>
      <c r="D70" s="338"/>
      <c r="E70" s="338"/>
      <c r="F70" s="338"/>
      <c r="G70" s="325"/>
      <c r="H70" s="325"/>
      <c r="I70" s="222"/>
      <c r="J70" s="222"/>
      <c r="K70" s="222"/>
      <c r="L70" s="325"/>
      <c r="M70" s="325"/>
      <c r="N70" s="347"/>
      <c r="O70" s="329"/>
      <c r="P70" s="328"/>
      <c r="Q70" s="332"/>
      <c r="R70" s="328">
        <f>IF(NOT(ISERROR(MATCH(Q70,_xlfn.ANCHORARRAY(F81),0))),Q83&amp;"Por favor no seleccionar los criterios de impacto",Q70)</f>
        <v>0</v>
      </c>
      <c r="S70" s="329"/>
      <c r="T70" s="328"/>
      <c r="U70" s="327"/>
      <c r="V70" s="214">
        <v>4</v>
      </c>
      <c r="W70" s="187"/>
      <c r="X70" s="189" t="str">
        <f t="shared" ref="X70:X72" si="86">IF(OR(Y70="Preventivo",Y70="Detectivo"),"Probabilidad",IF(Y70="Correctivo","Impacto",""))</f>
        <v/>
      </c>
      <c r="Y70" s="190"/>
      <c r="Z70" s="190"/>
      <c r="AA70" s="191" t="str">
        <f t="shared" si="81"/>
        <v/>
      </c>
      <c r="AB70" s="190"/>
      <c r="AC70" s="190"/>
      <c r="AD70" s="190"/>
      <c r="AE70" s="192" t="str">
        <f t="shared" ref="AE70:AE72" si="87">IFERROR(IF(AND(X69="Probabilidad",X70="Probabilidad"),(AG69-(+AG69*AA70)),IF(AND(X69="Impacto",X70="Probabilidad"),(AG68-(+AG68*AA70)),IF(X70="Impacto",AG69,""))),"")</f>
        <v/>
      </c>
      <c r="AF70" s="193" t="str">
        <f t="shared" si="2"/>
        <v/>
      </c>
      <c r="AG70" s="191" t="str">
        <f t="shared" si="82"/>
        <v/>
      </c>
      <c r="AH70" s="193" t="str">
        <f t="shared" si="4"/>
        <v/>
      </c>
      <c r="AI70" s="191" t="str">
        <f t="shared" si="13"/>
        <v/>
      </c>
      <c r="AJ70" s="194" t="str">
        <f>IFERROR(IF(OR(AND(AF70="Muy Baja",AH70="Leve"),AND(AF70="Muy Baja",AH70="Menor"),AND(AF70="Baja",AH70="Leve")),"Bajo",IF(OR(AND(AF70="Muy baja",AH70="Moderado"),AND(AF70="Baja",AH70="Menor"),AND(AF70="Baja",AH70="Moderado"),AND(AF70="Media",AH70="Leve"),AND(AF70="Media",AH70="Menor"),AND(AF70="Media",AH70="Moderado"),AND(AF70="Alta",AH70="Leve"),AND(AF70="Alta",AH70="Menor")),"Moderado",IF(OR(AND(AF70="Muy Baja",AH70="Mayor"),AND(AF70="Baja",AH70="Mayor"),AND(AF70="Media",AH70="Mayor"),AND(AF70="Alta",AH70="Moderado"),AND(AF70="Alta",AH70="Mayor"),AND(AF70="Muy Alta",AH70="Leve"),AND(AF70="Muy Alta",AH70="Menor"),AND(AF70="Muy Alta",AH70="Moderado"),AND(AF70="Muy Alta",AH70="Mayor")),"Alto",IF(OR(AND(AF70="Muy Baja",AH70="Catastrófico"),AND(AF70="Baja",AH70="Catastrófico"),AND(AF70="Media",AH70="Catastrófico"),AND(AF70="Alta",AH70="Catastrófico"),AND(AF70="Muy Alta",AH70="Catastrófico")),"Extremo","")))),"")</f>
        <v/>
      </c>
      <c r="AK70" s="195"/>
      <c r="AL70" s="186"/>
      <c r="AM70" s="196"/>
      <c r="AN70" s="196"/>
      <c r="AO70" s="197"/>
      <c r="AP70" s="347"/>
      <c r="AQ70" s="347"/>
      <c r="AR70" s="347"/>
    </row>
    <row r="71" spans="1:44" ht="37.5" customHeight="1" x14ac:dyDescent="0.2">
      <c r="A71" s="358"/>
      <c r="B71" s="338"/>
      <c r="C71" s="338"/>
      <c r="D71" s="338"/>
      <c r="E71" s="338"/>
      <c r="F71" s="338"/>
      <c r="G71" s="325"/>
      <c r="H71" s="325"/>
      <c r="I71" s="222"/>
      <c r="J71" s="222"/>
      <c r="K71" s="222"/>
      <c r="L71" s="325"/>
      <c r="M71" s="325"/>
      <c r="N71" s="347"/>
      <c r="O71" s="329"/>
      <c r="P71" s="328"/>
      <c r="Q71" s="332"/>
      <c r="R71" s="328">
        <f>IF(NOT(ISERROR(MATCH(Q71,_xlfn.ANCHORARRAY(F82),0))),Q84&amp;"Por favor no seleccionar los criterios de impacto",Q71)</f>
        <v>0</v>
      </c>
      <c r="S71" s="329"/>
      <c r="T71" s="328"/>
      <c r="U71" s="327"/>
      <c r="V71" s="214">
        <v>5</v>
      </c>
      <c r="W71" s="187"/>
      <c r="X71" s="189" t="str">
        <f t="shared" si="86"/>
        <v/>
      </c>
      <c r="Y71" s="190"/>
      <c r="Z71" s="190"/>
      <c r="AA71" s="191" t="str">
        <f t="shared" si="81"/>
        <v/>
      </c>
      <c r="AB71" s="190"/>
      <c r="AC71" s="190"/>
      <c r="AD71" s="190"/>
      <c r="AE71" s="192" t="str">
        <f t="shared" si="87"/>
        <v/>
      </c>
      <c r="AF71" s="193" t="str">
        <f t="shared" si="2"/>
        <v/>
      </c>
      <c r="AG71" s="191" t="str">
        <f t="shared" si="82"/>
        <v/>
      </c>
      <c r="AH71" s="193" t="str">
        <f t="shared" si="4"/>
        <v/>
      </c>
      <c r="AI71" s="191" t="str">
        <f t="shared" si="13"/>
        <v/>
      </c>
      <c r="AJ71" s="194" t="str">
        <f t="shared" ref="AJ71:AJ72" si="88">IFERROR(IF(OR(AND(AF71="Muy Baja",AH71="Leve"),AND(AF71="Muy Baja",AH71="Menor"),AND(AF71="Baja",AH71="Leve")),"Bajo",IF(OR(AND(AF71="Muy baja",AH71="Moderado"),AND(AF71="Baja",AH71="Menor"),AND(AF71="Baja",AH71="Moderado"),AND(AF71="Media",AH71="Leve"),AND(AF71="Media",AH71="Menor"),AND(AF71="Media",AH71="Moderado"),AND(AF71="Alta",AH71="Leve"),AND(AF71="Alta",AH71="Menor")),"Moderado",IF(OR(AND(AF71="Muy Baja",AH71="Mayor"),AND(AF71="Baja",AH71="Mayor"),AND(AF71="Media",AH71="Mayor"),AND(AF71="Alta",AH71="Moderado"),AND(AF71="Alta",AH71="Mayor"),AND(AF71="Muy Alta",AH71="Leve"),AND(AF71="Muy Alta",AH71="Menor"),AND(AF71="Muy Alta",AH71="Moderado"),AND(AF71="Muy Alta",AH71="Mayor")),"Alto",IF(OR(AND(AF71="Muy Baja",AH71="Catastrófico"),AND(AF71="Baja",AH71="Catastrófico"),AND(AF71="Media",AH71="Catastrófico"),AND(AF71="Alta",AH71="Catastrófico"),AND(AF71="Muy Alta",AH71="Catastrófico")),"Extremo","")))),"")</f>
        <v/>
      </c>
      <c r="AK71" s="195"/>
      <c r="AL71" s="186"/>
      <c r="AM71" s="196"/>
      <c r="AN71" s="196"/>
      <c r="AO71" s="197"/>
      <c r="AP71" s="347"/>
      <c r="AQ71" s="347"/>
      <c r="AR71" s="347"/>
    </row>
    <row r="72" spans="1:44" ht="37.5" customHeight="1" x14ac:dyDescent="0.2">
      <c r="A72" s="358"/>
      <c r="B72" s="338"/>
      <c r="C72" s="338"/>
      <c r="D72" s="338"/>
      <c r="E72" s="338"/>
      <c r="F72" s="338"/>
      <c r="G72" s="326"/>
      <c r="H72" s="326"/>
      <c r="I72" s="223"/>
      <c r="J72" s="223"/>
      <c r="K72" s="223"/>
      <c r="L72" s="326"/>
      <c r="M72" s="326"/>
      <c r="N72" s="347"/>
      <c r="O72" s="329"/>
      <c r="P72" s="328"/>
      <c r="Q72" s="332"/>
      <c r="R72" s="328">
        <f>IF(NOT(ISERROR(MATCH(Q72,_xlfn.ANCHORARRAY(F83),0))),Q85&amp;"Por favor no seleccionar los criterios de impacto",Q72)</f>
        <v>0</v>
      </c>
      <c r="S72" s="329"/>
      <c r="T72" s="328"/>
      <c r="U72" s="327"/>
      <c r="V72" s="214">
        <v>6</v>
      </c>
      <c r="W72" s="187"/>
      <c r="X72" s="189" t="str">
        <f t="shared" si="86"/>
        <v/>
      </c>
      <c r="Y72" s="190"/>
      <c r="Z72" s="190"/>
      <c r="AA72" s="191" t="str">
        <f t="shared" si="81"/>
        <v/>
      </c>
      <c r="AB72" s="190"/>
      <c r="AC72" s="190"/>
      <c r="AD72" s="190"/>
      <c r="AE72" s="192" t="str">
        <f t="shared" si="87"/>
        <v/>
      </c>
      <c r="AF72" s="193" t="str">
        <f t="shared" si="2"/>
        <v/>
      </c>
      <c r="AG72" s="191" t="str">
        <f t="shared" si="82"/>
        <v/>
      </c>
      <c r="AH72" s="193" t="str">
        <f t="shared" si="4"/>
        <v/>
      </c>
      <c r="AI72" s="191" t="str">
        <f t="shared" si="13"/>
        <v/>
      </c>
      <c r="AJ72" s="194" t="str">
        <f t="shared" si="88"/>
        <v/>
      </c>
      <c r="AK72" s="195"/>
      <c r="AL72" s="186"/>
      <c r="AM72" s="196"/>
      <c r="AN72" s="196"/>
      <c r="AO72" s="197"/>
      <c r="AP72" s="347"/>
      <c r="AQ72" s="347"/>
      <c r="AR72" s="347"/>
    </row>
    <row r="73" spans="1:44" ht="49.5" customHeight="1" x14ac:dyDescent="0.2">
      <c r="A73" s="216"/>
      <c r="B73" s="360" t="s">
        <v>261</v>
      </c>
      <c r="C73" s="361"/>
      <c r="D73" s="361"/>
      <c r="E73" s="361"/>
      <c r="F73" s="361"/>
      <c r="G73" s="361"/>
      <c r="H73" s="361"/>
      <c r="I73" s="361"/>
      <c r="J73" s="361"/>
      <c r="K73" s="361"/>
      <c r="L73" s="361"/>
      <c r="M73" s="361"/>
      <c r="N73" s="361"/>
      <c r="O73" s="361"/>
      <c r="P73" s="361"/>
      <c r="Q73" s="361"/>
      <c r="R73" s="361"/>
      <c r="S73" s="361"/>
      <c r="T73" s="361"/>
      <c r="U73" s="361"/>
      <c r="V73" s="361"/>
      <c r="W73" s="361"/>
      <c r="X73" s="361"/>
      <c r="Y73" s="361"/>
      <c r="Z73" s="361"/>
      <c r="AA73" s="361"/>
      <c r="AB73" s="361"/>
      <c r="AC73" s="361"/>
      <c r="AD73" s="361"/>
      <c r="AE73" s="361"/>
      <c r="AF73" s="361"/>
      <c r="AG73" s="361"/>
      <c r="AH73" s="361"/>
      <c r="AI73" s="361"/>
      <c r="AJ73" s="361"/>
      <c r="AK73" s="361"/>
      <c r="AL73" s="361"/>
      <c r="AM73" s="361"/>
      <c r="AN73" s="361"/>
      <c r="AO73" s="361"/>
      <c r="AP73" s="361"/>
    </row>
    <row r="75" spans="1:44" ht="15.75" x14ac:dyDescent="0.2">
      <c r="A75" s="198"/>
      <c r="B75" s="206" t="s">
        <v>262</v>
      </c>
      <c r="C75" s="198"/>
      <c r="D75" s="198"/>
      <c r="E75" s="198"/>
      <c r="N75" s="198"/>
    </row>
  </sheetData>
  <dataConsolidate/>
  <mergeCells count="303">
    <mergeCell ref="AQ13:AQ14"/>
    <mergeCell ref="AR13:AR14"/>
    <mergeCell ref="W6:Y6"/>
    <mergeCell ref="Z6:AR6"/>
    <mergeCell ref="Z7:AR7"/>
    <mergeCell ref="Z8:AR8"/>
    <mergeCell ref="AR11:AR12"/>
    <mergeCell ref="AL11:AL12"/>
    <mergeCell ref="AM11:AM12"/>
    <mergeCell ref="AN11:AN12"/>
    <mergeCell ref="AO11:AO12"/>
    <mergeCell ref="AP11:AP12"/>
    <mergeCell ref="AQ11:AQ12"/>
    <mergeCell ref="W10:AE10"/>
    <mergeCell ref="AF10:AJ10"/>
    <mergeCell ref="AK10:AO10"/>
    <mergeCell ref="AP10:AR10"/>
    <mergeCell ref="A1:C4"/>
    <mergeCell ref="A6:B6"/>
    <mergeCell ref="A7:B7"/>
    <mergeCell ref="A8:B8"/>
    <mergeCell ref="AL13:AL14"/>
    <mergeCell ref="AM13:AM14"/>
    <mergeCell ref="AN13:AN14"/>
    <mergeCell ref="AO13:AO14"/>
    <mergeCell ref="AP13:AP14"/>
    <mergeCell ref="C8:S8"/>
    <mergeCell ref="X1:AR2"/>
    <mergeCell ref="X3:AL3"/>
    <mergeCell ref="AM3:AR3"/>
    <mergeCell ref="X4:AR4"/>
    <mergeCell ref="D1:S2"/>
    <mergeCell ref="D3:I3"/>
    <mergeCell ref="J3:S3"/>
    <mergeCell ref="D4:S4"/>
    <mergeCell ref="C6:S6"/>
    <mergeCell ref="C7:S7"/>
    <mergeCell ref="A10:F10"/>
    <mergeCell ref="G10:K10"/>
    <mergeCell ref="P10:V10"/>
    <mergeCell ref="A11:A12"/>
    <mergeCell ref="W11:W12"/>
    <mergeCell ref="J11:J12"/>
    <mergeCell ref="K11:K12"/>
    <mergeCell ref="N11:N12"/>
    <mergeCell ref="O11:O12"/>
    <mergeCell ref="P11:P12"/>
    <mergeCell ref="B11:B12"/>
    <mergeCell ref="C11:C12"/>
    <mergeCell ref="D11:D12"/>
    <mergeCell ref="E11:E12"/>
    <mergeCell ref="F11:F12"/>
    <mergeCell ref="G11:G12"/>
    <mergeCell ref="H11:H12"/>
    <mergeCell ref="I11:I12"/>
    <mergeCell ref="F13:F18"/>
    <mergeCell ref="AI11:AI12"/>
    <mergeCell ref="AJ11:AJ12"/>
    <mergeCell ref="AK11:AK12"/>
    <mergeCell ref="X11:X12"/>
    <mergeCell ref="Y11:AD11"/>
    <mergeCell ref="AE11:AE12"/>
    <mergeCell ref="AF11:AF12"/>
    <mergeCell ref="AG11:AG12"/>
    <mergeCell ref="AH11:AH12"/>
    <mergeCell ref="R11:R12"/>
    <mergeCell ref="S11:S12"/>
    <mergeCell ref="Q11:Q12"/>
    <mergeCell ref="T11:T12"/>
    <mergeCell ref="U11:U12"/>
    <mergeCell ref="V11:V12"/>
    <mergeCell ref="AP19:AP24"/>
    <mergeCell ref="AQ19:AQ24"/>
    <mergeCell ref="AR19:AR24"/>
    <mergeCell ref="G13:G18"/>
    <mergeCell ref="H13:H18"/>
    <mergeCell ref="I13:I18"/>
    <mergeCell ref="J13:J18"/>
    <mergeCell ref="K13:K18"/>
    <mergeCell ref="L13:L18"/>
    <mergeCell ref="S13:S18"/>
    <mergeCell ref="T13:T18"/>
    <mergeCell ref="M13:M18"/>
    <mergeCell ref="N13:N18"/>
    <mergeCell ref="O13:O18"/>
    <mergeCell ref="P13:P18"/>
    <mergeCell ref="Q13:Q18"/>
    <mergeCell ref="R13:R18"/>
    <mergeCell ref="G19:G24"/>
    <mergeCell ref="H19:H24"/>
    <mergeCell ref="I19:I24"/>
    <mergeCell ref="J19:J24"/>
    <mergeCell ref="K19:K24"/>
    <mergeCell ref="L19:L24"/>
    <mergeCell ref="U13:U18"/>
    <mergeCell ref="A19:A24"/>
    <mergeCell ref="B19:B24"/>
    <mergeCell ref="C19:C24"/>
    <mergeCell ref="D19:D24"/>
    <mergeCell ref="E19:E24"/>
    <mergeCell ref="F19:F24"/>
    <mergeCell ref="S19:S24"/>
    <mergeCell ref="T19:T24"/>
    <mergeCell ref="U19:U24"/>
    <mergeCell ref="M19:M24"/>
    <mergeCell ref="N19:N24"/>
    <mergeCell ref="O19:O24"/>
    <mergeCell ref="P19:P24"/>
    <mergeCell ref="Q19:Q24"/>
    <mergeCell ref="R19:R24"/>
    <mergeCell ref="A13:A18"/>
    <mergeCell ref="B13:B18"/>
    <mergeCell ref="C13:C18"/>
    <mergeCell ref="D13:D18"/>
    <mergeCell ref="E13:E18"/>
    <mergeCell ref="G25:G30"/>
    <mergeCell ref="H25:H30"/>
    <mergeCell ref="I25:I30"/>
    <mergeCell ref="J25:J30"/>
    <mergeCell ref="K25:K30"/>
    <mergeCell ref="L25:L30"/>
    <mergeCell ref="A25:A30"/>
    <mergeCell ref="B25:B30"/>
    <mergeCell ref="C25:C30"/>
    <mergeCell ref="D25:D30"/>
    <mergeCell ref="E25:E30"/>
    <mergeCell ref="F25:F30"/>
    <mergeCell ref="S25:S30"/>
    <mergeCell ref="T25:T30"/>
    <mergeCell ref="U25:U30"/>
    <mergeCell ref="AP25:AP30"/>
    <mergeCell ref="AQ25:AQ30"/>
    <mergeCell ref="AR25:AR30"/>
    <mergeCell ref="M25:M30"/>
    <mergeCell ref="N25:N30"/>
    <mergeCell ref="O25:O30"/>
    <mergeCell ref="P25:P30"/>
    <mergeCell ref="Q25:Q30"/>
    <mergeCell ref="R25:R30"/>
    <mergeCell ref="G31:G36"/>
    <mergeCell ref="H31:H36"/>
    <mergeCell ref="I31:I36"/>
    <mergeCell ref="J31:J36"/>
    <mergeCell ref="K31:K36"/>
    <mergeCell ref="L31:L36"/>
    <mergeCell ref="A31:A36"/>
    <mergeCell ref="B31:B36"/>
    <mergeCell ref="C31:C36"/>
    <mergeCell ref="D31:D36"/>
    <mergeCell ref="E31:E36"/>
    <mergeCell ref="F31:F36"/>
    <mergeCell ref="S31:S36"/>
    <mergeCell ref="T31:T36"/>
    <mergeCell ref="U31:U36"/>
    <mergeCell ref="AP31:AP36"/>
    <mergeCell ref="AQ31:AQ36"/>
    <mergeCell ref="AR31:AR36"/>
    <mergeCell ref="M31:M36"/>
    <mergeCell ref="N31:N36"/>
    <mergeCell ref="O31:O36"/>
    <mergeCell ref="P31:P36"/>
    <mergeCell ref="Q31:Q36"/>
    <mergeCell ref="R31:R36"/>
    <mergeCell ref="G37:G42"/>
    <mergeCell ref="H37:H42"/>
    <mergeCell ref="I37:I42"/>
    <mergeCell ref="J37:J42"/>
    <mergeCell ref="K37:K42"/>
    <mergeCell ref="L37:L42"/>
    <mergeCell ref="A37:A42"/>
    <mergeCell ref="B37:B42"/>
    <mergeCell ref="C37:C42"/>
    <mergeCell ref="D37:D42"/>
    <mergeCell ref="E37:E42"/>
    <mergeCell ref="F37:F42"/>
    <mergeCell ref="S37:S42"/>
    <mergeCell ref="T37:T42"/>
    <mergeCell ref="U37:U42"/>
    <mergeCell ref="AP37:AP42"/>
    <mergeCell ref="AQ37:AQ42"/>
    <mergeCell ref="AR37:AR42"/>
    <mergeCell ref="M37:M42"/>
    <mergeCell ref="N37:N42"/>
    <mergeCell ref="O37:O42"/>
    <mergeCell ref="P37:P42"/>
    <mergeCell ref="Q37:Q42"/>
    <mergeCell ref="R37:R42"/>
    <mergeCell ref="G43:G48"/>
    <mergeCell ref="H43:H48"/>
    <mergeCell ref="I43:I48"/>
    <mergeCell ref="J43:J48"/>
    <mergeCell ref="K43:K48"/>
    <mergeCell ref="L43:L48"/>
    <mergeCell ref="A43:A48"/>
    <mergeCell ref="B43:B48"/>
    <mergeCell ref="C43:C48"/>
    <mergeCell ref="D43:D48"/>
    <mergeCell ref="E43:E48"/>
    <mergeCell ref="F43:F48"/>
    <mergeCell ref="S43:S48"/>
    <mergeCell ref="T43:T48"/>
    <mergeCell ref="U43:U48"/>
    <mergeCell ref="AP43:AP48"/>
    <mergeCell ref="AQ43:AQ48"/>
    <mergeCell ref="AR43:AR48"/>
    <mergeCell ref="M43:M48"/>
    <mergeCell ref="N43:N48"/>
    <mergeCell ref="O43:O48"/>
    <mergeCell ref="P43:P48"/>
    <mergeCell ref="Q43:Q48"/>
    <mergeCell ref="R43:R48"/>
    <mergeCell ref="G49:G54"/>
    <mergeCell ref="H49:H54"/>
    <mergeCell ref="I49:I54"/>
    <mergeCell ref="J49:J54"/>
    <mergeCell ref="K49:K54"/>
    <mergeCell ref="L49:L54"/>
    <mergeCell ref="A49:A54"/>
    <mergeCell ref="B49:B54"/>
    <mergeCell ref="C49:C54"/>
    <mergeCell ref="D49:D54"/>
    <mergeCell ref="E49:E54"/>
    <mergeCell ref="F49:F54"/>
    <mergeCell ref="S49:S54"/>
    <mergeCell ref="T49:T54"/>
    <mergeCell ref="U49:U54"/>
    <mergeCell ref="AP49:AP54"/>
    <mergeCell ref="AQ49:AQ54"/>
    <mergeCell ref="AR49:AR54"/>
    <mergeCell ref="M49:M54"/>
    <mergeCell ref="N49:N54"/>
    <mergeCell ref="O49:O54"/>
    <mergeCell ref="P49:P54"/>
    <mergeCell ref="Q49:Q54"/>
    <mergeCell ref="R49:R54"/>
    <mergeCell ref="G55:G60"/>
    <mergeCell ref="H55:H60"/>
    <mergeCell ref="I55:I60"/>
    <mergeCell ref="J55:J60"/>
    <mergeCell ref="K55:K60"/>
    <mergeCell ref="L55:L60"/>
    <mergeCell ref="A55:A60"/>
    <mergeCell ref="B55:B60"/>
    <mergeCell ref="C55:C60"/>
    <mergeCell ref="D55:D60"/>
    <mergeCell ref="E55:E60"/>
    <mergeCell ref="F55:F60"/>
    <mergeCell ref="T55:T60"/>
    <mergeCell ref="U55:U60"/>
    <mergeCell ref="AP55:AP60"/>
    <mergeCell ref="AQ55:AQ60"/>
    <mergeCell ref="AR55:AR60"/>
    <mergeCell ref="M55:M60"/>
    <mergeCell ref="N55:N60"/>
    <mergeCell ref="O55:O60"/>
    <mergeCell ref="P55:P60"/>
    <mergeCell ref="Q55:Q60"/>
    <mergeCell ref="R55:R60"/>
    <mergeCell ref="A67:A72"/>
    <mergeCell ref="B67:B72"/>
    <mergeCell ref="C67:C72"/>
    <mergeCell ref="D67:D72"/>
    <mergeCell ref="E67:E72"/>
    <mergeCell ref="F67:F72"/>
    <mergeCell ref="G67:G72"/>
    <mergeCell ref="P61:P66"/>
    <mergeCell ref="Q61:Q66"/>
    <mergeCell ref="G61:G66"/>
    <mergeCell ref="H61:H66"/>
    <mergeCell ref="L61:L66"/>
    <mergeCell ref="M61:M66"/>
    <mergeCell ref="N61:N66"/>
    <mergeCell ref="O61:O66"/>
    <mergeCell ref="A61:A66"/>
    <mergeCell ref="B61:B66"/>
    <mergeCell ref="C61:C66"/>
    <mergeCell ref="D61:D66"/>
    <mergeCell ref="E61:E66"/>
    <mergeCell ref="F61:F66"/>
    <mergeCell ref="AQ67:AQ72"/>
    <mergeCell ref="AR67:AR72"/>
    <mergeCell ref="B73:AP73"/>
    <mergeCell ref="L10:M11"/>
    <mergeCell ref="Q67:Q72"/>
    <mergeCell ref="R67:R72"/>
    <mergeCell ref="S67:S72"/>
    <mergeCell ref="T67:T72"/>
    <mergeCell ref="U67:U72"/>
    <mergeCell ref="AP67:AP72"/>
    <mergeCell ref="H67:H72"/>
    <mergeCell ref="L67:L72"/>
    <mergeCell ref="M67:M72"/>
    <mergeCell ref="N67:N72"/>
    <mergeCell ref="O67:O72"/>
    <mergeCell ref="P67:P72"/>
    <mergeCell ref="AP61:AP66"/>
    <mergeCell ref="AQ61:AQ66"/>
    <mergeCell ref="AR61:AR66"/>
    <mergeCell ref="R61:R66"/>
    <mergeCell ref="S61:S66"/>
    <mergeCell ref="T61:T66"/>
    <mergeCell ref="U61:U66"/>
    <mergeCell ref="S55:S60"/>
  </mergeCells>
  <conditionalFormatting sqref="O13 O19">
    <cfRule type="cellIs" dxfId="469" priority="227" operator="equal">
      <formula>"Muy Alta"</formula>
    </cfRule>
    <cfRule type="cellIs" dxfId="468" priority="228" operator="equal">
      <formula>"Alta"</formula>
    </cfRule>
    <cfRule type="cellIs" dxfId="467" priority="229" operator="equal">
      <formula>"Media"</formula>
    </cfRule>
    <cfRule type="cellIs" dxfId="466" priority="230" operator="equal">
      <formula>"Baja"</formula>
    </cfRule>
    <cfRule type="cellIs" dxfId="465" priority="231" operator="equal">
      <formula>"Muy Baja"</formula>
    </cfRule>
  </conditionalFormatting>
  <conditionalFormatting sqref="S13 S19 S25 S31 S37 S43 S49 S55 S61 S67">
    <cfRule type="cellIs" dxfId="464" priority="222" operator="equal">
      <formula>"Catastrófico"</formula>
    </cfRule>
    <cfRule type="cellIs" dxfId="463" priority="223" operator="equal">
      <formula>"Mayor"</formula>
    </cfRule>
    <cfRule type="cellIs" dxfId="462" priority="224" operator="equal">
      <formula>"Moderado"</formula>
    </cfRule>
    <cfRule type="cellIs" dxfId="461" priority="225" operator="equal">
      <formula>"Menor"</formula>
    </cfRule>
    <cfRule type="cellIs" dxfId="460" priority="226" operator="equal">
      <formula>"Leve"</formula>
    </cfRule>
  </conditionalFormatting>
  <conditionalFormatting sqref="U13">
    <cfRule type="cellIs" dxfId="459" priority="218" operator="equal">
      <formula>"Extremo"</formula>
    </cfRule>
    <cfRule type="cellIs" dxfId="458" priority="219" operator="equal">
      <formula>"Alto"</formula>
    </cfRule>
    <cfRule type="cellIs" dxfId="457" priority="220" operator="equal">
      <formula>"Moderado"</formula>
    </cfRule>
    <cfRule type="cellIs" dxfId="456" priority="221" operator="equal">
      <formula>"Bajo"</formula>
    </cfRule>
  </conditionalFormatting>
  <conditionalFormatting sqref="AF13:AF18">
    <cfRule type="cellIs" dxfId="455" priority="213" operator="equal">
      <formula>"Muy Alta"</formula>
    </cfRule>
    <cfRule type="cellIs" dxfId="454" priority="214" operator="equal">
      <formula>"Alta"</formula>
    </cfRule>
    <cfRule type="cellIs" dxfId="453" priority="215" operator="equal">
      <formula>"Media"</formula>
    </cfRule>
    <cfRule type="cellIs" dxfId="452" priority="216" operator="equal">
      <formula>"Baja"</formula>
    </cfRule>
    <cfRule type="cellIs" dxfId="451" priority="217" operator="equal">
      <formula>"Muy Baja"</formula>
    </cfRule>
  </conditionalFormatting>
  <conditionalFormatting sqref="AH13:AH18">
    <cfRule type="cellIs" dxfId="450" priority="208" operator="equal">
      <formula>"Catastrófico"</formula>
    </cfRule>
    <cfRule type="cellIs" dxfId="449" priority="209" operator="equal">
      <formula>"Mayor"</formula>
    </cfRule>
    <cfRule type="cellIs" dxfId="448" priority="210" operator="equal">
      <formula>"Moderado"</formula>
    </cfRule>
    <cfRule type="cellIs" dxfId="447" priority="211" operator="equal">
      <formula>"Menor"</formula>
    </cfRule>
    <cfRule type="cellIs" dxfId="446" priority="212" operator="equal">
      <formula>"Leve"</formula>
    </cfRule>
  </conditionalFormatting>
  <conditionalFormatting sqref="AJ13:AJ18">
    <cfRule type="cellIs" dxfId="445" priority="204" operator="equal">
      <formula>"Extremo"</formula>
    </cfRule>
    <cfRule type="cellIs" dxfId="444" priority="205" operator="equal">
      <formula>"Alto"</formula>
    </cfRule>
    <cfRule type="cellIs" dxfId="443" priority="206" operator="equal">
      <formula>"Moderado"</formula>
    </cfRule>
    <cfRule type="cellIs" dxfId="442" priority="207" operator="equal">
      <formula>"Bajo"</formula>
    </cfRule>
  </conditionalFormatting>
  <conditionalFormatting sqref="O61">
    <cfRule type="cellIs" dxfId="441" priority="48" operator="equal">
      <formula>"Muy Alta"</formula>
    </cfRule>
    <cfRule type="cellIs" dxfId="440" priority="49" operator="equal">
      <formula>"Alta"</formula>
    </cfRule>
    <cfRule type="cellIs" dxfId="439" priority="50" operator="equal">
      <formula>"Media"</formula>
    </cfRule>
    <cfRule type="cellIs" dxfId="438" priority="51" operator="equal">
      <formula>"Baja"</formula>
    </cfRule>
    <cfRule type="cellIs" dxfId="437" priority="52" operator="equal">
      <formula>"Muy Baja"</formula>
    </cfRule>
  </conditionalFormatting>
  <conditionalFormatting sqref="U19">
    <cfRule type="cellIs" dxfId="436" priority="200" operator="equal">
      <formula>"Extremo"</formula>
    </cfRule>
    <cfRule type="cellIs" dxfId="435" priority="201" operator="equal">
      <formula>"Alto"</formula>
    </cfRule>
    <cfRule type="cellIs" dxfId="434" priority="202" operator="equal">
      <formula>"Moderado"</formula>
    </cfRule>
    <cfRule type="cellIs" dxfId="433" priority="203" operator="equal">
      <formula>"Bajo"</formula>
    </cfRule>
  </conditionalFormatting>
  <conditionalFormatting sqref="AF19:AF24">
    <cfRule type="cellIs" dxfId="432" priority="195" operator="equal">
      <formula>"Muy Alta"</formula>
    </cfRule>
    <cfRule type="cellIs" dxfId="431" priority="196" operator="equal">
      <formula>"Alta"</formula>
    </cfRule>
    <cfRule type="cellIs" dxfId="430" priority="197" operator="equal">
      <formula>"Media"</formula>
    </cfRule>
    <cfRule type="cellIs" dxfId="429" priority="198" operator="equal">
      <formula>"Baja"</formula>
    </cfRule>
    <cfRule type="cellIs" dxfId="428" priority="199" operator="equal">
      <formula>"Muy Baja"</formula>
    </cfRule>
  </conditionalFormatting>
  <conditionalFormatting sqref="AH19:AH24">
    <cfRule type="cellIs" dxfId="427" priority="190" operator="equal">
      <formula>"Catastrófico"</formula>
    </cfRule>
    <cfRule type="cellIs" dxfId="426" priority="191" operator="equal">
      <formula>"Mayor"</formula>
    </cfRule>
    <cfRule type="cellIs" dxfId="425" priority="192" operator="equal">
      <formula>"Moderado"</formula>
    </cfRule>
    <cfRule type="cellIs" dxfId="424" priority="193" operator="equal">
      <formula>"Menor"</formula>
    </cfRule>
    <cfRule type="cellIs" dxfId="423" priority="194" operator="equal">
      <formula>"Leve"</formula>
    </cfRule>
  </conditionalFormatting>
  <conditionalFormatting sqref="AJ19:AJ24">
    <cfRule type="cellIs" dxfId="422" priority="186" operator="equal">
      <formula>"Extremo"</formula>
    </cfRule>
    <cfRule type="cellIs" dxfId="421" priority="187" operator="equal">
      <formula>"Alto"</formula>
    </cfRule>
    <cfRule type="cellIs" dxfId="420" priority="188" operator="equal">
      <formula>"Moderado"</formula>
    </cfRule>
    <cfRule type="cellIs" dxfId="419" priority="189" operator="equal">
      <formula>"Bajo"</formula>
    </cfRule>
  </conditionalFormatting>
  <conditionalFormatting sqref="O25">
    <cfRule type="cellIs" dxfId="418" priority="181" operator="equal">
      <formula>"Muy Alta"</formula>
    </cfRule>
    <cfRule type="cellIs" dxfId="417" priority="182" operator="equal">
      <formula>"Alta"</formula>
    </cfRule>
    <cfRule type="cellIs" dxfId="416" priority="183" operator="equal">
      <formula>"Media"</formula>
    </cfRule>
    <cfRule type="cellIs" dxfId="415" priority="184" operator="equal">
      <formula>"Baja"</formula>
    </cfRule>
    <cfRule type="cellIs" dxfId="414" priority="185" operator="equal">
      <formula>"Muy Baja"</formula>
    </cfRule>
  </conditionalFormatting>
  <conditionalFormatting sqref="U25">
    <cfRule type="cellIs" dxfId="413" priority="177" operator="equal">
      <formula>"Extremo"</formula>
    </cfRule>
    <cfRule type="cellIs" dxfId="412" priority="178" operator="equal">
      <formula>"Alto"</formula>
    </cfRule>
    <cfRule type="cellIs" dxfId="411" priority="179" operator="equal">
      <formula>"Moderado"</formula>
    </cfRule>
    <cfRule type="cellIs" dxfId="410" priority="180" operator="equal">
      <formula>"Bajo"</formula>
    </cfRule>
  </conditionalFormatting>
  <conditionalFormatting sqref="AF25:AF30">
    <cfRule type="cellIs" dxfId="409" priority="172" operator="equal">
      <formula>"Muy Alta"</formula>
    </cfRule>
    <cfRule type="cellIs" dxfId="408" priority="173" operator="equal">
      <formula>"Alta"</formula>
    </cfRule>
    <cfRule type="cellIs" dxfId="407" priority="174" operator="equal">
      <formula>"Media"</formula>
    </cfRule>
    <cfRule type="cellIs" dxfId="406" priority="175" operator="equal">
      <formula>"Baja"</formula>
    </cfRule>
    <cfRule type="cellIs" dxfId="405" priority="176" operator="equal">
      <formula>"Muy Baja"</formula>
    </cfRule>
  </conditionalFormatting>
  <conditionalFormatting sqref="AH25:AH30">
    <cfRule type="cellIs" dxfId="404" priority="167" operator="equal">
      <formula>"Catastrófico"</formula>
    </cfRule>
    <cfRule type="cellIs" dxfId="403" priority="168" operator="equal">
      <formula>"Mayor"</formula>
    </cfRule>
    <cfRule type="cellIs" dxfId="402" priority="169" operator="equal">
      <formula>"Moderado"</formula>
    </cfRule>
    <cfRule type="cellIs" dxfId="401" priority="170" operator="equal">
      <formula>"Menor"</formula>
    </cfRule>
    <cfRule type="cellIs" dxfId="400" priority="171" operator="equal">
      <formula>"Leve"</formula>
    </cfRule>
  </conditionalFormatting>
  <conditionalFormatting sqref="AJ25:AJ30">
    <cfRule type="cellIs" dxfId="399" priority="163" operator="equal">
      <formula>"Extremo"</formula>
    </cfRule>
    <cfRule type="cellIs" dxfId="398" priority="164" operator="equal">
      <formula>"Alto"</formula>
    </cfRule>
    <cfRule type="cellIs" dxfId="397" priority="165" operator="equal">
      <formula>"Moderado"</formula>
    </cfRule>
    <cfRule type="cellIs" dxfId="396" priority="166" operator="equal">
      <formula>"Bajo"</formula>
    </cfRule>
  </conditionalFormatting>
  <conditionalFormatting sqref="O31">
    <cfRule type="cellIs" dxfId="395" priority="158" operator="equal">
      <formula>"Muy Alta"</formula>
    </cfRule>
    <cfRule type="cellIs" dxfId="394" priority="159" operator="equal">
      <formula>"Alta"</formula>
    </cfRule>
    <cfRule type="cellIs" dxfId="393" priority="160" operator="equal">
      <formula>"Media"</formula>
    </cfRule>
    <cfRule type="cellIs" dxfId="392" priority="161" operator="equal">
      <formula>"Baja"</formula>
    </cfRule>
    <cfRule type="cellIs" dxfId="391" priority="162" operator="equal">
      <formula>"Muy Baja"</formula>
    </cfRule>
  </conditionalFormatting>
  <conditionalFormatting sqref="U31">
    <cfRule type="cellIs" dxfId="390" priority="154" operator="equal">
      <formula>"Extremo"</formula>
    </cfRule>
    <cfRule type="cellIs" dxfId="389" priority="155" operator="equal">
      <formula>"Alto"</formula>
    </cfRule>
    <cfRule type="cellIs" dxfId="388" priority="156" operator="equal">
      <formula>"Moderado"</formula>
    </cfRule>
    <cfRule type="cellIs" dxfId="387" priority="157" operator="equal">
      <formula>"Bajo"</formula>
    </cfRule>
  </conditionalFormatting>
  <conditionalFormatting sqref="AF31:AF36">
    <cfRule type="cellIs" dxfId="386" priority="149" operator="equal">
      <formula>"Muy Alta"</formula>
    </cfRule>
    <cfRule type="cellIs" dxfId="385" priority="150" operator="equal">
      <formula>"Alta"</formula>
    </cfRule>
    <cfRule type="cellIs" dxfId="384" priority="151" operator="equal">
      <formula>"Media"</formula>
    </cfRule>
    <cfRule type="cellIs" dxfId="383" priority="152" operator="equal">
      <formula>"Baja"</formula>
    </cfRule>
    <cfRule type="cellIs" dxfId="382" priority="153" operator="equal">
      <formula>"Muy Baja"</formula>
    </cfRule>
  </conditionalFormatting>
  <conditionalFormatting sqref="AH31:AH36">
    <cfRule type="cellIs" dxfId="381" priority="144" operator="equal">
      <formula>"Catastrófico"</formula>
    </cfRule>
    <cfRule type="cellIs" dxfId="380" priority="145" operator="equal">
      <formula>"Mayor"</formula>
    </cfRule>
    <cfRule type="cellIs" dxfId="379" priority="146" operator="equal">
      <formula>"Moderado"</formula>
    </cfRule>
    <cfRule type="cellIs" dxfId="378" priority="147" operator="equal">
      <formula>"Menor"</formula>
    </cfRule>
    <cfRule type="cellIs" dxfId="377" priority="148" operator="equal">
      <formula>"Leve"</formula>
    </cfRule>
  </conditionalFormatting>
  <conditionalFormatting sqref="AJ31:AJ36">
    <cfRule type="cellIs" dxfId="376" priority="140" operator="equal">
      <formula>"Extremo"</formula>
    </cfRule>
    <cfRule type="cellIs" dxfId="375" priority="141" operator="equal">
      <formula>"Alto"</formula>
    </cfRule>
    <cfRule type="cellIs" dxfId="374" priority="142" operator="equal">
      <formula>"Moderado"</formula>
    </cfRule>
    <cfRule type="cellIs" dxfId="373" priority="143" operator="equal">
      <formula>"Bajo"</formula>
    </cfRule>
  </conditionalFormatting>
  <conditionalFormatting sqref="O37">
    <cfRule type="cellIs" dxfId="372" priority="135" operator="equal">
      <formula>"Muy Alta"</formula>
    </cfRule>
    <cfRule type="cellIs" dxfId="371" priority="136" operator="equal">
      <formula>"Alta"</formula>
    </cfRule>
    <cfRule type="cellIs" dxfId="370" priority="137" operator="equal">
      <formula>"Media"</formula>
    </cfRule>
    <cfRule type="cellIs" dxfId="369" priority="138" operator="equal">
      <formula>"Baja"</formula>
    </cfRule>
    <cfRule type="cellIs" dxfId="368" priority="139" operator="equal">
      <formula>"Muy Baja"</formula>
    </cfRule>
  </conditionalFormatting>
  <conditionalFormatting sqref="U37">
    <cfRule type="cellIs" dxfId="367" priority="131" operator="equal">
      <formula>"Extremo"</formula>
    </cfRule>
    <cfRule type="cellIs" dxfId="366" priority="132" operator="equal">
      <formula>"Alto"</formula>
    </cfRule>
    <cfRule type="cellIs" dxfId="365" priority="133" operator="equal">
      <formula>"Moderado"</formula>
    </cfRule>
    <cfRule type="cellIs" dxfId="364" priority="134" operator="equal">
      <formula>"Bajo"</formula>
    </cfRule>
  </conditionalFormatting>
  <conditionalFormatting sqref="AF37:AF42">
    <cfRule type="cellIs" dxfId="363" priority="126" operator="equal">
      <formula>"Muy Alta"</formula>
    </cfRule>
    <cfRule type="cellIs" dxfId="362" priority="127" operator="equal">
      <formula>"Alta"</formula>
    </cfRule>
    <cfRule type="cellIs" dxfId="361" priority="128" operator="equal">
      <formula>"Media"</formula>
    </cfRule>
    <cfRule type="cellIs" dxfId="360" priority="129" operator="equal">
      <formula>"Baja"</formula>
    </cfRule>
    <cfRule type="cellIs" dxfId="359" priority="130" operator="equal">
      <formula>"Muy Baja"</formula>
    </cfRule>
  </conditionalFormatting>
  <conditionalFormatting sqref="AH37:AH42">
    <cfRule type="cellIs" dxfId="358" priority="121" operator="equal">
      <formula>"Catastrófico"</formula>
    </cfRule>
    <cfRule type="cellIs" dxfId="357" priority="122" operator="equal">
      <formula>"Mayor"</formula>
    </cfRule>
    <cfRule type="cellIs" dxfId="356" priority="123" operator="equal">
      <formula>"Moderado"</formula>
    </cfRule>
    <cfRule type="cellIs" dxfId="355" priority="124" operator="equal">
      <formula>"Menor"</formula>
    </cfRule>
    <cfRule type="cellIs" dxfId="354" priority="125" operator="equal">
      <formula>"Leve"</formula>
    </cfRule>
  </conditionalFormatting>
  <conditionalFormatting sqref="AJ37:AJ42">
    <cfRule type="cellIs" dxfId="353" priority="117" operator="equal">
      <formula>"Extremo"</formula>
    </cfRule>
    <cfRule type="cellIs" dxfId="352" priority="118" operator="equal">
      <formula>"Alto"</formula>
    </cfRule>
    <cfRule type="cellIs" dxfId="351" priority="119" operator="equal">
      <formula>"Moderado"</formula>
    </cfRule>
    <cfRule type="cellIs" dxfId="350" priority="120" operator="equal">
      <formula>"Bajo"</formula>
    </cfRule>
  </conditionalFormatting>
  <conditionalFormatting sqref="O43">
    <cfRule type="cellIs" dxfId="349" priority="112" operator="equal">
      <formula>"Muy Alta"</formula>
    </cfRule>
    <cfRule type="cellIs" dxfId="348" priority="113" operator="equal">
      <formula>"Alta"</formula>
    </cfRule>
    <cfRule type="cellIs" dxfId="347" priority="114" operator="equal">
      <formula>"Media"</formula>
    </cfRule>
    <cfRule type="cellIs" dxfId="346" priority="115" operator="equal">
      <formula>"Baja"</formula>
    </cfRule>
    <cfRule type="cellIs" dxfId="345" priority="116" operator="equal">
      <formula>"Muy Baja"</formula>
    </cfRule>
  </conditionalFormatting>
  <conditionalFormatting sqref="U43">
    <cfRule type="cellIs" dxfId="344" priority="108" operator="equal">
      <formula>"Extremo"</formula>
    </cfRule>
    <cfRule type="cellIs" dxfId="343" priority="109" operator="equal">
      <formula>"Alto"</formula>
    </cfRule>
    <cfRule type="cellIs" dxfId="342" priority="110" operator="equal">
      <formula>"Moderado"</formula>
    </cfRule>
    <cfRule type="cellIs" dxfId="341" priority="111" operator="equal">
      <formula>"Bajo"</formula>
    </cfRule>
  </conditionalFormatting>
  <conditionalFormatting sqref="AF43:AF48">
    <cfRule type="cellIs" dxfId="340" priority="103" operator="equal">
      <formula>"Muy Alta"</formula>
    </cfRule>
    <cfRule type="cellIs" dxfId="339" priority="104" operator="equal">
      <formula>"Alta"</formula>
    </cfRule>
    <cfRule type="cellIs" dxfId="338" priority="105" operator="equal">
      <formula>"Media"</formula>
    </cfRule>
    <cfRule type="cellIs" dxfId="337" priority="106" operator="equal">
      <formula>"Baja"</formula>
    </cfRule>
    <cfRule type="cellIs" dxfId="336" priority="107" operator="equal">
      <formula>"Muy Baja"</formula>
    </cfRule>
  </conditionalFormatting>
  <conditionalFormatting sqref="AH43:AH48">
    <cfRule type="cellIs" dxfId="335" priority="98" operator="equal">
      <formula>"Catastrófico"</formula>
    </cfRule>
    <cfRule type="cellIs" dxfId="334" priority="99" operator="equal">
      <formula>"Mayor"</formula>
    </cfRule>
    <cfRule type="cellIs" dxfId="333" priority="100" operator="equal">
      <formula>"Moderado"</formula>
    </cfRule>
    <cfRule type="cellIs" dxfId="332" priority="101" operator="equal">
      <formula>"Menor"</formula>
    </cfRule>
    <cfRule type="cellIs" dxfId="331" priority="102" operator="equal">
      <formula>"Leve"</formula>
    </cfRule>
  </conditionalFormatting>
  <conditionalFormatting sqref="AJ43:AJ48">
    <cfRule type="cellIs" dxfId="330" priority="94" operator="equal">
      <formula>"Extremo"</formula>
    </cfRule>
    <cfRule type="cellIs" dxfId="329" priority="95" operator="equal">
      <formula>"Alto"</formula>
    </cfRule>
    <cfRule type="cellIs" dxfId="328" priority="96" operator="equal">
      <formula>"Moderado"</formula>
    </cfRule>
    <cfRule type="cellIs" dxfId="327" priority="97" operator="equal">
      <formula>"Bajo"</formula>
    </cfRule>
  </conditionalFormatting>
  <conditionalFormatting sqref="O49">
    <cfRule type="cellIs" dxfId="326" priority="89" operator="equal">
      <formula>"Muy Alta"</formula>
    </cfRule>
    <cfRule type="cellIs" dxfId="325" priority="90" operator="equal">
      <formula>"Alta"</formula>
    </cfRule>
    <cfRule type="cellIs" dxfId="324" priority="91" operator="equal">
      <formula>"Media"</formula>
    </cfRule>
    <cfRule type="cellIs" dxfId="323" priority="92" operator="equal">
      <formula>"Baja"</formula>
    </cfRule>
    <cfRule type="cellIs" dxfId="322" priority="93" operator="equal">
      <formula>"Muy Baja"</formula>
    </cfRule>
  </conditionalFormatting>
  <conditionalFormatting sqref="U49">
    <cfRule type="cellIs" dxfId="321" priority="85" operator="equal">
      <formula>"Extremo"</formula>
    </cfRule>
    <cfRule type="cellIs" dxfId="320" priority="86" operator="equal">
      <formula>"Alto"</formula>
    </cfRule>
    <cfRule type="cellIs" dxfId="319" priority="87" operator="equal">
      <formula>"Moderado"</formula>
    </cfRule>
    <cfRule type="cellIs" dxfId="318" priority="88" operator="equal">
      <formula>"Bajo"</formula>
    </cfRule>
  </conditionalFormatting>
  <conditionalFormatting sqref="AF49:AF54">
    <cfRule type="cellIs" dxfId="317" priority="80" operator="equal">
      <formula>"Muy Alta"</formula>
    </cfRule>
    <cfRule type="cellIs" dxfId="316" priority="81" operator="equal">
      <formula>"Alta"</formula>
    </cfRule>
    <cfRule type="cellIs" dxfId="315" priority="82" operator="equal">
      <formula>"Media"</formula>
    </cfRule>
    <cfRule type="cellIs" dxfId="314" priority="83" operator="equal">
      <formula>"Baja"</formula>
    </cfRule>
    <cfRule type="cellIs" dxfId="313" priority="84" operator="equal">
      <formula>"Muy Baja"</formula>
    </cfRule>
  </conditionalFormatting>
  <conditionalFormatting sqref="AH49:AH54">
    <cfRule type="cellIs" dxfId="312" priority="75" operator="equal">
      <formula>"Catastrófico"</formula>
    </cfRule>
    <cfRule type="cellIs" dxfId="311" priority="76" operator="equal">
      <formula>"Mayor"</formula>
    </cfRule>
    <cfRule type="cellIs" dxfId="310" priority="77" operator="equal">
      <formula>"Moderado"</formula>
    </cfRule>
    <cfRule type="cellIs" dxfId="309" priority="78" operator="equal">
      <formula>"Menor"</formula>
    </cfRule>
    <cfRule type="cellIs" dxfId="308" priority="79" operator="equal">
      <formula>"Leve"</formula>
    </cfRule>
  </conditionalFormatting>
  <conditionalFormatting sqref="AJ49:AJ54">
    <cfRule type="cellIs" dxfId="307" priority="71" operator="equal">
      <formula>"Extremo"</formula>
    </cfRule>
    <cfRule type="cellIs" dxfId="306" priority="72" operator="equal">
      <formula>"Alto"</formula>
    </cfRule>
    <cfRule type="cellIs" dxfId="305" priority="73" operator="equal">
      <formula>"Moderado"</formula>
    </cfRule>
    <cfRule type="cellIs" dxfId="304" priority="74" operator="equal">
      <formula>"Bajo"</formula>
    </cfRule>
  </conditionalFormatting>
  <conditionalFormatting sqref="U55">
    <cfRule type="cellIs" dxfId="303" priority="67" operator="equal">
      <formula>"Extremo"</formula>
    </cfRule>
    <cfRule type="cellIs" dxfId="302" priority="68" operator="equal">
      <formula>"Alto"</formula>
    </cfRule>
    <cfRule type="cellIs" dxfId="301" priority="69" operator="equal">
      <formula>"Moderado"</formula>
    </cfRule>
    <cfRule type="cellIs" dxfId="300" priority="70" operator="equal">
      <formula>"Bajo"</formula>
    </cfRule>
  </conditionalFormatting>
  <conditionalFormatting sqref="AF55:AF60">
    <cfRule type="cellIs" dxfId="299" priority="62" operator="equal">
      <formula>"Muy Alta"</formula>
    </cfRule>
    <cfRule type="cellIs" dxfId="298" priority="63" operator="equal">
      <formula>"Alta"</formula>
    </cfRule>
    <cfRule type="cellIs" dxfId="297" priority="64" operator="equal">
      <formula>"Media"</formula>
    </cfRule>
    <cfRule type="cellIs" dxfId="296" priority="65" operator="equal">
      <formula>"Baja"</formula>
    </cfRule>
    <cfRule type="cellIs" dxfId="295" priority="66" operator="equal">
      <formula>"Muy Baja"</formula>
    </cfRule>
  </conditionalFormatting>
  <conditionalFormatting sqref="AH55:AH60">
    <cfRule type="cellIs" dxfId="294" priority="57" operator="equal">
      <formula>"Catastrófico"</formula>
    </cfRule>
    <cfRule type="cellIs" dxfId="293" priority="58" operator="equal">
      <formula>"Mayor"</formula>
    </cfRule>
    <cfRule type="cellIs" dxfId="292" priority="59" operator="equal">
      <formula>"Moderado"</formula>
    </cfRule>
    <cfRule type="cellIs" dxfId="291" priority="60" operator="equal">
      <formula>"Menor"</formula>
    </cfRule>
    <cfRule type="cellIs" dxfId="290" priority="61" operator="equal">
      <formula>"Leve"</formula>
    </cfRule>
  </conditionalFormatting>
  <conditionalFormatting sqref="AJ55:AJ60">
    <cfRule type="cellIs" dxfId="289" priority="53" operator="equal">
      <formula>"Extremo"</formula>
    </cfRule>
    <cfRule type="cellIs" dxfId="288" priority="54" operator="equal">
      <formula>"Alto"</formula>
    </cfRule>
    <cfRule type="cellIs" dxfId="287" priority="55" operator="equal">
      <formula>"Moderado"</formula>
    </cfRule>
    <cfRule type="cellIs" dxfId="286" priority="56" operator="equal">
      <formula>"Bajo"</formula>
    </cfRule>
  </conditionalFormatting>
  <conditionalFormatting sqref="U61">
    <cfRule type="cellIs" dxfId="285" priority="44" operator="equal">
      <formula>"Extremo"</formula>
    </cfRule>
    <cfRule type="cellIs" dxfId="284" priority="45" operator="equal">
      <formula>"Alto"</formula>
    </cfRule>
    <cfRule type="cellIs" dxfId="283" priority="46" operator="equal">
      <formula>"Moderado"</formula>
    </cfRule>
    <cfRule type="cellIs" dxfId="282" priority="47" operator="equal">
      <formula>"Bajo"</formula>
    </cfRule>
  </conditionalFormatting>
  <conditionalFormatting sqref="AF61:AF66">
    <cfRule type="cellIs" dxfId="281" priority="39" operator="equal">
      <formula>"Muy Alta"</formula>
    </cfRule>
    <cfRule type="cellIs" dxfId="280" priority="40" operator="equal">
      <formula>"Alta"</formula>
    </cfRule>
    <cfRule type="cellIs" dxfId="279" priority="41" operator="equal">
      <formula>"Media"</formula>
    </cfRule>
    <cfRule type="cellIs" dxfId="278" priority="42" operator="equal">
      <formula>"Baja"</formula>
    </cfRule>
    <cfRule type="cellIs" dxfId="277" priority="43" operator="equal">
      <formula>"Muy Baja"</formula>
    </cfRule>
  </conditionalFormatting>
  <conditionalFormatting sqref="AH61:AH66">
    <cfRule type="cellIs" dxfId="276" priority="34" operator="equal">
      <formula>"Catastrófico"</formula>
    </cfRule>
    <cfRule type="cellIs" dxfId="275" priority="35" operator="equal">
      <formula>"Mayor"</formula>
    </cfRule>
    <cfRule type="cellIs" dxfId="274" priority="36" operator="equal">
      <formula>"Moderado"</formula>
    </cfRule>
    <cfRule type="cellIs" dxfId="273" priority="37" operator="equal">
      <formula>"Menor"</formula>
    </cfRule>
    <cfRule type="cellIs" dxfId="272" priority="38" operator="equal">
      <formula>"Leve"</formula>
    </cfRule>
  </conditionalFormatting>
  <conditionalFormatting sqref="AJ61:AJ66">
    <cfRule type="cellIs" dxfId="271" priority="30" operator="equal">
      <formula>"Extremo"</formula>
    </cfRule>
    <cfRule type="cellIs" dxfId="270" priority="31" operator="equal">
      <formula>"Alto"</formula>
    </cfRule>
    <cfRule type="cellIs" dxfId="269" priority="32" operator="equal">
      <formula>"Moderado"</formula>
    </cfRule>
    <cfRule type="cellIs" dxfId="268" priority="33" operator="equal">
      <formula>"Bajo"</formula>
    </cfRule>
  </conditionalFormatting>
  <conditionalFormatting sqref="O67">
    <cfRule type="cellIs" dxfId="267" priority="25" operator="equal">
      <formula>"Muy Alta"</formula>
    </cfRule>
    <cfRule type="cellIs" dxfId="266" priority="26" operator="equal">
      <formula>"Alta"</formula>
    </cfRule>
    <cfRule type="cellIs" dxfId="265" priority="27" operator="equal">
      <formula>"Media"</formula>
    </cfRule>
    <cfRule type="cellIs" dxfId="264" priority="28" operator="equal">
      <formula>"Baja"</formula>
    </cfRule>
    <cfRule type="cellIs" dxfId="263" priority="29" operator="equal">
      <formula>"Muy Baja"</formula>
    </cfRule>
  </conditionalFormatting>
  <conditionalFormatting sqref="U67">
    <cfRule type="cellIs" dxfId="262" priority="21" operator="equal">
      <formula>"Extremo"</formula>
    </cfRule>
    <cfRule type="cellIs" dxfId="261" priority="22" operator="equal">
      <formula>"Alto"</formula>
    </cfRule>
    <cfRule type="cellIs" dxfId="260" priority="23" operator="equal">
      <formula>"Moderado"</formula>
    </cfRule>
    <cfRule type="cellIs" dxfId="259" priority="24" operator="equal">
      <formula>"Bajo"</formula>
    </cfRule>
  </conditionalFormatting>
  <conditionalFormatting sqref="AF67:AF72">
    <cfRule type="cellIs" dxfId="258" priority="16" operator="equal">
      <formula>"Muy Alta"</formula>
    </cfRule>
    <cfRule type="cellIs" dxfId="257" priority="17" operator="equal">
      <formula>"Alta"</formula>
    </cfRule>
    <cfRule type="cellIs" dxfId="256" priority="18" operator="equal">
      <formula>"Media"</formula>
    </cfRule>
    <cfRule type="cellIs" dxfId="255" priority="19" operator="equal">
      <formula>"Baja"</formula>
    </cfRule>
    <cfRule type="cellIs" dxfId="254" priority="20" operator="equal">
      <formula>"Muy Baja"</formula>
    </cfRule>
  </conditionalFormatting>
  <conditionalFormatting sqref="AH67:AH72">
    <cfRule type="cellIs" dxfId="253" priority="11" operator="equal">
      <formula>"Catastrófico"</formula>
    </cfRule>
    <cfRule type="cellIs" dxfId="252" priority="12" operator="equal">
      <formula>"Mayor"</formula>
    </cfRule>
    <cfRule type="cellIs" dxfId="251" priority="13" operator="equal">
      <formula>"Moderado"</formula>
    </cfRule>
    <cfRule type="cellIs" dxfId="250" priority="14" operator="equal">
      <formula>"Menor"</formula>
    </cfRule>
    <cfRule type="cellIs" dxfId="249" priority="15" operator="equal">
      <formula>"Leve"</formula>
    </cfRule>
  </conditionalFormatting>
  <conditionalFormatting sqref="AJ67:AJ72">
    <cfRule type="cellIs" dxfId="248" priority="7" operator="equal">
      <formula>"Extremo"</formula>
    </cfRule>
    <cfRule type="cellIs" dxfId="247" priority="8" operator="equal">
      <formula>"Alto"</formula>
    </cfRule>
    <cfRule type="cellIs" dxfId="246" priority="9" operator="equal">
      <formula>"Moderado"</formula>
    </cfRule>
    <cfRule type="cellIs" dxfId="245" priority="10" operator="equal">
      <formula>"Bajo"</formula>
    </cfRule>
  </conditionalFormatting>
  <conditionalFormatting sqref="R13:R72">
    <cfRule type="containsText" dxfId="244" priority="6" operator="containsText" text="❌">
      <formula>NOT(ISERROR(SEARCH("❌",R13)))</formula>
    </cfRule>
  </conditionalFormatting>
  <conditionalFormatting sqref="O55">
    <cfRule type="cellIs" dxfId="243" priority="1" operator="equal">
      <formula>"Muy Alta"</formula>
    </cfRule>
    <cfRule type="cellIs" dxfId="242" priority="2" operator="equal">
      <formula>"Alta"</formula>
    </cfRule>
    <cfRule type="cellIs" dxfId="241" priority="3" operator="equal">
      <formula>"Media"</formula>
    </cfRule>
    <cfRule type="cellIs" dxfId="240" priority="4" operator="equal">
      <formula>"Baja"</formula>
    </cfRule>
    <cfRule type="cellIs" dxfId="239" priority="5" operator="equal">
      <formula>"Muy Baja"</formula>
    </cfRule>
  </conditionalFormatting>
  <dataValidations count="1">
    <dataValidation allowBlank="1" showInputMessage="1" showErrorMessage="1" error="Recuerde que las acciones se generan bajo la medida de mitigar el riesgo" sqref="AL13:AO13" xr:uid="{00000000-0002-0000-0600-000000000000}"/>
  </dataValidations>
  <pageMargins left="0.70866141732283472" right="0.70866141732283472" top="0.74803149606299213" bottom="0.74803149606299213" header="0.31496062992125984" footer="0.31496062992125984"/>
  <pageSetup scale="31" orientation="landscape" r:id="rId1"/>
  <headerFooter>
    <oddFooter>&amp;LAvenida Calle 26 No. 69-76,Edificio Elemento ,   Torre Aire , Piso 3, CP-111071
PBX:(+57) 601-3779555 - Información: Línea 195
Sede Operativa - Atención al Ciudadano: Calle 22D No. 120-40 
www.umv.gov.co&amp;CDESI-FM-018
Página &amp;P de &amp;N</oddFooter>
  </headerFooter>
  <rowBreaks count="1" manualBreakCount="1">
    <brk id="30" max="43" man="1"/>
  </rowBreaks>
  <colBreaks count="1" manualBreakCount="1">
    <brk id="20" min="3" max="65" man="1"/>
  </colBreaks>
  <drawing r:id="rId2"/>
  <extLst>
    <ext xmlns:x14="http://schemas.microsoft.com/office/spreadsheetml/2009/9/main" uri="{CCE6A557-97BC-4b89-ADB6-D9C93CAAB3DF}">
      <x14:dataValidations xmlns:xm="http://schemas.microsoft.com/office/excel/2006/main" count="17">
        <x14:dataValidation type="list" allowBlank="1" showInputMessage="1" showErrorMessage="1" xr:uid="{00000000-0002-0000-0600-000001000000}">
          <x14:formula1>
            <xm:f>Listas!$H$14:$H$18</xm:f>
          </x14:formula1>
          <xm:sqref>M13:M72</xm:sqref>
        </x14:dataValidation>
        <x14:dataValidation type="list" allowBlank="1" showInputMessage="1" showErrorMessage="1" xr:uid="{00000000-0002-0000-0600-000002000000}">
          <x14:formula1>
            <xm:f>Listas!$H$8:$H$12</xm:f>
          </x14:formula1>
          <xm:sqref>L13:L72</xm:sqref>
        </x14:dataValidation>
        <x14:dataValidation type="list" allowBlank="1" showInputMessage="1" showErrorMessage="1" xr:uid="{00000000-0002-0000-0600-000003000000}">
          <x14:formula1>
            <xm:f>Intructivo!$C$300:$C$316</xm:f>
          </x14:formula1>
          <xm:sqref>C6 T6:V6</xm:sqref>
        </x14:dataValidation>
        <x14:dataValidation type="list" allowBlank="1" showInputMessage="1" showErrorMessage="1" xr:uid="{00000000-0002-0000-0600-000004000000}">
          <x14:formula1>
            <xm:f>Listas!$F$8:$F$9</xm:f>
          </x14:formula1>
          <xm:sqref>G13:G72</xm:sqref>
        </x14:dataValidation>
        <x14:dataValidation type="list" allowBlank="1" showInputMessage="1" showErrorMessage="1" xr:uid="{00000000-0002-0000-0600-000005000000}">
          <x14:formula1>
            <xm:f>Listas!$B$17:$B$19</xm:f>
          </x14:formula1>
          <xm:sqref>F13:F72</xm:sqref>
        </x14:dataValidation>
        <x14:dataValidation type="custom" allowBlank="1" showInputMessage="1" showErrorMessage="1" error="Recuerde que las acciones se generan bajo la medida de mitigar el riesgo" xr:uid="{00000000-0002-0000-0600-000006000000}">
          <x14:formula1>
            <xm:f>IF(OR(#REF!=Listas!$B$2,#REF!=Listas!$B$3,#REF!=Listas!$B$4),ISBLANK(#REF!),ISTEXT(#REF!))</xm:f>
          </x14:formula1>
          <xm:sqref>AP19:AR19 AP67:AR67 AP61:AR61 AP55:AR55 AP49:AR49 AP43:AR43 AP37:AR37 AP31:AR31 AP25:AR25</xm:sqref>
        </x14:dataValidation>
        <x14:dataValidation type="custom" allowBlank="1" showInputMessage="1" showErrorMessage="1" error="Recuerde que las acciones se generan bajo la medida de mitigar el riesgo" xr:uid="{00000000-0002-0000-0600-000007000000}">
          <x14:formula1>
            <xm:f>IF(OR(AK15=Listas!$B$2,AK15=Listas!$B$3,AK15=Listas!$B$4),ISBLANK(AK15),ISTEXT(AK15))</xm:f>
          </x14:formula1>
          <xm:sqref>AO15:AO72</xm:sqref>
        </x14:dataValidation>
        <x14:dataValidation type="custom" allowBlank="1" showInputMessage="1" showErrorMessage="1" error="Recuerde que las acciones se generan bajo la medida de mitigar el riesgo" xr:uid="{00000000-0002-0000-0600-000008000000}">
          <x14:formula1>
            <xm:f>IF(OR(AK15=Listas!$B$2,AK15=Listas!$B$3,AK15=Listas!$B$4),ISBLANK(AK15),ISTEXT(AK15))</xm:f>
          </x14:formula1>
          <xm:sqref>AM15:AN72</xm:sqref>
        </x14:dataValidation>
        <x14:dataValidation type="custom" allowBlank="1" showInputMessage="1" showErrorMessage="1" error="Recuerde que las acciones se generan bajo la medida de mitigar el riesgo" xr:uid="{00000000-0002-0000-0600-000009000000}">
          <x14:formula1>
            <xm:f>IF(OR(AK15=Listas!$B$2,AK15=Listas!$B$3,AK15=Listas!$B$4),ISBLANK(AK15),ISTEXT(AK15))</xm:f>
          </x14:formula1>
          <xm:sqref>AL15:AL72</xm:sqref>
        </x14:dataValidation>
        <x14:dataValidation type="list" allowBlank="1" showInputMessage="1" showErrorMessage="1" xr:uid="{00000000-0002-0000-0600-00000A000000}">
          <x14:formula1>
            <xm:f>Listas!$B$2:$B$5</xm:f>
          </x14:formula1>
          <xm:sqref>AK13:AK72</xm:sqref>
        </x14:dataValidation>
        <x14:dataValidation type="list" allowBlank="1" showInputMessage="1" showErrorMessage="1" xr:uid="{00000000-0002-0000-0600-00000B000000}">
          <x14:formula1>
            <xm:f>Listas!$E$2:$E$4</xm:f>
          </x14:formula1>
          <xm:sqref>B13:B72</xm:sqref>
        </x14:dataValidation>
        <x14:dataValidation type="list" allowBlank="1" showInputMessage="1" showErrorMessage="1" xr:uid="{00000000-0002-0000-0600-00000C000000}">
          <x14:formula1>
            <xm:f>'Tabla Valoración controles'!$D$13:$D$14</xm:f>
          </x14:formula1>
          <xm:sqref>AD13:AD72</xm:sqref>
        </x14:dataValidation>
        <x14:dataValidation type="list" allowBlank="1" showInputMessage="1" showErrorMessage="1" xr:uid="{00000000-0002-0000-0600-00000D000000}">
          <x14:formula1>
            <xm:f>'Tabla Valoración controles'!$D$11:$D$12</xm:f>
          </x14:formula1>
          <xm:sqref>AC13:AC72</xm:sqref>
        </x14:dataValidation>
        <x14:dataValidation type="list" allowBlank="1" showInputMessage="1" showErrorMessage="1" xr:uid="{00000000-0002-0000-0600-00000E000000}">
          <x14:formula1>
            <xm:f>'Tabla Valoración controles'!$D$9:$D$10</xm:f>
          </x14:formula1>
          <xm:sqref>AB13:AB72</xm:sqref>
        </x14:dataValidation>
        <x14:dataValidation type="list" allowBlank="1" showInputMessage="1" showErrorMessage="1" xr:uid="{00000000-0002-0000-0600-00000F000000}">
          <x14:formula1>
            <xm:f>'Tabla Valoración controles'!$D$7:$D$8</xm:f>
          </x14:formula1>
          <xm:sqref>Z13:Z72</xm:sqref>
        </x14:dataValidation>
        <x14:dataValidation type="list" allowBlank="1" showInputMessage="1" showErrorMessage="1" xr:uid="{00000000-0002-0000-0600-000010000000}">
          <x14:formula1>
            <xm:f>'Tabla Valoración controles'!$D$4:$D$6</xm:f>
          </x14:formula1>
          <xm:sqref>Y13:Y72</xm:sqref>
        </x14:dataValidation>
        <x14:dataValidation type="list" allowBlank="1" showInputMessage="1" showErrorMessage="1" xr:uid="{00000000-0002-0000-0600-000011000000}">
          <x14:formula1>
            <xm:f>'Tabla Impacto'!$F$220:$F$222</xm:f>
          </x14:formula1>
          <xm:sqref>Q13:Q72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F29"/>
  <sheetViews>
    <sheetView topLeftCell="A7" zoomScaleNormal="100" zoomScaleSheetLayoutView="90" workbookViewId="0">
      <selection activeCell="F30" sqref="F30"/>
    </sheetView>
  </sheetViews>
  <sheetFormatPr baseColWidth="10" defaultColWidth="11.42578125" defaultRowHeight="14.25" x14ac:dyDescent="0.25"/>
  <cols>
    <col min="1" max="1" width="2.140625" style="148" customWidth="1"/>
    <col min="2" max="2" width="11.42578125" style="148"/>
    <col min="3" max="3" width="34.28515625" style="148" customWidth="1"/>
    <col min="4" max="4" width="36.42578125" style="148" customWidth="1"/>
    <col min="5" max="6" width="13.85546875" style="148" customWidth="1"/>
    <col min="7" max="7" width="1.28515625" style="148" customWidth="1"/>
    <col min="8" max="16384" width="11.42578125" style="148"/>
  </cols>
  <sheetData>
    <row r="1" spans="2:6" ht="11.25" customHeight="1" thickBot="1" x14ac:dyDescent="0.3"/>
    <row r="2" spans="2:6" ht="18.75" customHeight="1" thickBot="1" x14ac:dyDescent="0.3">
      <c r="B2" s="569" t="s">
        <v>282</v>
      </c>
      <c r="C2" s="570"/>
      <c r="D2" s="570"/>
      <c r="E2" s="570"/>
      <c r="F2" s="571"/>
    </row>
    <row r="3" spans="2:6" ht="31.9" customHeight="1" x14ac:dyDescent="0.25">
      <c r="B3" s="572" t="s">
        <v>283</v>
      </c>
      <c r="C3" s="574" t="s">
        <v>284</v>
      </c>
      <c r="D3" s="574"/>
      <c r="E3" s="574" t="s">
        <v>285</v>
      </c>
      <c r="F3" s="576"/>
    </row>
    <row r="4" spans="2:6" ht="28.15" customHeight="1" thickBot="1" x14ac:dyDescent="0.3">
      <c r="B4" s="573"/>
      <c r="C4" s="575"/>
      <c r="D4" s="575"/>
      <c r="E4" s="158" t="s">
        <v>286</v>
      </c>
      <c r="F4" s="159" t="s">
        <v>287</v>
      </c>
    </row>
    <row r="5" spans="2:6" ht="23.25" customHeight="1" x14ac:dyDescent="0.25">
      <c r="B5" s="149">
        <v>1</v>
      </c>
      <c r="C5" s="577" t="s">
        <v>288</v>
      </c>
      <c r="D5" s="577"/>
      <c r="E5" s="178" t="s">
        <v>466</v>
      </c>
      <c r="F5" s="179"/>
    </row>
    <row r="6" spans="2:6" ht="33" customHeight="1" x14ac:dyDescent="0.25">
      <c r="B6" s="150">
        <v>2</v>
      </c>
      <c r="C6" s="568" t="s">
        <v>289</v>
      </c>
      <c r="D6" s="568"/>
      <c r="E6" s="180" t="s">
        <v>466</v>
      </c>
      <c r="F6" s="181"/>
    </row>
    <row r="7" spans="2:6" ht="39" customHeight="1" x14ac:dyDescent="0.25">
      <c r="B7" s="150">
        <v>3</v>
      </c>
      <c r="C7" s="568" t="s">
        <v>290</v>
      </c>
      <c r="D7" s="568"/>
      <c r="E7" s="180"/>
      <c r="F7" s="181" t="s">
        <v>466</v>
      </c>
    </row>
    <row r="8" spans="2:6" ht="24.75" customHeight="1" x14ac:dyDescent="0.25">
      <c r="B8" s="150">
        <v>4</v>
      </c>
      <c r="C8" s="568" t="s">
        <v>291</v>
      </c>
      <c r="D8" s="568"/>
      <c r="E8" s="180"/>
      <c r="F8" s="181" t="s">
        <v>466</v>
      </c>
    </row>
    <row r="9" spans="2:6" ht="23.25" customHeight="1" x14ac:dyDescent="0.25">
      <c r="B9" s="150">
        <v>5</v>
      </c>
      <c r="C9" s="568" t="s">
        <v>292</v>
      </c>
      <c r="D9" s="568"/>
      <c r="E9" s="180" t="s">
        <v>466</v>
      </c>
      <c r="F9" s="181"/>
    </row>
    <row r="10" spans="2:6" ht="23.25" customHeight="1" x14ac:dyDescent="0.25">
      <c r="B10" s="150">
        <v>6</v>
      </c>
      <c r="C10" s="568" t="s">
        <v>293</v>
      </c>
      <c r="D10" s="568"/>
      <c r="E10" s="180"/>
      <c r="F10" s="181" t="s">
        <v>466</v>
      </c>
    </row>
    <row r="11" spans="2:6" ht="23.25" customHeight="1" x14ac:dyDescent="0.25">
      <c r="B11" s="150">
        <v>7</v>
      </c>
      <c r="C11" s="568" t="s">
        <v>294</v>
      </c>
      <c r="D11" s="568"/>
      <c r="E11" s="180" t="s">
        <v>466</v>
      </c>
      <c r="F11" s="181"/>
    </row>
    <row r="12" spans="2:6" ht="25.5" customHeight="1" x14ac:dyDescent="0.25">
      <c r="B12" s="150">
        <v>8</v>
      </c>
      <c r="C12" s="568" t="s">
        <v>295</v>
      </c>
      <c r="D12" s="568"/>
      <c r="E12" s="151"/>
      <c r="F12" s="152" t="s">
        <v>466</v>
      </c>
    </row>
    <row r="13" spans="2:6" ht="23.25" customHeight="1" x14ac:dyDescent="0.25">
      <c r="B13" s="150">
        <v>9</v>
      </c>
      <c r="C13" s="568" t="s">
        <v>296</v>
      </c>
      <c r="D13" s="568"/>
      <c r="E13" s="151"/>
      <c r="F13" s="152" t="s">
        <v>466</v>
      </c>
    </row>
    <row r="14" spans="2:6" ht="23.25" customHeight="1" x14ac:dyDescent="0.25">
      <c r="B14" s="150">
        <v>10</v>
      </c>
      <c r="C14" s="568" t="s">
        <v>297</v>
      </c>
      <c r="D14" s="568"/>
      <c r="E14" s="151" t="s">
        <v>466</v>
      </c>
      <c r="F14" s="152"/>
    </row>
    <row r="15" spans="2:6" ht="23.25" customHeight="1" x14ac:dyDescent="0.25">
      <c r="B15" s="150">
        <v>11</v>
      </c>
      <c r="C15" s="568" t="s">
        <v>298</v>
      </c>
      <c r="D15" s="568"/>
      <c r="E15" s="151" t="s">
        <v>466</v>
      </c>
      <c r="F15" s="152"/>
    </row>
    <row r="16" spans="2:6" ht="23.25" customHeight="1" x14ac:dyDescent="0.25">
      <c r="B16" s="150">
        <v>12</v>
      </c>
      <c r="C16" s="568" t="s">
        <v>299</v>
      </c>
      <c r="D16" s="568"/>
      <c r="E16" s="151" t="s">
        <v>466</v>
      </c>
      <c r="F16" s="152"/>
    </row>
    <row r="17" spans="2:6" ht="23.25" customHeight="1" x14ac:dyDescent="0.25">
      <c r="B17" s="150">
        <v>13</v>
      </c>
      <c r="C17" s="568" t="s">
        <v>300</v>
      </c>
      <c r="D17" s="568"/>
      <c r="E17" s="151" t="s">
        <v>466</v>
      </c>
      <c r="F17" s="152"/>
    </row>
    <row r="18" spans="2:6" ht="23.25" customHeight="1" x14ac:dyDescent="0.25">
      <c r="B18" s="150">
        <v>14</v>
      </c>
      <c r="C18" s="568" t="s">
        <v>301</v>
      </c>
      <c r="D18" s="568"/>
      <c r="E18" s="151"/>
      <c r="F18" s="152" t="s">
        <v>466</v>
      </c>
    </row>
    <row r="19" spans="2:6" ht="23.25" customHeight="1" x14ac:dyDescent="0.25">
      <c r="B19" s="150">
        <v>15</v>
      </c>
      <c r="C19" s="568" t="s">
        <v>302</v>
      </c>
      <c r="D19" s="568"/>
      <c r="E19" s="151"/>
      <c r="F19" s="152" t="s">
        <v>466</v>
      </c>
    </row>
    <row r="20" spans="2:6" ht="23.25" customHeight="1" x14ac:dyDescent="0.25">
      <c r="B20" s="150">
        <v>16</v>
      </c>
      <c r="C20" s="568" t="s">
        <v>303</v>
      </c>
      <c r="D20" s="568"/>
      <c r="E20" s="151"/>
      <c r="F20" s="152" t="s">
        <v>466</v>
      </c>
    </row>
    <row r="21" spans="2:6" ht="23.25" customHeight="1" x14ac:dyDescent="0.25">
      <c r="B21" s="150">
        <v>17</v>
      </c>
      <c r="C21" s="568" t="s">
        <v>304</v>
      </c>
      <c r="D21" s="568"/>
      <c r="E21" s="151"/>
      <c r="F21" s="152" t="s">
        <v>466</v>
      </c>
    </row>
    <row r="22" spans="2:6" ht="23.25" customHeight="1" x14ac:dyDescent="0.25">
      <c r="B22" s="150">
        <v>18</v>
      </c>
      <c r="C22" s="582" t="s">
        <v>305</v>
      </c>
      <c r="D22" s="582"/>
      <c r="E22" s="151"/>
      <c r="F22" s="152" t="s">
        <v>466</v>
      </c>
    </row>
    <row r="23" spans="2:6" ht="23.25" customHeight="1" thickBot="1" x14ac:dyDescent="0.3">
      <c r="B23" s="150">
        <v>19</v>
      </c>
      <c r="C23" s="568" t="s">
        <v>306</v>
      </c>
      <c r="D23" s="568"/>
      <c r="E23" s="151"/>
      <c r="F23" s="152" t="s">
        <v>466</v>
      </c>
    </row>
    <row r="24" spans="2:6" ht="15.75" customHeight="1" thickBot="1" x14ac:dyDescent="0.3">
      <c r="B24" s="583" t="s">
        <v>307</v>
      </c>
      <c r="C24" s="578"/>
      <c r="D24" s="578"/>
      <c r="E24" s="578">
        <f>COUNTIF(E5:E23,"X")</f>
        <v>8</v>
      </c>
      <c r="F24" s="579"/>
    </row>
    <row r="25" spans="2:6" ht="45.75" customHeight="1" x14ac:dyDescent="0.25">
      <c r="B25" s="580" t="s">
        <v>308</v>
      </c>
      <c r="C25" s="580"/>
      <c r="D25" s="580"/>
      <c r="E25" s="580"/>
      <c r="F25" s="580"/>
    </row>
    <row r="26" spans="2:6" ht="9.75" customHeight="1" x14ac:dyDescent="0.25">
      <c r="B26" s="581"/>
      <c r="C26" s="581"/>
      <c r="D26" s="581"/>
      <c r="E26" s="581"/>
      <c r="F26" s="581"/>
    </row>
    <row r="27" spans="2:6" x14ac:dyDescent="0.25">
      <c r="B27" s="247"/>
    </row>
    <row r="28" spans="2:6" x14ac:dyDescent="0.25">
      <c r="B28" s="247"/>
    </row>
    <row r="29" spans="2:6" x14ac:dyDescent="0.25">
      <c r="B29" s="247"/>
    </row>
  </sheetData>
  <mergeCells count="27">
    <mergeCell ref="E24:F24"/>
    <mergeCell ref="B25:F25"/>
    <mergeCell ref="B26:F26"/>
    <mergeCell ref="C19:D19"/>
    <mergeCell ref="C20:D20"/>
    <mergeCell ref="C21:D21"/>
    <mergeCell ref="C22:D22"/>
    <mergeCell ref="C23:D23"/>
    <mergeCell ref="B24:D24"/>
    <mergeCell ref="C18:D18"/>
    <mergeCell ref="C7:D7"/>
    <mergeCell ref="C8:D8"/>
    <mergeCell ref="C9:D9"/>
    <mergeCell ref="C10:D10"/>
    <mergeCell ref="C11:D11"/>
    <mergeCell ref="C12:D12"/>
    <mergeCell ref="C13:D13"/>
    <mergeCell ref="C14:D14"/>
    <mergeCell ref="C15:D15"/>
    <mergeCell ref="C16:D16"/>
    <mergeCell ref="C17:D17"/>
    <mergeCell ref="C6:D6"/>
    <mergeCell ref="B2:F2"/>
    <mergeCell ref="B3:B4"/>
    <mergeCell ref="C3:D4"/>
    <mergeCell ref="E3:F3"/>
    <mergeCell ref="C5:D5"/>
  </mergeCells>
  <dataValidations count="1">
    <dataValidation type="list" allowBlank="1" showInputMessage="1" showErrorMessage="1" sqref="E5:F23" xr:uid="{00000000-0002-0000-0700-000000000000}">
      <formula1>"X"</formula1>
    </dataValidation>
  </dataValidations>
  <printOptions horizontalCentered="1"/>
  <pageMargins left="0.25" right="0.25" top="0.75" bottom="0.75" header="0.3" footer="0.3"/>
  <pageSetup scale="8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2060"/>
  </sheetPr>
  <dimension ref="A1:JP75"/>
  <sheetViews>
    <sheetView topLeftCell="U1" zoomScale="60" zoomScaleNormal="60" zoomScaleSheetLayoutView="50" zoomScalePageLayoutView="60" workbookViewId="0">
      <selection activeCell="A13" sqref="A13:AV18"/>
    </sheetView>
  </sheetViews>
  <sheetFormatPr baseColWidth="10" defaultColWidth="11.42578125" defaultRowHeight="15" x14ac:dyDescent="0.2"/>
  <cols>
    <col min="1" max="1" width="6.5703125" style="218" customWidth="1"/>
    <col min="2" max="2" width="16" style="218" customWidth="1"/>
    <col min="3" max="3" width="19.140625" style="218" customWidth="1"/>
    <col min="4" max="4" width="25.28515625" style="218" customWidth="1"/>
    <col min="5" max="5" width="40.140625" style="218" customWidth="1"/>
    <col min="6" max="10" width="17.7109375" style="198" customWidth="1"/>
    <col min="11" max="11" width="16" style="198" customWidth="1"/>
    <col min="12" max="12" width="24.28515625" style="198" customWidth="1"/>
    <col min="13" max="14" width="29.42578125" style="198" customWidth="1"/>
    <col min="15" max="15" width="24.28515625" style="198" customWidth="1"/>
    <col min="16" max="16" width="19.42578125" style="198" customWidth="1"/>
    <col min="17" max="17" width="20.5703125" style="198" customWidth="1"/>
    <col min="18" max="18" width="16.7109375" style="219" customWidth="1"/>
    <col min="19" max="19" width="16.7109375" style="198" customWidth="1"/>
    <col min="20" max="20" width="20.42578125" style="198" customWidth="1"/>
    <col min="21" max="21" width="12.85546875" style="198" customWidth="1"/>
    <col min="22" max="22" width="35.85546875" style="198" customWidth="1"/>
    <col min="23" max="23" width="30.5703125" style="198" customWidth="1"/>
    <col min="24" max="24" width="17.5703125" style="198" customWidth="1"/>
    <col min="25" max="25" width="15" style="198" customWidth="1"/>
    <col min="26" max="26" width="16" style="198" customWidth="1"/>
    <col min="27" max="27" width="32.7109375" style="198" customWidth="1"/>
    <col min="28" max="28" width="26.85546875" style="198" customWidth="1"/>
    <col min="29" max="29" width="5.85546875" style="198" customWidth="1"/>
    <col min="30" max="30" width="6.85546875" style="198" customWidth="1"/>
    <col min="31" max="31" width="5" style="198" customWidth="1"/>
    <col min="32" max="32" width="5.5703125" style="198" customWidth="1"/>
    <col min="33" max="33" width="7.140625" style="198" customWidth="1"/>
    <col min="34" max="34" width="6.7109375" style="198" customWidth="1"/>
    <col min="35" max="35" width="7.5703125" style="198" customWidth="1"/>
    <col min="36" max="36" width="8.5703125" style="198" customWidth="1"/>
    <col min="37" max="41" width="10.85546875" style="198" customWidth="1"/>
    <col min="42" max="42" width="10.85546875" style="217" customWidth="1"/>
    <col min="43" max="43" width="23" style="198" customWidth="1"/>
    <col min="44" max="44" width="18.85546875" style="198" customWidth="1"/>
    <col min="45" max="45" width="21.5703125" style="198" customWidth="1"/>
    <col min="46" max="46" width="22.42578125" style="198" customWidth="1"/>
    <col min="47" max="47" width="16.42578125" style="198" customWidth="1"/>
    <col min="48" max="48" width="20.5703125" style="198" customWidth="1"/>
    <col min="49" max="16384" width="11.42578125" style="198"/>
  </cols>
  <sheetData>
    <row r="1" spans="1:276" s="201" customFormat="1" ht="24" customHeight="1" x14ac:dyDescent="0.3">
      <c r="A1" s="365"/>
      <c r="B1" s="366"/>
      <c r="C1" s="537"/>
      <c r="D1" s="598" t="s">
        <v>208</v>
      </c>
      <c r="E1" s="598"/>
      <c r="F1" s="599"/>
      <c r="G1" s="599"/>
      <c r="H1" s="599"/>
      <c r="I1" s="599"/>
      <c r="J1" s="599"/>
      <c r="K1" s="599"/>
      <c r="L1" s="599"/>
      <c r="M1" s="599"/>
      <c r="N1" s="599"/>
      <c r="O1" s="599"/>
      <c r="P1" s="599"/>
      <c r="Q1" s="599"/>
      <c r="R1" s="599"/>
      <c r="S1" s="599"/>
      <c r="T1" s="599"/>
      <c r="U1" s="599"/>
      <c r="V1" s="599"/>
      <c r="W1" s="599"/>
      <c r="X1" s="599"/>
      <c r="Y1" s="599"/>
      <c r="Z1" s="600"/>
      <c r="AA1" s="253"/>
      <c r="AB1" s="399"/>
      <c r="AC1" s="399"/>
      <c r="AD1" s="399"/>
      <c r="AE1" s="399"/>
      <c r="AF1" s="399"/>
      <c r="AG1" s="399"/>
      <c r="AH1" s="399"/>
      <c r="AI1" s="399"/>
      <c r="AJ1" s="399"/>
      <c r="AK1" s="399"/>
      <c r="AL1" s="399"/>
      <c r="AM1" s="399"/>
      <c r="AN1" s="399"/>
      <c r="AO1" s="399"/>
      <c r="AP1" s="399"/>
      <c r="AQ1" s="399"/>
      <c r="AR1" s="399"/>
      <c r="AS1" s="399"/>
      <c r="AT1" s="399"/>
      <c r="AU1" s="399"/>
      <c r="AV1" s="399"/>
      <c r="AW1" s="200"/>
      <c r="AX1" s="200"/>
      <c r="AY1" s="200"/>
      <c r="AZ1" s="200"/>
      <c r="BA1" s="200"/>
      <c r="BB1" s="200"/>
      <c r="BC1" s="200"/>
      <c r="BD1" s="200"/>
      <c r="BE1" s="200"/>
      <c r="BF1" s="200"/>
      <c r="BG1" s="200"/>
      <c r="BH1" s="200"/>
      <c r="BI1" s="200"/>
      <c r="BJ1" s="200"/>
      <c r="BK1" s="200"/>
      <c r="BL1" s="200"/>
      <c r="BM1" s="200"/>
      <c r="BN1" s="200"/>
      <c r="BO1" s="200"/>
      <c r="BP1" s="200"/>
      <c r="BQ1" s="200"/>
      <c r="BR1" s="200"/>
      <c r="BS1" s="200"/>
      <c r="BT1" s="200"/>
    </row>
    <row r="2" spans="1:276" s="201" customFormat="1" ht="24" customHeight="1" thickBot="1" x14ac:dyDescent="0.35">
      <c r="A2" s="368"/>
      <c r="B2" s="369"/>
      <c r="C2" s="538"/>
      <c r="D2" s="601"/>
      <c r="E2" s="601"/>
      <c r="F2" s="602"/>
      <c r="G2" s="602"/>
      <c r="H2" s="602"/>
      <c r="I2" s="602"/>
      <c r="J2" s="602"/>
      <c r="K2" s="602"/>
      <c r="L2" s="602"/>
      <c r="M2" s="602"/>
      <c r="N2" s="602"/>
      <c r="O2" s="602"/>
      <c r="P2" s="602"/>
      <c r="Q2" s="602"/>
      <c r="R2" s="602"/>
      <c r="S2" s="602"/>
      <c r="T2" s="602"/>
      <c r="U2" s="602"/>
      <c r="V2" s="602"/>
      <c r="W2" s="602"/>
      <c r="X2" s="602"/>
      <c r="Y2" s="602"/>
      <c r="Z2" s="603"/>
      <c r="AA2" s="253"/>
      <c r="AB2" s="399"/>
      <c r="AC2" s="399"/>
      <c r="AD2" s="399"/>
      <c r="AE2" s="399"/>
      <c r="AF2" s="399"/>
      <c r="AG2" s="399"/>
      <c r="AH2" s="399"/>
      <c r="AI2" s="399"/>
      <c r="AJ2" s="399"/>
      <c r="AK2" s="399"/>
      <c r="AL2" s="399"/>
      <c r="AM2" s="399"/>
      <c r="AN2" s="399"/>
      <c r="AO2" s="399"/>
      <c r="AP2" s="399"/>
      <c r="AQ2" s="399"/>
      <c r="AR2" s="399"/>
      <c r="AS2" s="399"/>
      <c r="AT2" s="399"/>
      <c r="AU2" s="399"/>
      <c r="AV2" s="399"/>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row>
    <row r="3" spans="1:276" s="201" customFormat="1" ht="24" customHeight="1" x14ac:dyDescent="0.3">
      <c r="A3" s="368"/>
      <c r="B3" s="369"/>
      <c r="C3" s="538"/>
      <c r="D3" s="604" t="s">
        <v>209</v>
      </c>
      <c r="E3" s="604"/>
      <c r="F3" s="605"/>
      <c r="G3" s="605"/>
      <c r="H3" s="605"/>
      <c r="I3" s="605"/>
      <c r="J3" s="605"/>
      <c r="K3" s="605"/>
      <c r="L3" s="605"/>
      <c r="M3" s="605"/>
      <c r="N3" s="605"/>
      <c r="O3" s="605"/>
      <c r="P3" s="605"/>
      <c r="Q3" s="605"/>
      <c r="R3" s="605"/>
      <c r="S3" s="605" t="s">
        <v>210</v>
      </c>
      <c r="T3" s="605"/>
      <c r="U3" s="605"/>
      <c r="V3" s="605"/>
      <c r="W3" s="605"/>
      <c r="X3" s="605"/>
      <c r="Y3" s="605"/>
      <c r="Z3" s="606"/>
      <c r="AA3" s="253"/>
      <c r="AB3" s="400"/>
      <c r="AC3" s="400"/>
      <c r="AD3" s="400"/>
      <c r="AE3" s="400"/>
      <c r="AF3" s="400"/>
      <c r="AG3" s="400"/>
      <c r="AH3" s="400"/>
      <c r="AI3" s="400"/>
      <c r="AJ3" s="400"/>
      <c r="AK3" s="400"/>
      <c r="AL3" s="400"/>
      <c r="AM3" s="400"/>
      <c r="AN3" s="400"/>
      <c r="AO3" s="400"/>
      <c r="AP3" s="400"/>
      <c r="AQ3" s="400"/>
      <c r="AR3" s="400"/>
      <c r="AS3" s="400"/>
      <c r="AT3" s="400"/>
      <c r="AU3" s="400"/>
      <c r="AV3" s="400"/>
      <c r="AW3" s="200"/>
      <c r="AX3" s="200"/>
      <c r="AY3" s="200"/>
      <c r="AZ3" s="200"/>
      <c r="BA3" s="200"/>
      <c r="BB3" s="200"/>
      <c r="BC3" s="200"/>
      <c r="BD3" s="200"/>
      <c r="BE3" s="200"/>
      <c r="BF3" s="200"/>
      <c r="BG3" s="200"/>
      <c r="BH3" s="200"/>
      <c r="BI3" s="200"/>
      <c r="BJ3" s="200"/>
      <c r="BK3" s="200"/>
      <c r="BL3" s="200"/>
      <c r="BM3" s="200"/>
      <c r="BN3" s="200"/>
      <c r="BO3" s="200"/>
      <c r="BP3" s="200"/>
      <c r="BQ3" s="200"/>
      <c r="BR3" s="200"/>
      <c r="BS3" s="200"/>
      <c r="BT3" s="200"/>
    </row>
    <row r="4" spans="1:276" s="201" customFormat="1" ht="24" customHeight="1" thickBot="1" x14ac:dyDescent="0.35">
      <c r="A4" s="371"/>
      <c r="B4" s="372"/>
      <c r="C4" s="539"/>
      <c r="D4" s="561" t="s">
        <v>422</v>
      </c>
      <c r="E4" s="561"/>
      <c r="F4" s="607"/>
      <c r="G4" s="607"/>
      <c r="H4" s="607"/>
      <c r="I4" s="607"/>
      <c r="J4" s="607"/>
      <c r="K4" s="607"/>
      <c r="L4" s="607"/>
      <c r="M4" s="607"/>
      <c r="N4" s="607"/>
      <c r="O4" s="607"/>
      <c r="P4" s="607"/>
      <c r="Q4" s="607"/>
      <c r="R4" s="607"/>
      <c r="S4" s="607"/>
      <c r="T4" s="607"/>
      <c r="U4" s="607"/>
      <c r="V4" s="607"/>
      <c r="W4" s="607"/>
      <c r="X4" s="607"/>
      <c r="Y4" s="607"/>
      <c r="Z4" s="608"/>
      <c r="AA4" s="253"/>
      <c r="AB4" s="400"/>
      <c r="AC4" s="400"/>
      <c r="AD4" s="400"/>
      <c r="AE4" s="400"/>
      <c r="AF4" s="400"/>
      <c r="AG4" s="400"/>
      <c r="AH4" s="400"/>
      <c r="AI4" s="400"/>
      <c r="AJ4" s="400"/>
      <c r="AK4" s="400"/>
      <c r="AL4" s="400"/>
      <c r="AM4" s="400"/>
      <c r="AN4" s="400"/>
      <c r="AO4" s="400"/>
      <c r="AP4" s="400"/>
      <c r="AQ4" s="400"/>
      <c r="AR4" s="400"/>
      <c r="AS4" s="400"/>
      <c r="AT4" s="400"/>
      <c r="AU4" s="400"/>
      <c r="AV4" s="400"/>
      <c r="AW4" s="200"/>
      <c r="AX4" s="200"/>
      <c r="AY4" s="200"/>
      <c r="AZ4" s="200"/>
      <c r="BA4" s="200"/>
      <c r="BB4" s="200"/>
      <c r="BC4" s="200"/>
      <c r="BD4" s="200"/>
      <c r="BE4" s="200"/>
      <c r="BF4" s="200"/>
      <c r="BG4" s="200"/>
      <c r="BH4" s="200"/>
      <c r="BI4" s="200"/>
      <c r="BJ4" s="200"/>
      <c r="BK4" s="200"/>
      <c r="BL4" s="200"/>
      <c r="BM4" s="200"/>
      <c r="BN4" s="200"/>
      <c r="BO4" s="200"/>
      <c r="BP4" s="200"/>
      <c r="BQ4" s="200"/>
      <c r="BR4" s="200"/>
      <c r="BS4" s="200"/>
      <c r="BT4" s="200"/>
    </row>
    <row r="5" spans="1:276" ht="15.75" thickBot="1" x14ac:dyDescent="0.25">
      <c r="A5" s="202"/>
      <c r="B5" s="203"/>
      <c r="C5" s="202"/>
      <c r="D5" s="202"/>
      <c r="E5" s="202"/>
      <c r="F5" s="204"/>
      <c r="G5" s="204"/>
      <c r="H5" s="204"/>
      <c r="I5" s="204"/>
      <c r="J5" s="204"/>
      <c r="K5" s="204"/>
      <c r="L5" s="204"/>
      <c r="M5" s="204"/>
      <c r="N5" s="204"/>
      <c r="O5" s="204"/>
      <c r="P5" s="204"/>
      <c r="Q5" s="204"/>
      <c r="R5" s="205"/>
      <c r="S5" s="204"/>
      <c r="T5" s="204"/>
      <c r="U5" s="204"/>
      <c r="V5" s="204"/>
      <c r="W5" s="204"/>
      <c r="X5" s="204"/>
      <c r="Y5" s="204"/>
      <c r="Z5" s="204"/>
      <c r="AA5" s="204"/>
      <c r="AB5" s="204"/>
      <c r="AC5" s="204"/>
      <c r="AD5" s="204"/>
      <c r="AE5" s="204"/>
      <c r="AF5" s="204"/>
      <c r="AG5" s="204"/>
      <c r="AH5" s="204"/>
      <c r="AI5" s="204"/>
      <c r="AJ5" s="204"/>
      <c r="AK5" s="204"/>
      <c r="AL5" s="204"/>
      <c r="AM5" s="204"/>
      <c r="AN5" s="204"/>
      <c r="AO5" s="204"/>
      <c r="AP5" s="255"/>
      <c r="AQ5" s="204"/>
      <c r="AR5" s="204"/>
      <c r="AS5" s="204"/>
      <c r="AT5" s="204"/>
      <c r="AU5" s="204"/>
      <c r="AV5" s="204"/>
      <c r="AW5" s="204"/>
      <c r="AX5" s="204"/>
      <c r="AY5" s="204"/>
      <c r="AZ5" s="204"/>
      <c r="BA5" s="204"/>
      <c r="BB5" s="204"/>
      <c r="BC5" s="204"/>
      <c r="BD5" s="204"/>
      <c r="BE5" s="204"/>
      <c r="BF5" s="204"/>
      <c r="BG5" s="204"/>
      <c r="BH5" s="204"/>
      <c r="BI5" s="204"/>
      <c r="BJ5" s="204"/>
      <c r="BK5" s="204"/>
      <c r="BL5" s="204"/>
      <c r="BM5" s="204"/>
      <c r="BN5" s="204"/>
      <c r="BO5" s="204"/>
      <c r="BP5" s="204"/>
      <c r="BQ5" s="204"/>
      <c r="BR5" s="204"/>
      <c r="BS5" s="204"/>
      <c r="BT5" s="204"/>
    </row>
    <row r="6" spans="1:276" ht="27.75" customHeight="1" x14ac:dyDescent="0.2">
      <c r="A6" s="374" t="s">
        <v>211</v>
      </c>
      <c r="B6" s="375"/>
      <c r="C6" s="592"/>
      <c r="D6" s="593"/>
      <c r="E6" s="593"/>
      <c r="F6" s="593"/>
      <c r="G6" s="593"/>
      <c r="H6" s="593"/>
      <c r="I6" s="593"/>
      <c r="J6" s="593"/>
      <c r="K6" s="593"/>
      <c r="L6" s="593"/>
      <c r="M6" s="593"/>
      <c r="N6" s="593"/>
      <c r="O6" s="593"/>
      <c r="P6" s="593"/>
      <c r="Q6" s="593"/>
      <c r="R6" s="593"/>
      <c r="S6" s="593"/>
      <c r="T6" s="593"/>
      <c r="U6" s="593"/>
      <c r="V6" s="593"/>
      <c r="W6" s="593"/>
      <c r="X6" s="593"/>
      <c r="Y6" s="593"/>
      <c r="Z6" s="594"/>
      <c r="AA6" s="401"/>
      <c r="AB6" s="401"/>
      <c r="AC6" s="401"/>
      <c r="AD6" s="398"/>
      <c r="AE6" s="398"/>
      <c r="AF6" s="398"/>
      <c r="AG6" s="398"/>
      <c r="AH6" s="398"/>
      <c r="AI6" s="398"/>
      <c r="AJ6" s="398"/>
      <c r="AK6" s="398"/>
      <c r="AL6" s="398"/>
      <c r="AM6" s="398"/>
      <c r="AN6" s="398"/>
      <c r="AO6" s="398"/>
      <c r="AP6" s="398"/>
      <c r="AQ6" s="398"/>
      <c r="AR6" s="398"/>
      <c r="AS6" s="398"/>
      <c r="AT6" s="398"/>
      <c r="AU6" s="398"/>
      <c r="AV6" s="398"/>
      <c r="AW6" s="204"/>
      <c r="AX6" s="204"/>
      <c r="AY6" s="204"/>
      <c r="AZ6" s="204"/>
      <c r="BA6" s="204"/>
      <c r="BB6" s="204"/>
      <c r="BC6" s="204"/>
      <c r="BD6" s="204"/>
      <c r="BE6" s="204"/>
      <c r="BF6" s="204"/>
      <c r="BG6" s="204"/>
      <c r="BH6" s="204"/>
      <c r="BI6" s="204"/>
      <c r="BJ6" s="204"/>
      <c r="BK6" s="204"/>
      <c r="BL6" s="204"/>
      <c r="BM6" s="204"/>
      <c r="BN6" s="204"/>
      <c r="BO6" s="204"/>
      <c r="BP6" s="204"/>
      <c r="BQ6" s="204"/>
      <c r="BR6" s="204"/>
      <c r="BS6" s="204"/>
      <c r="BT6" s="204"/>
    </row>
    <row r="7" spans="1:276" ht="36.75" customHeight="1" x14ac:dyDescent="0.25">
      <c r="A7" s="376" t="s">
        <v>212</v>
      </c>
      <c r="B7" s="377"/>
      <c r="C7" s="595"/>
      <c r="D7" s="596"/>
      <c r="E7" s="596"/>
      <c r="F7" s="596"/>
      <c r="G7" s="596"/>
      <c r="H7" s="596"/>
      <c r="I7" s="596"/>
      <c r="J7" s="596"/>
      <c r="K7" s="596"/>
      <c r="L7" s="596"/>
      <c r="M7" s="596"/>
      <c r="N7" s="596"/>
      <c r="O7" s="596"/>
      <c r="P7" s="596"/>
      <c r="Q7" s="596"/>
      <c r="R7" s="596"/>
      <c r="S7" s="596"/>
      <c r="T7" s="596"/>
      <c r="U7" s="596"/>
      <c r="V7" s="596"/>
      <c r="W7" s="596"/>
      <c r="X7" s="596"/>
      <c r="Y7" s="596"/>
      <c r="Z7" s="597"/>
      <c r="AA7" s="258"/>
      <c r="AB7" s="258"/>
      <c r="AC7" s="258"/>
      <c r="AD7" s="398"/>
      <c r="AE7" s="398"/>
      <c r="AF7" s="398"/>
      <c r="AG7" s="398"/>
      <c r="AH7" s="398"/>
      <c r="AI7" s="398"/>
      <c r="AJ7" s="398"/>
      <c r="AK7" s="398"/>
      <c r="AL7" s="398"/>
      <c r="AM7" s="398"/>
      <c r="AN7" s="398"/>
      <c r="AO7" s="398"/>
      <c r="AP7" s="398"/>
      <c r="AQ7" s="398"/>
      <c r="AR7" s="398"/>
      <c r="AS7" s="398"/>
      <c r="AT7" s="398"/>
      <c r="AU7" s="398"/>
      <c r="AV7" s="398"/>
      <c r="AW7" s="204"/>
      <c r="AX7" s="204"/>
      <c r="AY7" s="204"/>
      <c r="AZ7" s="204"/>
      <c r="BA7" s="204"/>
      <c r="BB7" s="204"/>
      <c r="BC7" s="204"/>
      <c r="BD7" s="204"/>
      <c r="BE7" s="204"/>
      <c r="BF7" s="204"/>
      <c r="BG7" s="204"/>
      <c r="BH7" s="204"/>
      <c r="BI7" s="204"/>
      <c r="BJ7" s="204"/>
      <c r="BK7" s="204"/>
      <c r="BL7" s="204"/>
      <c r="BM7" s="204"/>
      <c r="BN7" s="204"/>
      <c r="BO7" s="204"/>
      <c r="BP7" s="204"/>
      <c r="BQ7" s="204"/>
      <c r="BR7" s="204"/>
      <c r="BS7" s="204"/>
      <c r="BT7" s="204"/>
    </row>
    <row r="8" spans="1:276" ht="30" customHeight="1" thickBot="1" x14ac:dyDescent="0.3">
      <c r="A8" s="378" t="s">
        <v>213</v>
      </c>
      <c r="B8" s="379"/>
      <c r="C8" s="587"/>
      <c r="D8" s="588"/>
      <c r="E8" s="588"/>
      <c r="F8" s="588"/>
      <c r="G8" s="588"/>
      <c r="H8" s="588"/>
      <c r="I8" s="588"/>
      <c r="J8" s="588"/>
      <c r="K8" s="588"/>
      <c r="L8" s="588"/>
      <c r="M8" s="588"/>
      <c r="N8" s="588"/>
      <c r="O8" s="588"/>
      <c r="P8" s="588"/>
      <c r="Q8" s="588"/>
      <c r="R8" s="588"/>
      <c r="S8" s="588"/>
      <c r="T8" s="588"/>
      <c r="U8" s="588"/>
      <c r="V8" s="588"/>
      <c r="W8" s="588"/>
      <c r="X8" s="588"/>
      <c r="Y8" s="588"/>
      <c r="Z8" s="589"/>
      <c r="AA8" s="258"/>
      <c r="AB8" s="258"/>
      <c r="AC8" s="258"/>
      <c r="AD8" s="398"/>
      <c r="AE8" s="398"/>
      <c r="AF8" s="398"/>
      <c r="AG8" s="398"/>
      <c r="AH8" s="398"/>
      <c r="AI8" s="398"/>
      <c r="AJ8" s="398"/>
      <c r="AK8" s="398"/>
      <c r="AL8" s="398"/>
      <c r="AM8" s="398"/>
      <c r="AN8" s="398"/>
      <c r="AO8" s="398"/>
      <c r="AP8" s="398"/>
      <c r="AQ8" s="398"/>
      <c r="AR8" s="398"/>
      <c r="AS8" s="398"/>
      <c r="AT8" s="398"/>
      <c r="AU8" s="398"/>
      <c r="AV8" s="398"/>
      <c r="AW8" s="204"/>
      <c r="AX8" s="204"/>
      <c r="AY8" s="204"/>
      <c r="AZ8" s="204"/>
      <c r="BA8" s="204"/>
      <c r="BB8" s="204"/>
      <c r="BC8" s="204"/>
      <c r="BD8" s="204"/>
      <c r="BE8" s="204"/>
      <c r="BF8" s="204"/>
      <c r="BG8" s="204"/>
      <c r="BH8" s="204"/>
      <c r="BI8" s="204"/>
      <c r="BJ8" s="204"/>
      <c r="BK8" s="204"/>
      <c r="BL8" s="204"/>
      <c r="BM8" s="204"/>
      <c r="BN8" s="204"/>
      <c r="BO8" s="204"/>
      <c r="BP8" s="204"/>
      <c r="BQ8" s="204"/>
      <c r="BR8" s="204"/>
      <c r="BS8" s="204"/>
      <c r="BT8" s="204"/>
    </row>
    <row r="9" spans="1:276" ht="12" customHeight="1" x14ac:dyDescent="0.25">
      <c r="A9" s="206"/>
      <c r="B9" s="206"/>
      <c r="C9" s="207"/>
      <c r="D9" s="207"/>
      <c r="E9" s="207"/>
      <c r="F9" s="207"/>
      <c r="G9" s="207"/>
      <c r="H9" s="207"/>
      <c r="I9" s="207"/>
      <c r="J9" s="207"/>
      <c r="K9" s="207"/>
      <c r="L9" s="207"/>
      <c r="M9" s="207"/>
      <c r="N9" s="207"/>
      <c r="O9" s="207"/>
      <c r="P9" s="207"/>
      <c r="Q9" s="207"/>
      <c r="R9" s="207"/>
      <c r="S9" s="207"/>
      <c r="T9" s="207"/>
      <c r="U9" s="207"/>
      <c r="V9" s="207"/>
      <c r="W9" s="207"/>
      <c r="X9" s="207"/>
      <c r="Y9" s="207"/>
      <c r="Z9" s="207"/>
      <c r="AA9" s="208"/>
      <c r="AB9" s="208"/>
      <c r="AC9" s="208"/>
      <c r="AD9" s="209"/>
      <c r="AE9" s="209"/>
      <c r="AF9" s="209"/>
      <c r="AG9" s="209"/>
      <c r="AH9" s="209"/>
      <c r="AI9" s="209"/>
      <c r="AJ9" s="209"/>
      <c r="AK9" s="209"/>
      <c r="AL9" s="209"/>
      <c r="AM9" s="209"/>
      <c r="AN9" s="209"/>
      <c r="AO9" s="209"/>
      <c r="AP9" s="209"/>
      <c r="AQ9" s="209"/>
      <c r="AR9" s="209"/>
      <c r="AS9" s="209"/>
      <c r="AT9" s="209"/>
      <c r="AU9" s="209"/>
      <c r="AV9" s="209"/>
    </row>
    <row r="10" spans="1:276" ht="39" customHeight="1" x14ac:dyDescent="0.2">
      <c r="A10" s="362" t="s">
        <v>214</v>
      </c>
      <c r="B10" s="363"/>
      <c r="C10" s="363"/>
      <c r="D10" s="363"/>
      <c r="E10" s="363"/>
      <c r="F10" s="363"/>
      <c r="G10" s="363"/>
      <c r="H10" s="363"/>
      <c r="I10" s="363"/>
      <c r="J10" s="364"/>
      <c r="K10" s="334" t="s">
        <v>215</v>
      </c>
      <c r="L10" s="335"/>
      <c r="M10" s="335"/>
      <c r="N10" s="335"/>
      <c r="O10" s="336"/>
      <c r="P10" s="590" t="s">
        <v>216</v>
      </c>
      <c r="Q10" s="591"/>
      <c r="R10" s="224"/>
      <c r="S10" s="224"/>
      <c r="T10" s="333" t="s">
        <v>217</v>
      </c>
      <c r="U10" s="333"/>
      <c r="V10" s="333"/>
      <c r="W10" s="333"/>
      <c r="X10" s="333"/>
      <c r="Y10" s="333"/>
      <c r="Z10" s="333"/>
      <c r="AA10" s="333" t="s">
        <v>218</v>
      </c>
      <c r="AB10" s="333"/>
      <c r="AC10" s="333"/>
      <c r="AD10" s="333"/>
      <c r="AE10" s="333"/>
      <c r="AF10" s="333"/>
      <c r="AG10" s="333"/>
      <c r="AH10" s="333"/>
      <c r="AI10" s="333"/>
      <c r="AJ10" s="321" t="s">
        <v>219</v>
      </c>
      <c r="AK10" s="322"/>
      <c r="AL10" s="322"/>
      <c r="AM10" s="322"/>
      <c r="AN10" s="323"/>
      <c r="AO10" s="321" t="s">
        <v>220</v>
      </c>
      <c r="AP10" s="322"/>
      <c r="AQ10" s="322"/>
      <c r="AR10" s="322"/>
      <c r="AS10" s="323"/>
      <c r="AT10" s="321" t="s">
        <v>221</v>
      </c>
      <c r="AU10" s="322"/>
      <c r="AV10" s="323"/>
      <c r="AW10" s="204"/>
      <c r="AX10" s="204"/>
      <c r="AY10" s="204"/>
      <c r="AZ10" s="204"/>
      <c r="BA10" s="204"/>
      <c r="BB10" s="204"/>
      <c r="BC10" s="204"/>
      <c r="BD10" s="204"/>
      <c r="BE10" s="204"/>
      <c r="BF10" s="204"/>
      <c r="BG10" s="204"/>
      <c r="BH10" s="204"/>
      <c r="BI10" s="204"/>
      <c r="BJ10" s="204"/>
      <c r="BK10" s="204"/>
      <c r="BL10" s="204"/>
      <c r="BM10" s="204"/>
      <c r="BN10" s="204"/>
      <c r="BO10" s="204"/>
      <c r="BP10" s="204"/>
      <c r="BQ10" s="204"/>
      <c r="BR10" s="204"/>
      <c r="BS10" s="204"/>
      <c r="BT10" s="204"/>
    </row>
    <row r="11" spans="1:276" ht="26.25" customHeight="1" x14ac:dyDescent="0.2">
      <c r="A11" s="383" t="s">
        <v>222</v>
      </c>
      <c r="B11" s="349" t="s">
        <v>15</v>
      </c>
      <c r="C11" s="352" t="s">
        <v>17</v>
      </c>
      <c r="D11" s="352" t="s">
        <v>19</v>
      </c>
      <c r="E11" s="349" t="s">
        <v>21</v>
      </c>
      <c r="F11" s="352" t="s">
        <v>23</v>
      </c>
      <c r="G11" s="584" t="s">
        <v>309</v>
      </c>
      <c r="H11" s="586" t="s">
        <v>310</v>
      </c>
      <c r="I11" s="586" t="s">
        <v>311</v>
      </c>
      <c r="J11" s="586" t="s">
        <v>312</v>
      </c>
      <c r="K11" s="350" t="s">
        <v>499</v>
      </c>
      <c r="L11" s="350" t="s">
        <v>280</v>
      </c>
      <c r="M11" s="350" t="s">
        <v>224</v>
      </c>
      <c r="N11" s="350" t="s">
        <v>225</v>
      </c>
      <c r="O11" s="350" t="s">
        <v>226</v>
      </c>
      <c r="P11" s="251"/>
      <c r="Q11" s="251"/>
      <c r="R11" s="331" t="s">
        <v>227</v>
      </c>
      <c r="S11" s="331" t="s">
        <v>228</v>
      </c>
      <c r="T11" s="348" t="s">
        <v>229</v>
      </c>
      <c r="U11" s="331" t="s">
        <v>230</v>
      </c>
      <c r="V11" s="331" t="s">
        <v>231</v>
      </c>
      <c r="W11" s="331" t="s">
        <v>232</v>
      </c>
      <c r="X11" s="348" t="s">
        <v>229</v>
      </c>
      <c r="Y11" s="331" t="s">
        <v>29</v>
      </c>
      <c r="Z11" s="330" t="s">
        <v>233</v>
      </c>
      <c r="AA11" s="331" t="s">
        <v>31</v>
      </c>
      <c r="AB11" s="331" t="s">
        <v>33</v>
      </c>
      <c r="AC11" s="331" t="s">
        <v>234</v>
      </c>
      <c r="AD11" s="331"/>
      <c r="AE11" s="331"/>
      <c r="AF11" s="331"/>
      <c r="AG11" s="331"/>
      <c r="AH11" s="331"/>
      <c r="AI11" s="330" t="s">
        <v>235</v>
      </c>
      <c r="AJ11" s="330" t="s">
        <v>236</v>
      </c>
      <c r="AK11" s="330" t="s">
        <v>229</v>
      </c>
      <c r="AL11" s="330" t="s">
        <v>237</v>
      </c>
      <c r="AM11" s="330" t="s">
        <v>229</v>
      </c>
      <c r="AN11" s="330" t="s">
        <v>238</v>
      </c>
      <c r="AO11" s="330" t="s">
        <v>49</v>
      </c>
      <c r="AP11" s="331" t="s">
        <v>239</v>
      </c>
      <c r="AQ11" s="331" t="s">
        <v>240</v>
      </c>
      <c r="AR11" s="331" t="s">
        <v>241</v>
      </c>
      <c r="AS11" s="331" t="s">
        <v>242</v>
      </c>
      <c r="AT11" s="331" t="s">
        <v>243</v>
      </c>
      <c r="AU11" s="331" t="s">
        <v>244</v>
      </c>
      <c r="AV11" s="331" t="s">
        <v>245</v>
      </c>
      <c r="AW11" s="204"/>
      <c r="AX11" s="204"/>
      <c r="AY11" s="204"/>
      <c r="AZ11" s="204"/>
      <c r="BA11" s="204"/>
      <c r="BB11" s="204"/>
      <c r="BC11" s="204"/>
      <c r="BD11" s="204"/>
      <c r="BE11" s="204"/>
      <c r="BF11" s="204"/>
      <c r="BG11" s="204"/>
      <c r="BH11" s="204"/>
      <c r="BI11" s="204"/>
      <c r="BJ11" s="204"/>
      <c r="BK11" s="204"/>
      <c r="BL11" s="204"/>
      <c r="BM11" s="204"/>
      <c r="BN11" s="204"/>
      <c r="BO11" s="204"/>
      <c r="BP11" s="204"/>
      <c r="BQ11" s="204"/>
      <c r="BR11" s="204"/>
      <c r="BS11" s="204"/>
    </row>
    <row r="12" spans="1:276" s="213" customFormat="1" ht="73.5" customHeight="1" x14ac:dyDescent="0.25">
      <c r="A12" s="383"/>
      <c r="B12" s="349"/>
      <c r="C12" s="352"/>
      <c r="D12" s="352"/>
      <c r="E12" s="349"/>
      <c r="F12" s="352"/>
      <c r="G12" s="585"/>
      <c r="H12" s="586"/>
      <c r="I12" s="586"/>
      <c r="J12" s="586"/>
      <c r="K12" s="351"/>
      <c r="L12" s="351"/>
      <c r="M12" s="351"/>
      <c r="N12" s="351"/>
      <c r="O12" s="351"/>
      <c r="P12" s="250" t="s">
        <v>424</v>
      </c>
      <c r="Q12" s="250" t="s">
        <v>246</v>
      </c>
      <c r="R12" s="331"/>
      <c r="S12" s="331"/>
      <c r="T12" s="348"/>
      <c r="U12" s="331"/>
      <c r="V12" s="331"/>
      <c r="W12" s="348"/>
      <c r="X12" s="348"/>
      <c r="Y12" s="331"/>
      <c r="Z12" s="330"/>
      <c r="AA12" s="331"/>
      <c r="AB12" s="331"/>
      <c r="AC12" s="210" t="s">
        <v>247</v>
      </c>
      <c r="AD12" s="210" t="s">
        <v>248</v>
      </c>
      <c r="AE12" s="210" t="s">
        <v>249</v>
      </c>
      <c r="AF12" s="210" t="s">
        <v>250</v>
      </c>
      <c r="AG12" s="210" t="s">
        <v>251</v>
      </c>
      <c r="AH12" s="210" t="s">
        <v>252</v>
      </c>
      <c r="AI12" s="330"/>
      <c r="AJ12" s="330"/>
      <c r="AK12" s="330"/>
      <c r="AL12" s="330"/>
      <c r="AM12" s="330"/>
      <c r="AN12" s="330"/>
      <c r="AO12" s="330"/>
      <c r="AP12" s="331"/>
      <c r="AQ12" s="331"/>
      <c r="AR12" s="331"/>
      <c r="AS12" s="331"/>
      <c r="AT12" s="331"/>
      <c r="AU12" s="331"/>
      <c r="AV12" s="331"/>
      <c r="AW12" s="211"/>
      <c r="AX12" s="211"/>
      <c r="AY12" s="211"/>
      <c r="AZ12" s="211"/>
      <c r="BA12" s="211"/>
      <c r="BB12" s="211"/>
      <c r="BC12" s="211"/>
      <c r="BD12" s="211"/>
      <c r="BE12" s="211"/>
      <c r="BF12" s="211"/>
      <c r="BG12" s="211"/>
      <c r="BH12" s="211"/>
      <c r="BI12" s="211"/>
      <c r="BJ12" s="211"/>
      <c r="BK12" s="211"/>
      <c r="BL12" s="211"/>
      <c r="BM12" s="211"/>
      <c r="BN12" s="211"/>
      <c r="BO12" s="211"/>
      <c r="BP12" s="211"/>
      <c r="BQ12" s="211"/>
      <c r="BR12" s="211"/>
      <c r="BS12" s="211"/>
      <c r="BT12" s="212"/>
      <c r="BU12" s="212"/>
      <c r="BV12" s="212"/>
      <c r="BW12" s="212"/>
      <c r="BX12" s="212"/>
      <c r="BY12" s="212"/>
      <c r="BZ12" s="212"/>
      <c r="CA12" s="212"/>
      <c r="CB12" s="212"/>
      <c r="CC12" s="212"/>
      <c r="CD12" s="212"/>
      <c r="CE12" s="212"/>
      <c r="CF12" s="212"/>
      <c r="CG12" s="212"/>
      <c r="CH12" s="212"/>
      <c r="CI12" s="212"/>
      <c r="CJ12" s="212"/>
      <c r="CK12" s="212"/>
      <c r="CL12" s="212"/>
      <c r="CM12" s="212"/>
      <c r="CN12" s="212"/>
      <c r="CO12" s="212"/>
      <c r="CP12" s="212"/>
      <c r="CQ12" s="212"/>
      <c r="CR12" s="212"/>
      <c r="CS12" s="212"/>
      <c r="CT12" s="212"/>
      <c r="CU12" s="212"/>
      <c r="CV12" s="212"/>
      <c r="CW12" s="212"/>
      <c r="CX12" s="212"/>
      <c r="CY12" s="212"/>
      <c r="CZ12" s="212"/>
      <c r="DA12" s="212"/>
      <c r="DB12" s="212"/>
      <c r="DC12" s="212"/>
      <c r="DD12" s="212"/>
      <c r="DE12" s="212"/>
      <c r="DF12" s="212"/>
      <c r="DG12" s="212"/>
      <c r="DH12" s="212"/>
      <c r="DI12" s="212"/>
      <c r="DJ12" s="212"/>
      <c r="DK12" s="212"/>
      <c r="DL12" s="212"/>
      <c r="DM12" s="212"/>
      <c r="DN12" s="212"/>
      <c r="DO12" s="212"/>
      <c r="DP12" s="212"/>
      <c r="DQ12" s="212"/>
      <c r="DR12" s="212"/>
      <c r="DS12" s="212"/>
      <c r="DT12" s="212"/>
      <c r="DU12" s="212"/>
      <c r="DV12" s="212"/>
      <c r="DW12" s="212"/>
      <c r="DX12" s="212"/>
      <c r="DY12" s="212"/>
      <c r="DZ12" s="212"/>
      <c r="EA12" s="212"/>
      <c r="EB12" s="212"/>
      <c r="EC12" s="212"/>
      <c r="ED12" s="212"/>
      <c r="EE12" s="212"/>
      <c r="EF12" s="212"/>
      <c r="EG12" s="212"/>
      <c r="EH12" s="212"/>
      <c r="EI12" s="212"/>
      <c r="EJ12" s="212"/>
      <c r="EK12" s="212"/>
      <c r="EL12" s="212"/>
      <c r="EM12" s="212"/>
      <c r="EN12" s="212"/>
      <c r="EO12" s="212"/>
      <c r="EP12" s="212"/>
      <c r="EQ12" s="212"/>
      <c r="ER12" s="212"/>
      <c r="ES12" s="212"/>
      <c r="ET12" s="212"/>
      <c r="EU12" s="212"/>
      <c r="EV12" s="212"/>
      <c r="EW12" s="212"/>
      <c r="EX12" s="212"/>
      <c r="EY12" s="212"/>
      <c r="EZ12" s="212"/>
      <c r="FA12" s="212"/>
      <c r="FB12" s="212"/>
      <c r="FC12" s="212"/>
      <c r="FD12" s="212"/>
      <c r="FE12" s="212"/>
      <c r="FF12" s="212"/>
      <c r="FG12" s="212"/>
      <c r="FH12" s="212"/>
      <c r="FI12" s="212"/>
      <c r="FJ12" s="212"/>
      <c r="FK12" s="212"/>
      <c r="FL12" s="212"/>
      <c r="FM12" s="212"/>
      <c r="FN12" s="212"/>
      <c r="FO12" s="212"/>
      <c r="FP12" s="212"/>
      <c r="FQ12" s="212"/>
      <c r="FR12" s="212"/>
      <c r="FS12" s="212"/>
      <c r="FT12" s="212"/>
      <c r="FU12" s="212"/>
      <c r="FV12" s="212"/>
      <c r="FW12" s="212"/>
      <c r="FX12" s="212"/>
      <c r="FY12" s="212"/>
      <c r="FZ12" s="212"/>
      <c r="GA12" s="212"/>
      <c r="GB12" s="212"/>
      <c r="GC12" s="212"/>
      <c r="GD12" s="212"/>
      <c r="GE12" s="212"/>
      <c r="GF12" s="212"/>
      <c r="GG12" s="212"/>
      <c r="GH12" s="212"/>
      <c r="GI12" s="212"/>
      <c r="GJ12" s="212"/>
      <c r="GK12" s="212"/>
      <c r="GL12" s="212"/>
      <c r="GM12" s="212"/>
      <c r="GN12" s="212"/>
      <c r="GO12" s="212"/>
      <c r="GP12" s="212"/>
      <c r="GQ12" s="212"/>
      <c r="GR12" s="212"/>
      <c r="GS12" s="212"/>
      <c r="GT12" s="212"/>
      <c r="GU12" s="212"/>
      <c r="GV12" s="212"/>
      <c r="GW12" s="212"/>
      <c r="GX12" s="212"/>
      <c r="GY12" s="212"/>
      <c r="GZ12" s="212"/>
      <c r="HA12" s="212"/>
      <c r="HB12" s="212"/>
      <c r="HC12" s="212"/>
      <c r="HD12" s="212"/>
      <c r="HE12" s="212"/>
      <c r="HF12" s="212"/>
      <c r="HG12" s="212"/>
      <c r="HH12" s="212"/>
      <c r="HI12" s="212"/>
      <c r="HJ12" s="212"/>
      <c r="HK12" s="212"/>
      <c r="HL12" s="212"/>
      <c r="HM12" s="212"/>
      <c r="HN12" s="212"/>
      <c r="HO12" s="212"/>
      <c r="HP12" s="212"/>
      <c r="HQ12" s="212"/>
      <c r="HR12" s="212"/>
      <c r="HS12" s="212"/>
      <c r="HT12" s="212"/>
      <c r="HU12" s="212"/>
      <c r="HV12" s="212"/>
      <c r="HW12" s="212"/>
      <c r="HX12" s="212"/>
      <c r="HY12" s="212"/>
      <c r="HZ12" s="212"/>
      <c r="IA12" s="212"/>
      <c r="IB12" s="212"/>
      <c r="IC12" s="212"/>
      <c r="ID12" s="212"/>
      <c r="IE12" s="212"/>
      <c r="IF12" s="212"/>
      <c r="IG12" s="212"/>
      <c r="IH12" s="212"/>
      <c r="II12" s="212"/>
      <c r="IJ12" s="212"/>
      <c r="IK12" s="212"/>
      <c r="IL12" s="212"/>
      <c r="IM12" s="212"/>
      <c r="IN12" s="212"/>
      <c r="IO12" s="212"/>
      <c r="IP12" s="212"/>
      <c r="IQ12" s="212"/>
      <c r="IR12" s="212"/>
      <c r="IS12" s="212"/>
      <c r="IT12" s="212"/>
      <c r="IU12" s="212"/>
      <c r="IV12" s="212"/>
      <c r="IW12" s="212"/>
      <c r="IX12" s="212"/>
      <c r="IY12" s="212"/>
      <c r="IZ12" s="212"/>
      <c r="JA12" s="212"/>
      <c r="JB12" s="212"/>
      <c r="JC12" s="212"/>
      <c r="JD12" s="212"/>
      <c r="JE12" s="212"/>
      <c r="JF12" s="212"/>
      <c r="JG12" s="212"/>
      <c r="JH12" s="212"/>
      <c r="JI12" s="212"/>
      <c r="JJ12" s="212"/>
      <c r="JK12" s="212"/>
      <c r="JL12" s="212"/>
      <c r="JM12" s="212"/>
      <c r="JN12" s="212"/>
      <c r="JO12" s="212"/>
      <c r="JP12" s="212"/>
    </row>
    <row r="13" spans="1:276" s="215" customFormat="1" ht="104.25" customHeight="1" x14ac:dyDescent="0.25">
      <c r="A13" s="358">
        <v>1</v>
      </c>
      <c r="B13" s="338" t="s">
        <v>120</v>
      </c>
      <c r="C13" s="338" t="s">
        <v>475</v>
      </c>
      <c r="D13" s="338" t="s">
        <v>474</v>
      </c>
      <c r="E13" s="353" t="s">
        <v>501</v>
      </c>
      <c r="F13" s="338" t="s">
        <v>152</v>
      </c>
      <c r="G13" s="324" t="s">
        <v>387</v>
      </c>
      <c r="H13" s="324" t="s">
        <v>477</v>
      </c>
      <c r="I13" s="324" t="s">
        <v>156</v>
      </c>
      <c r="J13" s="324" t="s">
        <v>478</v>
      </c>
      <c r="K13" s="324" t="s">
        <v>130</v>
      </c>
      <c r="L13" s="324" t="s">
        <v>479</v>
      </c>
      <c r="M13" s="324" t="s">
        <v>480</v>
      </c>
      <c r="N13" s="324" t="s">
        <v>482</v>
      </c>
      <c r="O13" s="324" t="s">
        <v>481</v>
      </c>
      <c r="P13" s="324" t="s">
        <v>137</v>
      </c>
      <c r="Q13" s="324" t="s">
        <v>145</v>
      </c>
      <c r="R13" s="347">
        <v>500</v>
      </c>
      <c r="S13" s="329" t="str">
        <f>IF(R13&lt;=0,"",IF(R13&lt;=2,"Muy Baja",IF(R13&lt;=24,"Baja",IF(R13&lt;=500,"Media",IF(R13&lt;=5000,"Alta","Muy Alta")))))</f>
        <v>Media</v>
      </c>
      <c r="T13" s="328">
        <f>IF(S13="","",IF(S13="Muy Baja",0.2,IF(S13="Baja",0.4,IF(S13="Media",0.6,IF(S13="Alta",0.8,IF(S13="Muy Alta",1,))))))</f>
        <v>0.6</v>
      </c>
      <c r="U13" s="332" t="s">
        <v>349</v>
      </c>
      <c r="V13" s="328" t="str">
        <f>IF(NOT(ISERROR(MATCH(U13,'Tabla Impacto'!$B$222:$B$224,0))),'Tabla Impacto'!$F$224&amp;"Por favor no seleccionar los criterios de impacto(Afectación Económica o presupuestal y Pérdida Reputacional)",U13)</f>
        <v xml:space="preserve">     Afectación menor a 130 SMLMV .</v>
      </c>
      <c r="W13" s="329" t="str">
        <f>IF(OR(V13='Tabla Impacto'!$C$12,V13='Tabla Impacto'!$D$12),"Leve",IF(OR(V13='Tabla Impacto'!$C$13,V13='Tabla Impacto'!$D$13),"Menor",IF(OR(V13='Tabla Impacto'!$C$14,V13='Tabla Impacto'!$D$14),"Moderado",IF(OR(V13='Tabla Impacto'!$C$15,V13='Tabla Impacto'!$D$15),"Mayor",IF(OR(V13='Tabla Impacto'!$C$16,V13='Tabla Impacto'!$D$16),"Catastrófico","")))))</f>
        <v>Leve</v>
      </c>
      <c r="X13" s="328">
        <f>IF(W13="","",IF(W13="Leve",0.2,IF(W13="Menor",0.4,IF(W13="Moderado",0.6,IF(W13="Mayor",0.8,IF(W13="Catastrófico",1,))))))</f>
        <v>0.2</v>
      </c>
      <c r="Y13" s="327" t="str">
        <f>IF(OR(AND(S13="Muy Baja",W13="Leve"),AND(S13="Muy Baja",W13="Menor"),AND(S13="Baja",W13="Leve")),"Bajo",IF(OR(AND(S13="Muy baja",W13="Moderado"),AND(S13="Baja",W13="Menor"),AND(S13="Baja",W13="Moderado"),AND(S13="Media",W13="Leve"),AND(S13="Media",W13="Menor"),AND(S13="Media",W13="Moderado"),AND(S13="Alta",W13="Leve"),AND(S13="Alta",W13="Menor")),"Moderado",IF(OR(AND(S13="Muy Baja",W13="Mayor"),AND(S13="Baja",W13="Mayor"),AND(S13="Media",W13="Mayor"),AND(S13="Alta",W13="Moderado"),AND(S13="Alta",W13="Mayor"),AND(S13="Muy Alta",W13="Leve"),AND(S13="Muy Alta",W13="Menor"),AND(S13="Muy Alta",W13="Moderado"),AND(S13="Muy Alta",W13="Mayor")),"Alto",IF(OR(AND(S13="Muy Baja",W13="Catastrófico"),AND(S13="Baja",W13="Catastrófico"),AND(S13="Media",W13="Catastrófico"),AND(S13="Alta",W13="Catastrófico"),AND(S13="Muy Alta",W13="Catastrófico")),"Extremo",""))))</f>
        <v>Moderado</v>
      </c>
      <c r="Z13" s="214">
        <v>1</v>
      </c>
      <c r="AA13" s="240" t="s">
        <v>505</v>
      </c>
      <c r="AB13" s="189" t="str">
        <f t="shared" ref="AB13:AB18" si="0">IF(OR(AC13="Preventivo",AC13="Detectivo"),"Probabilidad",IF(AC13="Correctivo","Impacto",""))</f>
        <v>Probabilidad</v>
      </c>
      <c r="AC13" s="190" t="s">
        <v>254</v>
      </c>
      <c r="AD13" s="190" t="s">
        <v>255</v>
      </c>
      <c r="AE13" s="191" t="str">
        <f>IF(AND(AC13="Preventivo",AD13="Automático"),"50%",IF(AND(AC13="Preventivo",AD13="Manual"),"40%",IF(AND(AC13="Detectivo",AD13="Automático"),"40%",IF(AND(AC13="Detectivo",AD13="Manual"),"30%",IF(AND(AC13="Correctivo",AD13="Automático"),"35%",IF(AND(AC13="Correctivo",AD13="Manual"),"25%",""))))))</f>
        <v>40%</v>
      </c>
      <c r="AF13" s="190" t="s">
        <v>256</v>
      </c>
      <c r="AG13" s="190" t="s">
        <v>257</v>
      </c>
      <c r="AH13" s="190" t="s">
        <v>258</v>
      </c>
      <c r="AI13" s="192">
        <f>IFERROR(IF(AB13="Probabilidad",(T13-(+T13*AE13)),IF(AB13="Impacto",T13,"")),"")</f>
        <v>0.36</v>
      </c>
      <c r="AJ13" s="193" t="str">
        <f>IFERROR(IF(AI13="","",IF(AI13&lt;=0.2,"Muy Baja",IF(AI13&lt;=0.4,"Baja",IF(AI13&lt;=0.6,"Media",IF(AI13&lt;=0.8,"Alta","Muy Alta"))))),"")</f>
        <v>Baja</v>
      </c>
      <c r="AK13" s="191">
        <f>+AI13</f>
        <v>0.36</v>
      </c>
      <c r="AL13" s="193" t="str">
        <f>IFERROR(IF(AM13="","",IF(AM13&lt;=0.2,"Leve",IF(AM13&lt;=0.4,"Menor",IF(AM13&lt;=0.6,"Moderado",IF(AM13&lt;=0.8,"Mayor","Catastrófico"))))),"")</f>
        <v>Leve</v>
      </c>
      <c r="AM13" s="191">
        <f>IFERROR(IF(AB13="Impacto",(X13-(+X13*AE13)),IF(AB13="Probabilidad",X13,"")),"")</f>
        <v>0.2</v>
      </c>
      <c r="AN13" s="194" t="str">
        <f>IFERROR(IF(OR(AND(AJ13="Muy Baja",AL13="Leve"),AND(AJ13="Muy Baja",AL13="Menor"),AND(AJ13="Baja",AL13="Leve")),"Bajo",IF(OR(AND(AJ13="Muy baja",AL13="Moderado"),AND(AJ13="Baja",AL13="Menor"),AND(AJ13="Baja",AL13="Moderado"),AND(AJ13="Media",AL13="Leve"),AND(AJ13="Media",AL13="Menor"),AND(AJ13="Media",AL13="Moderado"),AND(AJ13="Alta",AL13="Leve"),AND(AJ13="Alta",AL13="Menor")),"Moderado",IF(OR(AND(AJ13="Muy Baja",AL13="Mayor"),AND(AJ13="Baja",AL13="Mayor"),AND(AJ13="Media",AL13="Mayor"),AND(AJ13="Alta",AL13="Moderado"),AND(AJ13="Alta",AL13="Mayor"),AND(AJ13="Muy Alta",AL13="Leve"),AND(AJ13="Muy Alta",AL13="Menor"),AND(AJ13="Muy Alta",AL13="Moderado"),AND(AJ13="Muy Alta",AL13="Mayor")),"Alto",IF(OR(AND(AJ13="Muy Baja",AL13="Catastrófico"),AND(AJ13="Baja",AL13="Catastrófico"),AND(AJ13="Media",AL13="Catastrófico"),AND(AJ13="Alta",AL13="Catastrófico"),AND(AJ13="Muy Alta",AL13="Catastrófico")),"Extremo","")))),"")</f>
        <v>Bajo</v>
      </c>
      <c r="AO13" s="195" t="s">
        <v>117</v>
      </c>
      <c r="AP13" s="542" t="s">
        <v>491</v>
      </c>
      <c r="AQ13" s="324" t="s">
        <v>489</v>
      </c>
      <c r="AR13" s="542" t="s">
        <v>492</v>
      </c>
      <c r="AS13" s="356" t="s">
        <v>490</v>
      </c>
      <c r="AT13" s="338" t="s">
        <v>486</v>
      </c>
      <c r="AU13" s="338" t="s">
        <v>487</v>
      </c>
      <c r="AV13" s="338" t="s">
        <v>488</v>
      </c>
    </row>
    <row r="14" spans="1:276" ht="104.25" customHeight="1" x14ac:dyDescent="0.2">
      <c r="A14" s="358"/>
      <c r="B14" s="338"/>
      <c r="C14" s="338"/>
      <c r="D14" s="338"/>
      <c r="E14" s="353"/>
      <c r="F14" s="338"/>
      <c r="G14" s="325"/>
      <c r="H14" s="325"/>
      <c r="I14" s="325"/>
      <c r="J14" s="325"/>
      <c r="K14" s="325"/>
      <c r="L14" s="325"/>
      <c r="M14" s="325"/>
      <c r="N14" s="325"/>
      <c r="O14" s="325"/>
      <c r="P14" s="325"/>
      <c r="Q14" s="325"/>
      <c r="R14" s="347"/>
      <c r="S14" s="329"/>
      <c r="T14" s="328"/>
      <c r="U14" s="332"/>
      <c r="V14" s="328">
        <f>IF(NOT(ISERROR(MATCH(U14,_xlfn.ANCHORARRAY(E25),0))),T27&amp;"Por favor no seleccionar los criterios de impacto",U14)</f>
        <v>0</v>
      </c>
      <c r="W14" s="329"/>
      <c r="X14" s="328"/>
      <c r="Y14" s="327"/>
      <c r="Z14" s="214">
        <v>2</v>
      </c>
      <c r="AA14" s="240" t="s">
        <v>483</v>
      </c>
      <c r="AB14" s="189" t="str">
        <f t="shared" si="0"/>
        <v>Probabilidad</v>
      </c>
      <c r="AC14" s="190" t="s">
        <v>259</v>
      </c>
      <c r="AD14" s="190" t="s">
        <v>255</v>
      </c>
      <c r="AE14" s="191" t="str">
        <f t="shared" ref="AE14:AE18" si="1">IF(AND(AC14="Preventivo",AD14="Automático"),"50%",IF(AND(AC14="Preventivo",AD14="Manual"),"40%",IF(AND(AC14="Detectivo",AD14="Automático"),"40%",IF(AND(AC14="Detectivo",AD14="Manual"),"30%",IF(AND(AC14="Correctivo",AD14="Automático"),"35%",IF(AND(AC14="Correctivo",AD14="Manual"),"25%",""))))))</f>
        <v>30%</v>
      </c>
      <c r="AF14" s="190" t="s">
        <v>256</v>
      </c>
      <c r="AG14" s="190" t="s">
        <v>257</v>
      </c>
      <c r="AH14" s="190" t="s">
        <v>258</v>
      </c>
      <c r="AI14" s="192">
        <f>IFERROR(IF(AND(AB13="Probabilidad",AB14="Probabilidad"),(AK13-(+AK13*AE14)),IF(AB14="Probabilidad",(T13-(+T13*AE14)),IF(AB14="Impacto",AK13,""))),"")</f>
        <v>0.252</v>
      </c>
      <c r="AJ14" s="193" t="str">
        <f t="shared" ref="AJ14:AJ72" si="2">IFERROR(IF(AI14="","",IF(AI14&lt;=0.2,"Muy Baja",IF(AI14&lt;=0.4,"Baja",IF(AI14&lt;=0.6,"Media",IF(AI14&lt;=0.8,"Alta","Muy Alta"))))),"")</f>
        <v>Baja</v>
      </c>
      <c r="AK14" s="191">
        <f t="shared" ref="AK14:AK18" si="3">+AI14</f>
        <v>0.252</v>
      </c>
      <c r="AL14" s="193" t="str">
        <f t="shared" ref="AL14:AL72" si="4">IFERROR(IF(AM14="","",IF(AM14&lt;=0.2,"Leve",IF(AM14&lt;=0.4,"Menor",IF(AM14&lt;=0.6,"Moderado",IF(AM14&lt;=0.8,"Mayor","Catastrófico"))))),"")</f>
        <v>Leve</v>
      </c>
      <c r="AM14" s="191">
        <f>IFERROR(IF(AND(AB13="Impacto",AB14="Impacto"),(AM13-(+AM13*AE14)),IF(AB14="Impacto",($X$13-(+$X$13*AE14)),IF(AB14="Probabilidad",AM13,""))),"")</f>
        <v>0.2</v>
      </c>
      <c r="AN14" s="194" t="str">
        <f t="shared" ref="AN14:AN18" si="5">IFERROR(IF(OR(AND(AJ14="Muy Baja",AL14="Leve"),AND(AJ14="Muy Baja",AL14="Menor"),AND(AJ14="Baja",AL14="Leve")),"Bajo",IF(OR(AND(AJ14="Muy baja",AL14="Moderado"),AND(AJ14="Baja",AL14="Menor"),AND(AJ14="Baja",AL14="Moderado"),AND(AJ14="Media",AL14="Leve"),AND(AJ14="Media",AL14="Menor"),AND(AJ14="Media",AL14="Moderado"),AND(AJ14="Alta",AL14="Leve"),AND(AJ14="Alta",AL14="Menor")),"Moderado",IF(OR(AND(AJ14="Muy Baja",AL14="Mayor"),AND(AJ14="Baja",AL14="Mayor"),AND(AJ14="Media",AL14="Mayor"),AND(AJ14="Alta",AL14="Moderado"),AND(AJ14="Alta",AL14="Mayor"),AND(AJ14="Muy Alta",AL14="Leve"),AND(AJ14="Muy Alta",AL14="Menor"),AND(AJ14="Muy Alta",AL14="Moderado"),AND(AJ14="Muy Alta",AL14="Mayor")),"Alto",IF(OR(AND(AJ14="Muy Baja",AL14="Catastrófico"),AND(AJ14="Baja",AL14="Catastrófico"),AND(AJ14="Media",AL14="Catastrófico"),AND(AJ14="Alta",AL14="Catastrófico"),AND(AJ14="Muy Alta",AL14="Catastrófico")),"Extremo","")))),"")</f>
        <v>Bajo</v>
      </c>
      <c r="AO14" s="195" t="s">
        <v>117</v>
      </c>
      <c r="AP14" s="543"/>
      <c r="AQ14" s="326"/>
      <c r="AR14" s="543"/>
      <c r="AS14" s="357"/>
      <c r="AT14" s="338"/>
      <c r="AU14" s="338"/>
      <c r="AV14" s="338"/>
    </row>
    <row r="15" spans="1:276" ht="37.5" customHeight="1" x14ac:dyDescent="0.2">
      <c r="A15" s="358"/>
      <c r="B15" s="338"/>
      <c r="C15" s="338"/>
      <c r="D15" s="338"/>
      <c r="E15" s="353"/>
      <c r="F15" s="338"/>
      <c r="G15" s="325"/>
      <c r="H15" s="325"/>
      <c r="I15" s="325"/>
      <c r="J15" s="325"/>
      <c r="K15" s="325"/>
      <c r="L15" s="325"/>
      <c r="M15" s="325"/>
      <c r="N15" s="325"/>
      <c r="O15" s="325"/>
      <c r="P15" s="325"/>
      <c r="Q15" s="325"/>
      <c r="R15" s="347"/>
      <c r="S15" s="329"/>
      <c r="T15" s="328"/>
      <c r="U15" s="332"/>
      <c r="V15" s="328">
        <f>IF(NOT(ISERROR(MATCH(U15,_xlfn.ANCHORARRAY(E26),0))),T28&amp;"Por favor no seleccionar los criterios de impacto",U15)</f>
        <v>0</v>
      </c>
      <c r="W15" s="329"/>
      <c r="X15" s="328"/>
      <c r="Y15" s="327"/>
      <c r="Z15" s="214">
        <v>3</v>
      </c>
      <c r="AA15" s="188"/>
      <c r="AB15" s="189" t="str">
        <f t="shared" si="0"/>
        <v/>
      </c>
      <c r="AC15" s="190"/>
      <c r="AD15" s="190"/>
      <c r="AE15" s="191" t="str">
        <f t="shared" si="1"/>
        <v/>
      </c>
      <c r="AF15" s="190"/>
      <c r="AG15" s="190"/>
      <c r="AH15" s="190"/>
      <c r="AI15" s="192" t="str">
        <f>IFERROR(IF(AND(AB14="Probabilidad",AB15="Probabilidad"),(AK14-(+AK14*AE15)),IF(AND(AB14="Impacto",AB15="Probabilidad"),(AK13-(+AK13*AE15)),IF(AB15="Impacto",AK14,""))),"")</f>
        <v/>
      </c>
      <c r="AJ15" s="193" t="str">
        <f t="shared" si="2"/>
        <v/>
      </c>
      <c r="AK15" s="191" t="str">
        <f t="shared" si="3"/>
        <v/>
      </c>
      <c r="AL15" s="193" t="str">
        <f t="shared" si="4"/>
        <v/>
      </c>
      <c r="AM15" s="191" t="str">
        <f>IFERROR(IF(AND(AB14="Impacto",AB15="Impacto"),(AM14-(+AM14*AE15)),IF(AND(AB14="Probabilidad",AB15="Impacto"),(AM13-(+AM13*AE15)),IF(AB15="Probabilidad",AM14,""))),"")</f>
        <v/>
      </c>
      <c r="AN15" s="194" t="str">
        <f t="shared" si="5"/>
        <v/>
      </c>
      <c r="AO15" s="195"/>
      <c r="AP15" s="186"/>
      <c r="AQ15" s="196"/>
      <c r="AR15" s="196"/>
      <c r="AS15" s="197"/>
      <c r="AT15" s="338"/>
      <c r="AU15" s="338"/>
      <c r="AV15" s="338"/>
    </row>
    <row r="16" spans="1:276" ht="37.5" customHeight="1" x14ac:dyDescent="0.2">
      <c r="A16" s="358"/>
      <c r="B16" s="338"/>
      <c r="C16" s="338"/>
      <c r="D16" s="338"/>
      <c r="E16" s="353"/>
      <c r="F16" s="338"/>
      <c r="G16" s="325"/>
      <c r="H16" s="325"/>
      <c r="I16" s="325"/>
      <c r="J16" s="325"/>
      <c r="K16" s="325"/>
      <c r="L16" s="325"/>
      <c r="M16" s="325"/>
      <c r="N16" s="325"/>
      <c r="O16" s="325"/>
      <c r="P16" s="325"/>
      <c r="Q16" s="325"/>
      <c r="R16" s="347"/>
      <c r="S16" s="329"/>
      <c r="T16" s="328"/>
      <c r="U16" s="332"/>
      <c r="V16" s="328">
        <f>IF(NOT(ISERROR(MATCH(U16,_xlfn.ANCHORARRAY(E27),0))),T29&amp;"Por favor no seleccionar los criterios de impacto",U16)</f>
        <v>0</v>
      </c>
      <c r="W16" s="329"/>
      <c r="X16" s="328"/>
      <c r="Y16" s="327"/>
      <c r="Z16" s="214">
        <v>4</v>
      </c>
      <c r="AA16" s="187"/>
      <c r="AB16" s="189" t="str">
        <f t="shared" si="0"/>
        <v/>
      </c>
      <c r="AC16" s="190"/>
      <c r="AD16" s="190"/>
      <c r="AE16" s="191" t="str">
        <f t="shared" si="1"/>
        <v/>
      </c>
      <c r="AF16" s="190"/>
      <c r="AG16" s="190"/>
      <c r="AH16" s="190"/>
      <c r="AI16" s="192" t="str">
        <f t="shared" ref="AI16:AI18" si="6">IFERROR(IF(AND(AB15="Probabilidad",AB16="Probabilidad"),(AK15-(+AK15*AE16)),IF(AND(AB15="Impacto",AB16="Probabilidad"),(AK14-(+AK14*AE16)),IF(AB16="Impacto",AK15,""))),"")</f>
        <v/>
      </c>
      <c r="AJ16" s="193" t="str">
        <f t="shared" si="2"/>
        <v/>
      </c>
      <c r="AK16" s="191" t="str">
        <f t="shared" si="3"/>
        <v/>
      </c>
      <c r="AL16" s="193" t="str">
        <f t="shared" si="4"/>
        <v/>
      </c>
      <c r="AM16" s="191" t="str">
        <f t="shared" ref="AM16:AM18" si="7">IFERROR(IF(AND(AB15="Impacto",AB16="Impacto"),(AM15-(+AM15*AE16)),IF(AND(AB15="Probabilidad",AB16="Impacto"),(AM14-(+AM14*AE16)),IF(AB16="Probabilidad",AM15,""))),"")</f>
        <v/>
      </c>
      <c r="AN16" s="194" t="str">
        <f>IFERROR(IF(OR(AND(AJ16="Muy Baja",AL16="Leve"),AND(AJ16="Muy Baja",AL16="Menor"),AND(AJ16="Baja",AL16="Leve")),"Bajo",IF(OR(AND(AJ16="Muy baja",AL16="Moderado"),AND(AJ16="Baja",AL16="Menor"),AND(AJ16="Baja",AL16="Moderado"),AND(AJ16="Media",AL16="Leve"),AND(AJ16="Media",AL16="Menor"),AND(AJ16="Media",AL16="Moderado"),AND(AJ16="Alta",AL16="Leve"),AND(AJ16="Alta",AL16="Menor")),"Moderado",IF(OR(AND(AJ16="Muy Baja",AL16="Mayor"),AND(AJ16="Baja",AL16="Mayor"),AND(AJ16="Media",AL16="Mayor"),AND(AJ16="Alta",AL16="Moderado"),AND(AJ16="Alta",AL16="Mayor"),AND(AJ16="Muy Alta",AL16="Leve"),AND(AJ16="Muy Alta",AL16="Menor"),AND(AJ16="Muy Alta",AL16="Moderado"),AND(AJ16="Muy Alta",AL16="Mayor")),"Alto",IF(OR(AND(AJ16="Muy Baja",AL16="Catastrófico"),AND(AJ16="Baja",AL16="Catastrófico"),AND(AJ16="Media",AL16="Catastrófico"),AND(AJ16="Alta",AL16="Catastrófico"),AND(AJ16="Muy Alta",AL16="Catastrófico")),"Extremo","")))),"")</f>
        <v/>
      </c>
      <c r="AO16" s="195"/>
      <c r="AP16" s="186"/>
      <c r="AQ16" s="196"/>
      <c r="AR16" s="196"/>
      <c r="AS16" s="197"/>
      <c r="AT16" s="338"/>
      <c r="AU16" s="338"/>
      <c r="AV16" s="338"/>
    </row>
    <row r="17" spans="1:48" ht="37.5" customHeight="1" x14ac:dyDescent="0.2">
      <c r="A17" s="358"/>
      <c r="B17" s="338"/>
      <c r="C17" s="338"/>
      <c r="D17" s="338"/>
      <c r="E17" s="353"/>
      <c r="F17" s="338"/>
      <c r="G17" s="325"/>
      <c r="H17" s="325"/>
      <c r="I17" s="325"/>
      <c r="J17" s="325"/>
      <c r="K17" s="325"/>
      <c r="L17" s="325"/>
      <c r="M17" s="325"/>
      <c r="N17" s="325"/>
      <c r="O17" s="325"/>
      <c r="P17" s="325"/>
      <c r="Q17" s="325"/>
      <c r="R17" s="347"/>
      <c r="S17" s="329"/>
      <c r="T17" s="328"/>
      <c r="U17" s="332"/>
      <c r="V17" s="328">
        <f>IF(NOT(ISERROR(MATCH(U17,_xlfn.ANCHORARRAY(E28),0))),T30&amp;"Por favor no seleccionar los criterios de impacto",U17)</f>
        <v>0</v>
      </c>
      <c r="W17" s="329"/>
      <c r="X17" s="328"/>
      <c r="Y17" s="327"/>
      <c r="Z17" s="214">
        <v>5</v>
      </c>
      <c r="AA17" s="187"/>
      <c r="AB17" s="189" t="str">
        <f t="shared" si="0"/>
        <v/>
      </c>
      <c r="AC17" s="190"/>
      <c r="AD17" s="190"/>
      <c r="AE17" s="191" t="str">
        <f t="shared" si="1"/>
        <v/>
      </c>
      <c r="AF17" s="190"/>
      <c r="AG17" s="190"/>
      <c r="AH17" s="190"/>
      <c r="AI17" s="192" t="str">
        <f t="shared" si="6"/>
        <v/>
      </c>
      <c r="AJ17" s="193" t="str">
        <f t="shared" si="2"/>
        <v/>
      </c>
      <c r="AK17" s="191" t="str">
        <f t="shared" si="3"/>
        <v/>
      </c>
      <c r="AL17" s="193" t="str">
        <f t="shared" si="4"/>
        <v/>
      </c>
      <c r="AM17" s="191" t="str">
        <f t="shared" si="7"/>
        <v/>
      </c>
      <c r="AN17" s="194" t="str">
        <f t="shared" si="5"/>
        <v/>
      </c>
      <c r="AO17" s="195"/>
      <c r="AP17" s="186"/>
      <c r="AQ17" s="196"/>
      <c r="AR17" s="196"/>
      <c r="AS17" s="197"/>
      <c r="AT17" s="338"/>
      <c r="AU17" s="338"/>
      <c r="AV17" s="338"/>
    </row>
    <row r="18" spans="1:48" ht="37.5" customHeight="1" x14ac:dyDescent="0.2">
      <c r="A18" s="358"/>
      <c r="B18" s="338"/>
      <c r="C18" s="338"/>
      <c r="D18" s="338"/>
      <c r="E18" s="353"/>
      <c r="F18" s="338"/>
      <c r="G18" s="326"/>
      <c r="H18" s="326"/>
      <c r="I18" s="326"/>
      <c r="J18" s="326"/>
      <c r="K18" s="326"/>
      <c r="L18" s="326"/>
      <c r="M18" s="326"/>
      <c r="N18" s="326"/>
      <c r="O18" s="326"/>
      <c r="P18" s="326"/>
      <c r="Q18" s="326"/>
      <c r="R18" s="347"/>
      <c r="S18" s="329"/>
      <c r="T18" s="328"/>
      <c r="U18" s="332"/>
      <c r="V18" s="328">
        <f>IF(NOT(ISERROR(MATCH(U18,_xlfn.ANCHORARRAY(E29),0))),T31&amp;"Por favor no seleccionar los criterios de impacto",U18)</f>
        <v>0</v>
      </c>
      <c r="W18" s="329"/>
      <c r="X18" s="328"/>
      <c r="Y18" s="327"/>
      <c r="Z18" s="214">
        <v>6</v>
      </c>
      <c r="AA18" s="187"/>
      <c r="AB18" s="189" t="str">
        <f t="shared" si="0"/>
        <v/>
      </c>
      <c r="AC18" s="190"/>
      <c r="AD18" s="190"/>
      <c r="AE18" s="191" t="str">
        <f t="shared" si="1"/>
        <v/>
      </c>
      <c r="AF18" s="190"/>
      <c r="AG18" s="190"/>
      <c r="AH18" s="190"/>
      <c r="AI18" s="192" t="str">
        <f t="shared" si="6"/>
        <v/>
      </c>
      <c r="AJ18" s="193" t="str">
        <f t="shared" si="2"/>
        <v/>
      </c>
      <c r="AK18" s="191" t="str">
        <f t="shared" si="3"/>
        <v/>
      </c>
      <c r="AL18" s="193" t="str">
        <f t="shared" si="4"/>
        <v/>
      </c>
      <c r="AM18" s="191" t="str">
        <f t="shared" si="7"/>
        <v/>
      </c>
      <c r="AN18" s="194" t="str">
        <f t="shared" si="5"/>
        <v/>
      </c>
      <c r="AO18" s="195"/>
      <c r="AP18" s="186"/>
      <c r="AQ18" s="196"/>
      <c r="AR18" s="196"/>
      <c r="AS18" s="197"/>
      <c r="AT18" s="338"/>
      <c r="AU18" s="338"/>
      <c r="AV18" s="338"/>
    </row>
    <row r="19" spans="1:48" ht="37.5" customHeight="1" x14ac:dyDescent="0.2">
      <c r="A19" s="358">
        <v>2</v>
      </c>
      <c r="B19" s="338"/>
      <c r="C19" s="338"/>
      <c r="D19" s="338"/>
      <c r="E19" s="353"/>
      <c r="F19" s="338"/>
      <c r="G19" s="324"/>
      <c r="H19" s="324"/>
      <c r="I19" s="324"/>
      <c r="J19" s="324"/>
      <c r="K19" s="324"/>
      <c r="L19" s="324"/>
      <c r="M19" s="324"/>
      <c r="N19" s="324"/>
      <c r="O19" s="324"/>
      <c r="P19" s="324"/>
      <c r="Q19" s="324"/>
      <c r="R19" s="347"/>
      <c r="S19" s="329" t="str">
        <f>IF(R19&lt;=0,"",IF(R19&lt;=2,"Muy Baja",IF(R19&lt;=24,"Baja",IF(R19&lt;=500,"Media",IF(R19&lt;=5000,"Alta","Muy Alta")))))</f>
        <v/>
      </c>
      <c r="T19" s="328" t="str">
        <f>IF(S19="","",IF(S19="Muy Baja",0.2,IF(S19="Baja",0.4,IF(S19="Media",0.6,IF(S19="Alta",0.8,IF(S19="Muy Alta",1,))))))</f>
        <v/>
      </c>
      <c r="U19" s="332"/>
      <c r="V19" s="328">
        <f>IF(NOT(ISERROR(MATCH(U19,'Tabla Impacto'!$B$222:$B$224,0))),'Tabla Impacto'!$F$224&amp;"Por favor no seleccionar los criterios de impacto(Afectación Económica o presupuestal y Pérdida Reputacional)",U19)</f>
        <v>0</v>
      </c>
      <c r="W19" s="329" t="str">
        <f>IF(OR(V19='Tabla Impacto'!$C$12,V19='Tabla Impacto'!$D$12),"Leve",IF(OR(V19='Tabla Impacto'!$C$13,V19='Tabla Impacto'!$D$13),"Menor",IF(OR(V19='Tabla Impacto'!$C$14,V19='Tabla Impacto'!$D$14),"Moderado",IF(OR(V19='Tabla Impacto'!$C$15,V19='Tabla Impacto'!$D$15),"Mayor",IF(OR(V19='Tabla Impacto'!$C$16,V19='Tabla Impacto'!$D$16),"Catastrófico","")))))</f>
        <v/>
      </c>
      <c r="X19" s="328" t="str">
        <f>IF(W19="","",IF(W19="Leve",0.2,IF(W19="Menor",0.4,IF(W19="Moderado",0.6,IF(W19="Mayor",0.8,IF(W19="Catastrófico",1,))))))</f>
        <v/>
      </c>
      <c r="Y19" s="327" t="str">
        <f>IF(OR(AND(S19="Muy Baja",W19="Leve"),AND(S19="Muy Baja",W19="Menor"),AND(S19="Baja",W19="Leve")),"Bajo",IF(OR(AND(S19="Muy baja",W19="Moderado"),AND(S19="Baja",W19="Menor"),AND(S19="Baja",W19="Moderado"),AND(S19="Media",W19="Leve"),AND(S19="Media",W19="Menor"),AND(S19="Media",W19="Moderado"),AND(S19="Alta",W19="Leve"),AND(S19="Alta",W19="Menor")),"Moderado",IF(OR(AND(S19="Muy Baja",W19="Mayor"),AND(S19="Baja",W19="Mayor"),AND(S19="Media",W19="Mayor"),AND(S19="Alta",W19="Moderado"),AND(S19="Alta",W19="Mayor"),AND(S19="Muy Alta",W19="Leve"),AND(S19="Muy Alta",W19="Menor"),AND(S19="Muy Alta",W19="Moderado"),AND(S19="Muy Alta",W19="Mayor")),"Alto",IF(OR(AND(S19="Muy Baja",W19="Catastrófico"),AND(S19="Baja",W19="Catastrófico"),AND(S19="Media",W19="Catastrófico"),AND(S19="Alta",W19="Catastrófico"),AND(S19="Muy Alta",W19="Catastrófico")),"Extremo",""))))</f>
        <v/>
      </c>
      <c r="Z19" s="214">
        <v>1</v>
      </c>
      <c r="AA19" s="187"/>
      <c r="AB19" s="189" t="str">
        <f>IF(OR(AC19="Preventivo",AC19="Detectivo"),"Probabilidad",IF(AC19="Correctivo","Impacto",""))</f>
        <v/>
      </c>
      <c r="AC19" s="190"/>
      <c r="AD19" s="190"/>
      <c r="AE19" s="191" t="str">
        <f>IF(AND(AC19="Preventivo",AD19="Automático"),"50%",IF(AND(AC19="Preventivo",AD19="Manual"),"40%",IF(AND(AC19="Detectivo",AD19="Automático"),"40%",IF(AND(AC19="Detectivo",AD19="Manual"),"30%",IF(AND(AC19="Correctivo",AD19="Automático"),"35%",IF(AND(AC19="Correctivo",AD19="Manual"),"25%",""))))))</f>
        <v/>
      </c>
      <c r="AF19" s="190"/>
      <c r="AG19" s="190"/>
      <c r="AH19" s="190"/>
      <c r="AI19" s="192" t="str">
        <f>IFERROR(IF(AB19="Probabilidad",(T19-(+T19*AE19)),IF(AB19="Impacto",T19,"")),"")</f>
        <v/>
      </c>
      <c r="AJ19" s="193" t="str">
        <f>IFERROR(IF(AI19="","",IF(AI19&lt;=0.2,"Muy Baja",IF(AI19&lt;=0.4,"Baja",IF(AI19&lt;=0.6,"Media",IF(AI19&lt;=0.8,"Alta","Muy Alta"))))),"")</f>
        <v/>
      </c>
      <c r="AK19" s="191" t="str">
        <f>+AI19</f>
        <v/>
      </c>
      <c r="AL19" s="193" t="str">
        <f>IFERROR(IF(AM19="","",IF(AM19&lt;=0.2,"Leve",IF(AM19&lt;=0.4,"Menor",IF(AM19&lt;=0.6,"Moderado",IF(AM19&lt;=0.8,"Mayor","Catastrófico"))))),"")</f>
        <v/>
      </c>
      <c r="AM19" s="191" t="str">
        <f t="shared" ref="AM19" si="8">IFERROR(IF(AB19="Impacto",(X19-(+X19*AE19)),IF(AB19="Probabilidad",X19,"")),"")</f>
        <v/>
      </c>
      <c r="AN19" s="194" t="str">
        <f>IFERROR(IF(OR(AND(AJ19="Muy Baja",AL19="Leve"),AND(AJ19="Muy Baja",AL19="Menor"),AND(AJ19="Baja",AL19="Leve")),"Bajo",IF(OR(AND(AJ19="Muy baja",AL19="Moderado"),AND(AJ19="Baja",AL19="Menor"),AND(AJ19="Baja",AL19="Moderado"),AND(AJ19="Media",AL19="Leve"),AND(AJ19="Media",AL19="Menor"),AND(AJ19="Media",AL19="Moderado"),AND(AJ19="Alta",AL19="Leve"),AND(AJ19="Alta",AL19="Menor")),"Moderado",IF(OR(AND(AJ19="Muy Baja",AL19="Mayor"),AND(AJ19="Baja",AL19="Mayor"),AND(AJ19="Media",AL19="Mayor"),AND(AJ19="Alta",AL19="Moderado"),AND(AJ19="Alta",AL19="Mayor"),AND(AJ19="Muy Alta",AL19="Leve"),AND(AJ19="Muy Alta",AL19="Menor"),AND(AJ19="Muy Alta",AL19="Moderado"),AND(AJ19="Muy Alta",AL19="Mayor")),"Alto",IF(OR(AND(AJ19="Muy Baja",AL19="Catastrófico"),AND(AJ19="Baja",AL19="Catastrófico"),AND(AJ19="Media",AL19="Catastrófico"),AND(AJ19="Alta",AL19="Catastrófico"),AND(AJ19="Muy Alta",AL19="Catastrófico")),"Extremo","")))),"")</f>
        <v/>
      </c>
      <c r="AO19" s="195"/>
      <c r="AP19" s="186"/>
      <c r="AQ19" s="196"/>
      <c r="AR19" s="196"/>
      <c r="AS19" s="197"/>
      <c r="AT19" s="347"/>
      <c r="AU19" s="347"/>
      <c r="AV19" s="347"/>
    </row>
    <row r="20" spans="1:48" ht="37.5" customHeight="1" x14ac:dyDescent="0.2">
      <c r="A20" s="358"/>
      <c r="B20" s="338"/>
      <c r="C20" s="338"/>
      <c r="D20" s="338"/>
      <c r="E20" s="353"/>
      <c r="F20" s="338"/>
      <c r="G20" s="325"/>
      <c r="H20" s="325"/>
      <c r="I20" s="325"/>
      <c r="J20" s="325"/>
      <c r="K20" s="325"/>
      <c r="L20" s="325"/>
      <c r="M20" s="325"/>
      <c r="N20" s="325"/>
      <c r="O20" s="325"/>
      <c r="P20" s="325"/>
      <c r="Q20" s="325"/>
      <c r="R20" s="347"/>
      <c r="S20" s="329"/>
      <c r="T20" s="328"/>
      <c r="U20" s="332"/>
      <c r="V20" s="328">
        <f>IF(NOT(ISERROR(MATCH(U20,_xlfn.ANCHORARRAY(E31),0))),T33&amp;"Por favor no seleccionar los criterios de impacto",U20)</f>
        <v>0</v>
      </c>
      <c r="W20" s="329"/>
      <c r="X20" s="328"/>
      <c r="Y20" s="327"/>
      <c r="Z20" s="214">
        <v>2</v>
      </c>
      <c r="AA20" s="187"/>
      <c r="AB20" s="189" t="str">
        <f>IF(OR(AC20="Preventivo",AC20="Detectivo"),"Probabilidad",IF(AC20="Correctivo","Impacto",""))</f>
        <v/>
      </c>
      <c r="AC20" s="190"/>
      <c r="AD20" s="190"/>
      <c r="AE20" s="191" t="str">
        <f t="shared" ref="AE20:AE24" si="9">IF(AND(AC20="Preventivo",AD20="Automático"),"50%",IF(AND(AC20="Preventivo",AD20="Manual"),"40%",IF(AND(AC20="Detectivo",AD20="Automático"),"40%",IF(AND(AC20="Detectivo",AD20="Manual"),"30%",IF(AND(AC20="Correctivo",AD20="Automático"),"35%",IF(AND(AC20="Correctivo",AD20="Manual"),"25%",""))))))</f>
        <v/>
      </c>
      <c r="AF20" s="190"/>
      <c r="AG20" s="190"/>
      <c r="AH20" s="190"/>
      <c r="AI20" s="192" t="str">
        <f>IFERROR(IF(AND(AB19="Probabilidad",AB20="Probabilidad"),(AK19-(+AK19*AE20)),IF(AB20="Probabilidad",(T19-(+T19*AE20)),IF(AB20="Impacto",AK19,""))),"")</f>
        <v/>
      </c>
      <c r="AJ20" s="193" t="str">
        <f t="shared" si="2"/>
        <v/>
      </c>
      <c r="AK20" s="191" t="str">
        <f t="shared" ref="AK20:AK24" si="10">+AI20</f>
        <v/>
      </c>
      <c r="AL20" s="193" t="str">
        <f t="shared" si="4"/>
        <v/>
      </c>
      <c r="AM20" s="191" t="str">
        <f t="shared" ref="AM20" si="11">IFERROR(IF(AND(AB19="Impacto",AB20="Impacto"),(AM19-(+AM19*AE20)),IF(AB20="Impacto",($X$13-(+$X$13*AE20)),IF(AB20="Probabilidad",AM19,""))),"")</f>
        <v/>
      </c>
      <c r="AN20" s="194" t="str">
        <f t="shared" ref="AN20:AN21" si="12">IFERROR(IF(OR(AND(AJ20="Muy Baja",AL20="Leve"),AND(AJ20="Muy Baja",AL20="Menor"),AND(AJ20="Baja",AL20="Leve")),"Bajo",IF(OR(AND(AJ20="Muy baja",AL20="Moderado"),AND(AJ20="Baja",AL20="Menor"),AND(AJ20="Baja",AL20="Moderado"),AND(AJ20="Media",AL20="Leve"),AND(AJ20="Media",AL20="Menor"),AND(AJ20="Media",AL20="Moderado"),AND(AJ20="Alta",AL20="Leve"),AND(AJ20="Alta",AL20="Menor")),"Moderado",IF(OR(AND(AJ20="Muy Baja",AL20="Mayor"),AND(AJ20="Baja",AL20="Mayor"),AND(AJ20="Media",AL20="Mayor"),AND(AJ20="Alta",AL20="Moderado"),AND(AJ20="Alta",AL20="Mayor"),AND(AJ20="Muy Alta",AL20="Leve"),AND(AJ20="Muy Alta",AL20="Menor"),AND(AJ20="Muy Alta",AL20="Moderado"),AND(AJ20="Muy Alta",AL20="Mayor")),"Alto",IF(OR(AND(AJ20="Muy Baja",AL20="Catastrófico"),AND(AJ20="Baja",AL20="Catastrófico"),AND(AJ20="Media",AL20="Catastrófico"),AND(AJ20="Alta",AL20="Catastrófico"),AND(AJ20="Muy Alta",AL20="Catastrófico")),"Extremo","")))),"")</f>
        <v/>
      </c>
      <c r="AO20" s="195"/>
      <c r="AP20" s="186"/>
      <c r="AQ20" s="196"/>
      <c r="AR20" s="186"/>
      <c r="AS20" s="197"/>
      <c r="AT20" s="347"/>
      <c r="AU20" s="347"/>
      <c r="AV20" s="347"/>
    </row>
    <row r="21" spans="1:48" ht="37.5" customHeight="1" x14ac:dyDescent="0.2">
      <c r="A21" s="358"/>
      <c r="B21" s="338"/>
      <c r="C21" s="338"/>
      <c r="D21" s="338"/>
      <c r="E21" s="353"/>
      <c r="F21" s="338"/>
      <c r="G21" s="325"/>
      <c r="H21" s="325"/>
      <c r="I21" s="325"/>
      <c r="J21" s="325"/>
      <c r="K21" s="325"/>
      <c r="L21" s="325"/>
      <c r="M21" s="325"/>
      <c r="N21" s="325"/>
      <c r="O21" s="325"/>
      <c r="P21" s="325"/>
      <c r="Q21" s="325"/>
      <c r="R21" s="347"/>
      <c r="S21" s="329"/>
      <c r="T21" s="328"/>
      <c r="U21" s="332"/>
      <c r="V21" s="328">
        <f>IF(NOT(ISERROR(MATCH(U21,_xlfn.ANCHORARRAY(E32),0))),T34&amp;"Por favor no seleccionar los criterios de impacto",U21)</f>
        <v>0</v>
      </c>
      <c r="W21" s="329"/>
      <c r="X21" s="328"/>
      <c r="Y21" s="327"/>
      <c r="Z21" s="214">
        <v>3</v>
      </c>
      <c r="AA21" s="188"/>
      <c r="AB21" s="189" t="str">
        <f>IF(OR(AC21="Preventivo",AC21="Detectivo"),"Probabilidad",IF(AC21="Correctivo","Impacto",""))</f>
        <v/>
      </c>
      <c r="AC21" s="190"/>
      <c r="AD21" s="190"/>
      <c r="AE21" s="191" t="str">
        <f t="shared" si="9"/>
        <v/>
      </c>
      <c r="AF21" s="190"/>
      <c r="AG21" s="190"/>
      <c r="AH21" s="190"/>
      <c r="AI21" s="192" t="str">
        <f>IFERROR(IF(AND(AB20="Probabilidad",AB21="Probabilidad"),(AK20-(+AK20*AE21)),IF(AND(AB20="Impacto",AB21="Probabilidad"),(AK19-(+AK19*AE21)),IF(AB21="Impacto",AK20,""))),"")</f>
        <v/>
      </c>
      <c r="AJ21" s="193" t="str">
        <f t="shared" si="2"/>
        <v/>
      </c>
      <c r="AK21" s="191" t="str">
        <f t="shared" si="10"/>
        <v/>
      </c>
      <c r="AL21" s="193" t="str">
        <f t="shared" si="4"/>
        <v/>
      </c>
      <c r="AM21" s="191" t="str">
        <f t="shared" ref="AM21:AM72" si="13">IFERROR(IF(AND(AB20="Impacto",AB21="Impacto"),(AM20-(+AM20*AE21)),IF(AND(AB20="Probabilidad",AB21="Impacto"),(AM19-(+AM19*AE21)),IF(AB21="Probabilidad",AM20,""))),"")</f>
        <v/>
      </c>
      <c r="AN21" s="194" t="str">
        <f t="shared" si="12"/>
        <v/>
      </c>
      <c r="AO21" s="195"/>
      <c r="AP21" s="186"/>
      <c r="AQ21" s="196"/>
      <c r="AR21" s="196"/>
      <c r="AS21" s="197"/>
      <c r="AT21" s="347"/>
      <c r="AU21" s="347"/>
      <c r="AV21" s="347"/>
    </row>
    <row r="22" spans="1:48" ht="37.5" customHeight="1" x14ac:dyDescent="0.2">
      <c r="A22" s="358"/>
      <c r="B22" s="338"/>
      <c r="C22" s="338"/>
      <c r="D22" s="338"/>
      <c r="E22" s="353"/>
      <c r="F22" s="338"/>
      <c r="G22" s="325"/>
      <c r="H22" s="325"/>
      <c r="I22" s="325"/>
      <c r="J22" s="325"/>
      <c r="K22" s="325"/>
      <c r="L22" s="325"/>
      <c r="M22" s="325"/>
      <c r="N22" s="325"/>
      <c r="O22" s="325"/>
      <c r="P22" s="325"/>
      <c r="Q22" s="325"/>
      <c r="R22" s="347"/>
      <c r="S22" s="329"/>
      <c r="T22" s="328"/>
      <c r="U22" s="332"/>
      <c r="V22" s="328">
        <f>IF(NOT(ISERROR(MATCH(U22,_xlfn.ANCHORARRAY(E33),0))),T35&amp;"Por favor no seleccionar los criterios de impacto",U22)</f>
        <v>0</v>
      </c>
      <c r="W22" s="329"/>
      <c r="X22" s="328"/>
      <c r="Y22" s="327"/>
      <c r="Z22" s="214">
        <v>4</v>
      </c>
      <c r="AA22" s="187"/>
      <c r="AB22" s="189" t="str">
        <f t="shared" ref="AB22:AB24" si="14">IF(OR(AC22="Preventivo",AC22="Detectivo"),"Probabilidad",IF(AC22="Correctivo","Impacto",""))</f>
        <v/>
      </c>
      <c r="AC22" s="190"/>
      <c r="AD22" s="190"/>
      <c r="AE22" s="191" t="str">
        <f t="shared" si="9"/>
        <v/>
      </c>
      <c r="AF22" s="190"/>
      <c r="AG22" s="190"/>
      <c r="AH22" s="190"/>
      <c r="AI22" s="192" t="str">
        <f t="shared" ref="AI22:AI24" si="15">IFERROR(IF(AND(AB21="Probabilidad",AB22="Probabilidad"),(AK21-(+AK21*AE22)),IF(AND(AB21="Impacto",AB22="Probabilidad"),(AK20-(+AK20*AE22)),IF(AB22="Impacto",AK21,""))),"")</f>
        <v/>
      </c>
      <c r="AJ22" s="193" t="str">
        <f t="shared" si="2"/>
        <v/>
      </c>
      <c r="AK22" s="191" t="str">
        <f t="shared" si="10"/>
        <v/>
      </c>
      <c r="AL22" s="193" t="str">
        <f t="shared" si="4"/>
        <v/>
      </c>
      <c r="AM22" s="191" t="str">
        <f t="shared" si="13"/>
        <v/>
      </c>
      <c r="AN22" s="194" t="str">
        <f>IFERROR(IF(OR(AND(AJ22="Muy Baja",AL22="Leve"),AND(AJ22="Muy Baja",AL22="Menor"),AND(AJ22="Baja",AL22="Leve")),"Bajo",IF(OR(AND(AJ22="Muy baja",AL22="Moderado"),AND(AJ22="Baja",AL22="Menor"),AND(AJ22="Baja",AL22="Moderado"),AND(AJ22="Media",AL22="Leve"),AND(AJ22="Media",AL22="Menor"),AND(AJ22="Media",AL22="Moderado"),AND(AJ22="Alta",AL22="Leve"),AND(AJ22="Alta",AL22="Menor")),"Moderado",IF(OR(AND(AJ22="Muy Baja",AL22="Mayor"),AND(AJ22="Baja",AL22="Mayor"),AND(AJ22="Media",AL22="Mayor"),AND(AJ22="Alta",AL22="Moderado"),AND(AJ22="Alta",AL22="Mayor"),AND(AJ22="Muy Alta",AL22="Leve"),AND(AJ22="Muy Alta",AL22="Menor"),AND(AJ22="Muy Alta",AL22="Moderado"),AND(AJ22="Muy Alta",AL22="Mayor")),"Alto",IF(OR(AND(AJ22="Muy Baja",AL22="Catastrófico"),AND(AJ22="Baja",AL22="Catastrófico"),AND(AJ22="Media",AL22="Catastrófico"),AND(AJ22="Alta",AL22="Catastrófico"),AND(AJ22="Muy Alta",AL22="Catastrófico")),"Extremo","")))),"")</f>
        <v/>
      </c>
      <c r="AO22" s="195"/>
      <c r="AP22" s="186"/>
      <c r="AQ22" s="196"/>
      <c r="AR22" s="196"/>
      <c r="AS22" s="197"/>
      <c r="AT22" s="347"/>
      <c r="AU22" s="347"/>
      <c r="AV22" s="347"/>
    </row>
    <row r="23" spans="1:48" ht="37.5" customHeight="1" x14ac:dyDescent="0.2">
      <c r="A23" s="358"/>
      <c r="B23" s="338"/>
      <c r="C23" s="338"/>
      <c r="D23" s="338"/>
      <c r="E23" s="353"/>
      <c r="F23" s="338"/>
      <c r="G23" s="325"/>
      <c r="H23" s="325"/>
      <c r="I23" s="325"/>
      <c r="J23" s="325"/>
      <c r="K23" s="325"/>
      <c r="L23" s="325"/>
      <c r="M23" s="325"/>
      <c r="N23" s="325"/>
      <c r="O23" s="325"/>
      <c r="P23" s="325"/>
      <c r="Q23" s="325"/>
      <c r="R23" s="347"/>
      <c r="S23" s="329"/>
      <c r="T23" s="328"/>
      <c r="U23" s="332"/>
      <c r="V23" s="328">
        <f>IF(NOT(ISERROR(MATCH(U23,_xlfn.ANCHORARRAY(E34),0))),T36&amp;"Por favor no seleccionar los criterios de impacto",U23)</f>
        <v>0</v>
      </c>
      <c r="W23" s="329"/>
      <c r="X23" s="328"/>
      <c r="Y23" s="327"/>
      <c r="Z23" s="214">
        <v>5</v>
      </c>
      <c r="AA23" s="187"/>
      <c r="AB23" s="189" t="str">
        <f t="shared" si="14"/>
        <v/>
      </c>
      <c r="AC23" s="190"/>
      <c r="AD23" s="190"/>
      <c r="AE23" s="191" t="str">
        <f t="shared" si="9"/>
        <v/>
      </c>
      <c r="AF23" s="190"/>
      <c r="AG23" s="190"/>
      <c r="AH23" s="190"/>
      <c r="AI23" s="192" t="str">
        <f t="shared" si="15"/>
        <v/>
      </c>
      <c r="AJ23" s="193" t="str">
        <f t="shared" si="2"/>
        <v/>
      </c>
      <c r="AK23" s="191" t="str">
        <f t="shared" si="10"/>
        <v/>
      </c>
      <c r="AL23" s="193" t="str">
        <f t="shared" si="4"/>
        <v/>
      </c>
      <c r="AM23" s="191" t="str">
        <f t="shared" si="13"/>
        <v/>
      </c>
      <c r="AN23" s="194" t="str">
        <f t="shared" ref="AN23:AN24" si="16">IFERROR(IF(OR(AND(AJ23="Muy Baja",AL23="Leve"),AND(AJ23="Muy Baja",AL23="Menor"),AND(AJ23="Baja",AL23="Leve")),"Bajo",IF(OR(AND(AJ23="Muy baja",AL23="Moderado"),AND(AJ23="Baja",AL23="Menor"),AND(AJ23="Baja",AL23="Moderado"),AND(AJ23="Media",AL23="Leve"),AND(AJ23="Media",AL23="Menor"),AND(AJ23="Media",AL23="Moderado"),AND(AJ23="Alta",AL23="Leve"),AND(AJ23="Alta",AL23="Menor")),"Moderado",IF(OR(AND(AJ23="Muy Baja",AL23="Mayor"),AND(AJ23="Baja",AL23="Mayor"),AND(AJ23="Media",AL23="Mayor"),AND(AJ23="Alta",AL23="Moderado"),AND(AJ23="Alta",AL23="Mayor"),AND(AJ23="Muy Alta",AL23="Leve"),AND(AJ23="Muy Alta",AL23="Menor"),AND(AJ23="Muy Alta",AL23="Moderado"),AND(AJ23="Muy Alta",AL23="Mayor")),"Alto",IF(OR(AND(AJ23="Muy Baja",AL23="Catastrófico"),AND(AJ23="Baja",AL23="Catastrófico"),AND(AJ23="Media",AL23="Catastrófico"),AND(AJ23="Alta",AL23="Catastrófico"),AND(AJ23="Muy Alta",AL23="Catastrófico")),"Extremo","")))),"")</f>
        <v/>
      </c>
      <c r="AO23" s="195"/>
      <c r="AP23" s="186"/>
      <c r="AQ23" s="196"/>
      <c r="AR23" s="196"/>
      <c r="AS23" s="197"/>
      <c r="AT23" s="347"/>
      <c r="AU23" s="347"/>
      <c r="AV23" s="347"/>
    </row>
    <row r="24" spans="1:48" ht="37.5" customHeight="1" x14ac:dyDescent="0.2">
      <c r="A24" s="358"/>
      <c r="B24" s="338"/>
      <c r="C24" s="338"/>
      <c r="D24" s="338"/>
      <c r="E24" s="353"/>
      <c r="F24" s="338"/>
      <c r="G24" s="326"/>
      <c r="H24" s="326"/>
      <c r="I24" s="326"/>
      <c r="J24" s="326"/>
      <c r="K24" s="326"/>
      <c r="L24" s="326"/>
      <c r="M24" s="326"/>
      <c r="N24" s="326"/>
      <c r="O24" s="326"/>
      <c r="P24" s="326"/>
      <c r="Q24" s="326"/>
      <c r="R24" s="347"/>
      <c r="S24" s="329"/>
      <c r="T24" s="328"/>
      <c r="U24" s="332"/>
      <c r="V24" s="328">
        <f>IF(NOT(ISERROR(MATCH(U24,_xlfn.ANCHORARRAY(E35),0))),T37&amp;"Por favor no seleccionar los criterios de impacto",U24)</f>
        <v>0</v>
      </c>
      <c r="W24" s="329"/>
      <c r="X24" s="328"/>
      <c r="Y24" s="327"/>
      <c r="Z24" s="214">
        <v>6</v>
      </c>
      <c r="AA24" s="187"/>
      <c r="AB24" s="189" t="str">
        <f t="shared" si="14"/>
        <v/>
      </c>
      <c r="AC24" s="190"/>
      <c r="AD24" s="190"/>
      <c r="AE24" s="191" t="str">
        <f t="shared" si="9"/>
        <v/>
      </c>
      <c r="AF24" s="190"/>
      <c r="AG24" s="190"/>
      <c r="AH24" s="190"/>
      <c r="AI24" s="192" t="str">
        <f t="shared" si="15"/>
        <v/>
      </c>
      <c r="AJ24" s="193" t="str">
        <f t="shared" si="2"/>
        <v/>
      </c>
      <c r="AK24" s="191" t="str">
        <f t="shared" si="10"/>
        <v/>
      </c>
      <c r="AL24" s="193" t="str">
        <f t="shared" si="4"/>
        <v/>
      </c>
      <c r="AM24" s="191" t="str">
        <f t="shared" si="13"/>
        <v/>
      </c>
      <c r="AN24" s="194" t="str">
        <f t="shared" si="16"/>
        <v/>
      </c>
      <c r="AO24" s="195"/>
      <c r="AP24" s="186"/>
      <c r="AQ24" s="196"/>
      <c r="AR24" s="196"/>
      <c r="AS24" s="197"/>
      <c r="AT24" s="347"/>
      <c r="AU24" s="347"/>
      <c r="AV24" s="347"/>
    </row>
    <row r="25" spans="1:48" ht="37.5" customHeight="1" x14ac:dyDescent="0.2">
      <c r="A25" s="358">
        <v>3</v>
      </c>
      <c r="B25" s="338"/>
      <c r="C25" s="338"/>
      <c r="D25" s="338"/>
      <c r="E25" s="353"/>
      <c r="F25" s="338"/>
      <c r="G25" s="324"/>
      <c r="H25" s="324"/>
      <c r="I25" s="324"/>
      <c r="J25" s="324"/>
      <c r="K25" s="324"/>
      <c r="L25" s="324"/>
      <c r="M25" s="324"/>
      <c r="N25" s="324"/>
      <c r="O25" s="324"/>
      <c r="P25" s="324"/>
      <c r="Q25" s="324"/>
      <c r="R25" s="347"/>
      <c r="S25" s="329" t="str">
        <f>IF(R25&lt;=0,"",IF(R25&lt;=2,"Muy Baja",IF(R25&lt;=24,"Baja",IF(R25&lt;=500,"Media",IF(R25&lt;=5000,"Alta","Muy Alta")))))</f>
        <v/>
      </c>
      <c r="T25" s="328" t="str">
        <f>IF(S25="","",IF(S25="Muy Baja",0.2,IF(S25="Baja",0.4,IF(S25="Media",0.6,IF(S25="Alta",0.8,IF(S25="Muy Alta",1,))))))</f>
        <v/>
      </c>
      <c r="U25" s="332"/>
      <c r="V25" s="328">
        <f>IF(NOT(ISERROR(MATCH(U25,'Tabla Impacto'!$B$222:$B$224,0))),'Tabla Impacto'!$F$224&amp;"Por favor no seleccionar los criterios de impacto(Afectación Económica o presupuestal y Pérdida Reputacional)",U25)</f>
        <v>0</v>
      </c>
      <c r="W25" s="329" t="str">
        <f>IF(OR(V25='Tabla Impacto'!$C$12,V25='Tabla Impacto'!$D$12),"Leve",IF(OR(V25='Tabla Impacto'!$C$13,V25='Tabla Impacto'!$D$13),"Menor",IF(OR(V25='Tabla Impacto'!$C$14,V25='Tabla Impacto'!$D$14),"Moderado",IF(OR(V25='Tabla Impacto'!$C$15,V25='Tabla Impacto'!$D$15),"Mayor",IF(OR(V25='Tabla Impacto'!$C$16,V25='Tabla Impacto'!$D$16),"Catastrófico","")))))</f>
        <v/>
      </c>
      <c r="X25" s="328" t="str">
        <f>IF(W25="","",IF(W25="Leve",0.2,IF(W25="Menor",0.4,IF(W25="Moderado",0.6,IF(W25="Mayor",0.8,IF(W25="Catastrófico",1,))))))</f>
        <v/>
      </c>
      <c r="Y25" s="327" t="str">
        <f>IF(OR(AND(S25="Muy Baja",W25="Leve"),AND(S25="Muy Baja",W25="Menor"),AND(S25="Baja",W25="Leve")),"Bajo",IF(OR(AND(S25="Muy baja",W25="Moderado"),AND(S25="Baja",W25="Menor"),AND(S25="Baja",W25="Moderado"),AND(S25="Media",W25="Leve"),AND(S25="Media",W25="Menor"),AND(S25="Media",W25="Moderado"),AND(S25="Alta",W25="Leve"),AND(S25="Alta",W25="Menor")),"Moderado",IF(OR(AND(S25="Muy Baja",W25="Mayor"),AND(S25="Baja",W25="Mayor"),AND(S25="Media",W25="Mayor"),AND(S25="Alta",W25="Moderado"),AND(S25="Alta",W25="Mayor"),AND(S25="Muy Alta",W25="Leve"),AND(S25="Muy Alta",W25="Menor"),AND(S25="Muy Alta",W25="Moderado"),AND(S25="Muy Alta",W25="Mayor")),"Alto",IF(OR(AND(S25="Muy Baja",W25="Catastrófico"),AND(S25="Baja",W25="Catastrófico"),AND(S25="Media",W25="Catastrófico"),AND(S25="Alta",W25="Catastrófico"),AND(S25="Muy Alta",W25="Catastrófico")),"Extremo",""))))</f>
        <v/>
      </c>
      <c r="Z25" s="214">
        <v>1</v>
      </c>
      <c r="AA25" s="187"/>
      <c r="AB25" s="189" t="str">
        <f>IF(OR(AC25="Preventivo",AC25="Detectivo"),"Probabilidad",IF(AC25="Correctivo","Impacto",""))</f>
        <v/>
      </c>
      <c r="AC25" s="190"/>
      <c r="AD25" s="190"/>
      <c r="AE25" s="191" t="str">
        <f>IF(AND(AC25="Preventivo",AD25="Automático"),"50%",IF(AND(AC25="Preventivo",AD25="Manual"),"40%",IF(AND(AC25="Detectivo",AD25="Automático"),"40%",IF(AND(AC25="Detectivo",AD25="Manual"),"30%",IF(AND(AC25="Correctivo",AD25="Automático"),"35%",IF(AND(AC25="Correctivo",AD25="Manual"),"25%",""))))))</f>
        <v/>
      </c>
      <c r="AF25" s="190"/>
      <c r="AG25" s="190"/>
      <c r="AH25" s="190"/>
      <c r="AI25" s="192" t="str">
        <f>IFERROR(IF(AB25="Probabilidad",(T25-(+T25*AE25)),IF(AB25="Impacto",T25,"")),"")</f>
        <v/>
      </c>
      <c r="AJ25" s="193" t="str">
        <f>IFERROR(IF(AI25="","",IF(AI25&lt;=0.2,"Muy Baja",IF(AI25&lt;=0.4,"Baja",IF(AI25&lt;=0.6,"Media",IF(AI25&lt;=0.8,"Alta","Muy Alta"))))),"")</f>
        <v/>
      </c>
      <c r="AK25" s="191" t="str">
        <f>+AI25</f>
        <v/>
      </c>
      <c r="AL25" s="193" t="str">
        <f>IFERROR(IF(AM25="","",IF(AM25&lt;=0.2,"Leve",IF(AM25&lt;=0.4,"Menor",IF(AM25&lt;=0.6,"Moderado",IF(AM25&lt;=0.8,"Mayor","Catastrófico"))))),"")</f>
        <v/>
      </c>
      <c r="AM25" s="191" t="str">
        <f t="shared" ref="AM25" si="17">IFERROR(IF(AB25="Impacto",(X25-(+X25*AE25)),IF(AB25="Probabilidad",X25,"")),"")</f>
        <v/>
      </c>
      <c r="AN25" s="194" t="str">
        <f>IFERROR(IF(OR(AND(AJ25="Muy Baja",AL25="Leve"),AND(AJ25="Muy Baja",AL25="Menor"),AND(AJ25="Baja",AL25="Leve")),"Bajo",IF(OR(AND(AJ25="Muy baja",AL25="Moderado"),AND(AJ25="Baja",AL25="Menor"),AND(AJ25="Baja",AL25="Moderado"),AND(AJ25="Media",AL25="Leve"),AND(AJ25="Media",AL25="Menor"),AND(AJ25="Media",AL25="Moderado"),AND(AJ25="Alta",AL25="Leve"),AND(AJ25="Alta",AL25="Menor")),"Moderado",IF(OR(AND(AJ25="Muy Baja",AL25="Mayor"),AND(AJ25="Baja",AL25="Mayor"),AND(AJ25="Media",AL25="Mayor"),AND(AJ25="Alta",AL25="Moderado"),AND(AJ25="Alta",AL25="Mayor"),AND(AJ25="Muy Alta",AL25="Leve"),AND(AJ25="Muy Alta",AL25="Menor"),AND(AJ25="Muy Alta",AL25="Moderado"),AND(AJ25="Muy Alta",AL25="Mayor")),"Alto",IF(OR(AND(AJ25="Muy Baja",AL25="Catastrófico"),AND(AJ25="Baja",AL25="Catastrófico"),AND(AJ25="Media",AL25="Catastrófico"),AND(AJ25="Alta",AL25="Catastrófico"),AND(AJ25="Muy Alta",AL25="Catastrófico")),"Extremo","")))),"")</f>
        <v/>
      </c>
      <c r="AO25" s="195"/>
      <c r="AP25" s="186"/>
      <c r="AQ25" s="196"/>
      <c r="AR25" s="196"/>
      <c r="AS25" s="197"/>
      <c r="AT25" s="347"/>
      <c r="AU25" s="347"/>
      <c r="AV25" s="347"/>
    </row>
    <row r="26" spans="1:48" ht="37.5" customHeight="1" x14ac:dyDescent="0.2">
      <c r="A26" s="358"/>
      <c r="B26" s="338"/>
      <c r="C26" s="338"/>
      <c r="D26" s="338"/>
      <c r="E26" s="353"/>
      <c r="F26" s="338"/>
      <c r="G26" s="325"/>
      <c r="H26" s="325"/>
      <c r="I26" s="325"/>
      <c r="J26" s="325"/>
      <c r="K26" s="325"/>
      <c r="L26" s="325"/>
      <c r="M26" s="325"/>
      <c r="N26" s="325"/>
      <c r="O26" s="325"/>
      <c r="P26" s="325"/>
      <c r="Q26" s="325"/>
      <c r="R26" s="347"/>
      <c r="S26" s="329"/>
      <c r="T26" s="328"/>
      <c r="U26" s="332"/>
      <c r="V26" s="328">
        <f>IF(NOT(ISERROR(MATCH(U26,_xlfn.ANCHORARRAY(E37),0))),T39&amp;"Por favor no seleccionar los criterios de impacto",U26)</f>
        <v>0</v>
      </c>
      <c r="W26" s="329"/>
      <c r="X26" s="328"/>
      <c r="Y26" s="327"/>
      <c r="Z26" s="214">
        <v>2</v>
      </c>
      <c r="AA26" s="187"/>
      <c r="AB26" s="189" t="str">
        <f>IF(OR(AC26="Preventivo",AC26="Detectivo"),"Probabilidad",IF(AC26="Correctivo","Impacto",""))</f>
        <v/>
      </c>
      <c r="AC26" s="190"/>
      <c r="AD26" s="190"/>
      <c r="AE26" s="191" t="str">
        <f t="shared" ref="AE26:AE30" si="18">IF(AND(AC26="Preventivo",AD26="Automático"),"50%",IF(AND(AC26="Preventivo",AD26="Manual"),"40%",IF(AND(AC26="Detectivo",AD26="Automático"),"40%",IF(AND(AC26="Detectivo",AD26="Manual"),"30%",IF(AND(AC26="Correctivo",AD26="Automático"),"35%",IF(AND(AC26="Correctivo",AD26="Manual"),"25%",""))))))</f>
        <v/>
      </c>
      <c r="AF26" s="190"/>
      <c r="AG26" s="190"/>
      <c r="AH26" s="190"/>
      <c r="AI26" s="192" t="str">
        <f>IFERROR(IF(AND(AB25="Probabilidad",AB26="Probabilidad"),(AK25-(+AK25*AE26)),IF(AB26="Probabilidad",(T25-(+T25*AE26)),IF(AB26="Impacto",AK25,""))),"")</f>
        <v/>
      </c>
      <c r="AJ26" s="193" t="str">
        <f t="shared" si="2"/>
        <v/>
      </c>
      <c r="AK26" s="191" t="str">
        <f t="shared" ref="AK26:AK30" si="19">+AI26</f>
        <v/>
      </c>
      <c r="AL26" s="193" t="str">
        <f t="shared" si="4"/>
        <v/>
      </c>
      <c r="AM26" s="191" t="str">
        <f t="shared" ref="AM26" si="20">IFERROR(IF(AND(AB25="Impacto",AB26="Impacto"),(AM25-(+AM25*AE26)),IF(AB26="Impacto",($X$13-(+$X$13*AE26)),IF(AB26="Probabilidad",AM25,""))),"")</f>
        <v/>
      </c>
      <c r="AN26" s="194" t="str">
        <f t="shared" ref="AN26:AN27" si="21">IFERROR(IF(OR(AND(AJ26="Muy Baja",AL26="Leve"),AND(AJ26="Muy Baja",AL26="Menor"),AND(AJ26="Baja",AL26="Leve")),"Bajo",IF(OR(AND(AJ26="Muy baja",AL26="Moderado"),AND(AJ26="Baja",AL26="Menor"),AND(AJ26="Baja",AL26="Moderado"),AND(AJ26="Media",AL26="Leve"),AND(AJ26="Media",AL26="Menor"),AND(AJ26="Media",AL26="Moderado"),AND(AJ26="Alta",AL26="Leve"),AND(AJ26="Alta",AL26="Menor")),"Moderado",IF(OR(AND(AJ26="Muy Baja",AL26="Mayor"),AND(AJ26="Baja",AL26="Mayor"),AND(AJ26="Media",AL26="Mayor"),AND(AJ26="Alta",AL26="Moderado"),AND(AJ26="Alta",AL26="Mayor"),AND(AJ26="Muy Alta",AL26="Leve"),AND(AJ26="Muy Alta",AL26="Menor"),AND(AJ26="Muy Alta",AL26="Moderado"),AND(AJ26="Muy Alta",AL26="Mayor")),"Alto",IF(OR(AND(AJ26="Muy Baja",AL26="Catastrófico"),AND(AJ26="Baja",AL26="Catastrófico"),AND(AJ26="Media",AL26="Catastrófico"),AND(AJ26="Alta",AL26="Catastrófico"),AND(AJ26="Muy Alta",AL26="Catastrófico")),"Extremo","")))),"")</f>
        <v/>
      </c>
      <c r="AO26" s="195"/>
      <c r="AP26" s="186"/>
      <c r="AQ26" s="196"/>
      <c r="AR26" s="196"/>
      <c r="AS26" s="197"/>
      <c r="AT26" s="347"/>
      <c r="AU26" s="347"/>
      <c r="AV26" s="347"/>
    </row>
    <row r="27" spans="1:48" ht="37.5" customHeight="1" x14ac:dyDescent="0.2">
      <c r="A27" s="358"/>
      <c r="B27" s="338"/>
      <c r="C27" s="338"/>
      <c r="D27" s="338"/>
      <c r="E27" s="353"/>
      <c r="F27" s="338"/>
      <c r="G27" s="325"/>
      <c r="H27" s="325"/>
      <c r="I27" s="325"/>
      <c r="J27" s="325"/>
      <c r="K27" s="325"/>
      <c r="L27" s="325"/>
      <c r="M27" s="325"/>
      <c r="N27" s="325"/>
      <c r="O27" s="325"/>
      <c r="P27" s="325"/>
      <c r="Q27" s="325"/>
      <c r="R27" s="347"/>
      <c r="S27" s="329"/>
      <c r="T27" s="328"/>
      <c r="U27" s="332"/>
      <c r="V27" s="328">
        <f>IF(NOT(ISERROR(MATCH(U27,_xlfn.ANCHORARRAY(E38),0))),T40&amp;"Por favor no seleccionar los criterios de impacto",U27)</f>
        <v>0</v>
      </c>
      <c r="W27" s="329"/>
      <c r="X27" s="328"/>
      <c r="Y27" s="327"/>
      <c r="Z27" s="214">
        <v>3</v>
      </c>
      <c r="AA27" s="187"/>
      <c r="AB27" s="189" t="str">
        <f>IF(OR(AC27="Preventivo",AC27="Detectivo"),"Probabilidad",IF(AC27="Correctivo","Impacto",""))</f>
        <v/>
      </c>
      <c r="AC27" s="190"/>
      <c r="AD27" s="190"/>
      <c r="AE27" s="191" t="str">
        <f t="shared" si="18"/>
        <v/>
      </c>
      <c r="AF27" s="190"/>
      <c r="AG27" s="190"/>
      <c r="AH27" s="190"/>
      <c r="AI27" s="192" t="str">
        <f>IFERROR(IF(AND(AB26="Probabilidad",AB27="Probabilidad"),(AK26-(+AK26*AE27)),IF(AND(AB26="Impacto",AB27="Probabilidad"),(AK25-(+AK25*AE27)),IF(AB27="Impacto",AK26,""))),"")</f>
        <v/>
      </c>
      <c r="AJ27" s="193" t="str">
        <f t="shared" si="2"/>
        <v/>
      </c>
      <c r="AK27" s="191" t="str">
        <f t="shared" si="19"/>
        <v/>
      </c>
      <c r="AL27" s="193" t="str">
        <f t="shared" si="4"/>
        <v/>
      </c>
      <c r="AM27" s="191" t="str">
        <f t="shared" ref="AM27" si="22">IFERROR(IF(AND(AB26="Impacto",AB27="Impacto"),(AM26-(+AM26*AE27)),IF(AND(AB26="Probabilidad",AB27="Impacto"),(AM25-(+AM25*AE27)),IF(AB27="Probabilidad",AM26,""))),"")</f>
        <v/>
      </c>
      <c r="AN27" s="194" t="str">
        <f t="shared" si="21"/>
        <v/>
      </c>
      <c r="AO27" s="195"/>
      <c r="AP27" s="186"/>
      <c r="AQ27" s="196"/>
      <c r="AR27" s="196"/>
      <c r="AS27" s="197"/>
      <c r="AT27" s="347"/>
      <c r="AU27" s="347"/>
      <c r="AV27" s="347"/>
    </row>
    <row r="28" spans="1:48" ht="37.5" customHeight="1" x14ac:dyDescent="0.2">
      <c r="A28" s="358"/>
      <c r="B28" s="338"/>
      <c r="C28" s="338"/>
      <c r="D28" s="338"/>
      <c r="E28" s="353"/>
      <c r="F28" s="338"/>
      <c r="G28" s="325"/>
      <c r="H28" s="325"/>
      <c r="I28" s="325"/>
      <c r="J28" s="325"/>
      <c r="K28" s="325"/>
      <c r="L28" s="325"/>
      <c r="M28" s="325"/>
      <c r="N28" s="325"/>
      <c r="O28" s="325"/>
      <c r="P28" s="325"/>
      <c r="Q28" s="325"/>
      <c r="R28" s="347"/>
      <c r="S28" s="329"/>
      <c r="T28" s="328"/>
      <c r="U28" s="332"/>
      <c r="V28" s="328">
        <f>IF(NOT(ISERROR(MATCH(U28,_xlfn.ANCHORARRAY(E39),0))),T41&amp;"Por favor no seleccionar los criterios de impacto",U28)</f>
        <v>0</v>
      </c>
      <c r="W28" s="329"/>
      <c r="X28" s="328"/>
      <c r="Y28" s="327"/>
      <c r="Z28" s="214">
        <v>4</v>
      </c>
      <c r="AA28" s="187"/>
      <c r="AB28" s="189" t="str">
        <f t="shared" ref="AB28:AB30" si="23">IF(OR(AC28="Preventivo",AC28="Detectivo"),"Probabilidad",IF(AC28="Correctivo","Impacto",""))</f>
        <v/>
      </c>
      <c r="AC28" s="190"/>
      <c r="AD28" s="190"/>
      <c r="AE28" s="191" t="str">
        <f t="shared" si="18"/>
        <v/>
      </c>
      <c r="AF28" s="190"/>
      <c r="AG28" s="190"/>
      <c r="AH28" s="190"/>
      <c r="AI28" s="192" t="str">
        <f t="shared" ref="AI28:AI30" si="24">IFERROR(IF(AND(AB27="Probabilidad",AB28="Probabilidad"),(AK27-(+AK27*AE28)),IF(AND(AB27="Impacto",AB28="Probabilidad"),(AK26-(+AK26*AE28)),IF(AB28="Impacto",AK27,""))),"")</f>
        <v/>
      </c>
      <c r="AJ28" s="193" t="str">
        <f t="shared" si="2"/>
        <v/>
      </c>
      <c r="AK28" s="191" t="str">
        <f t="shared" si="19"/>
        <v/>
      </c>
      <c r="AL28" s="193" t="str">
        <f t="shared" si="4"/>
        <v/>
      </c>
      <c r="AM28" s="191" t="str">
        <f t="shared" si="13"/>
        <v/>
      </c>
      <c r="AN28" s="194" t="str">
        <f>IFERROR(IF(OR(AND(AJ28="Muy Baja",AL28="Leve"),AND(AJ28="Muy Baja",AL28="Menor"),AND(AJ28="Baja",AL28="Leve")),"Bajo",IF(OR(AND(AJ28="Muy baja",AL28="Moderado"),AND(AJ28="Baja",AL28="Menor"),AND(AJ28="Baja",AL28="Moderado"),AND(AJ28="Media",AL28="Leve"),AND(AJ28="Media",AL28="Menor"),AND(AJ28="Media",AL28="Moderado"),AND(AJ28="Alta",AL28="Leve"),AND(AJ28="Alta",AL28="Menor")),"Moderado",IF(OR(AND(AJ28="Muy Baja",AL28="Mayor"),AND(AJ28="Baja",AL28="Mayor"),AND(AJ28="Media",AL28="Mayor"),AND(AJ28="Alta",AL28="Moderado"),AND(AJ28="Alta",AL28="Mayor"),AND(AJ28="Muy Alta",AL28="Leve"),AND(AJ28="Muy Alta",AL28="Menor"),AND(AJ28="Muy Alta",AL28="Moderado"),AND(AJ28="Muy Alta",AL28="Mayor")),"Alto",IF(OR(AND(AJ28="Muy Baja",AL28="Catastrófico"),AND(AJ28="Baja",AL28="Catastrófico"),AND(AJ28="Media",AL28="Catastrófico"),AND(AJ28="Alta",AL28="Catastrófico"),AND(AJ28="Muy Alta",AL28="Catastrófico")),"Extremo","")))),"")</f>
        <v/>
      </c>
      <c r="AO28" s="195"/>
      <c r="AP28" s="186"/>
      <c r="AQ28" s="196"/>
      <c r="AR28" s="196"/>
      <c r="AS28" s="197"/>
      <c r="AT28" s="347"/>
      <c r="AU28" s="347"/>
      <c r="AV28" s="347"/>
    </row>
    <row r="29" spans="1:48" ht="37.5" customHeight="1" x14ac:dyDescent="0.2">
      <c r="A29" s="358"/>
      <c r="B29" s="338"/>
      <c r="C29" s="338"/>
      <c r="D29" s="338"/>
      <c r="E29" s="353"/>
      <c r="F29" s="338"/>
      <c r="G29" s="325"/>
      <c r="H29" s="325"/>
      <c r="I29" s="325"/>
      <c r="J29" s="325"/>
      <c r="K29" s="325"/>
      <c r="L29" s="325"/>
      <c r="M29" s="325"/>
      <c r="N29" s="325"/>
      <c r="O29" s="325"/>
      <c r="P29" s="325"/>
      <c r="Q29" s="325"/>
      <c r="R29" s="347"/>
      <c r="S29" s="329"/>
      <c r="T29" s="328"/>
      <c r="U29" s="332"/>
      <c r="V29" s="328">
        <f>IF(NOT(ISERROR(MATCH(U29,_xlfn.ANCHORARRAY(E40),0))),T42&amp;"Por favor no seleccionar los criterios de impacto",U29)</f>
        <v>0</v>
      </c>
      <c r="W29" s="329"/>
      <c r="X29" s="328"/>
      <c r="Y29" s="327"/>
      <c r="Z29" s="214">
        <v>5</v>
      </c>
      <c r="AA29" s="187"/>
      <c r="AB29" s="189" t="str">
        <f t="shared" si="23"/>
        <v/>
      </c>
      <c r="AC29" s="190"/>
      <c r="AD29" s="190"/>
      <c r="AE29" s="191" t="str">
        <f t="shared" si="18"/>
        <v/>
      </c>
      <c r="AF29" s="190"/>
      <c r="AG29" s="190"/>
      <c r="AH29" s="190"/>
      <c r="AI29" s="192" t="str">
        <f t="shared" si="24"/>
        <v/>
      </c>
      <c r="AJ29" s="193" t="str">
        <f t="shared" si="2"/>
        <v/>
      </c>
      <c r="AK29" s="191" t="str">
        <f t="shared" si="19"/>
        <v/>
      </c>
      <c r="AL29" s="193" t="str">
        <f t="shared" si="4"/>
        <v/>
      </c>
      <c r="AM29" s="191" t="str">
        <f t="shared" si="13"/>
        <v/>
      </c>
      <c r="AN29" s="194" t="str">
        <f t="shared" ref="AN29:AN30" si="25">IFERROR(IF(OR(AND(AJ29="Muy Baja",AL29="Leve"),AND(AJ29="Muy Baja",AL29="Menor"),AND(AJ29="Baja",AL29="Leve")),"Bajo",IF(OR(AND(AJ29="Muy baja",AL29="Moderado"),AND(AJ29="Baja",AL29="Menor"),AND(AJ29="Baja",AL29="Moderado"),AND(AJ29="Media",AL29="Leve"),AND(AJ29="Media",AL29="Menor"),AND(AJ29="Media",AL29="Moderado"),AND(AJ29="Alta",AL29="Leve"),AND(AJ29="Alta",AL29="Menor")),"Moderado",IF(OR(AND(AJ29="Muy Baja",AL29="Mayor"),AND(AJ29="Baja",AL29="Mayor"),AND(AJ29="Media",AL29="Mayor"),AND(AJ29="Alta",AL29="Moderado"),AND(AJ29="Alta",AL29="Mayor"),AND(AJ29="Muy Alta",AL29="Leve"),AND(AJ29="Muy Alta",AL29="Menor"),AND(AJ29="Muy Alta",AL29="Moderado"),AND(AJ29="Muy Alta",AL29="Mayor")),"Alto",IF(OR(AND(AJ29="Muy Baja",AL29="Catastrófico"),AND(AJ29="Baja",AL29="Catastrófico"),AND(AJ29="Media",AL29="Catastrófico"),AND(AJ29="Alta",AL29="Catastrófico"),AND(AJ29="Muy Alta",AL29="Catastrófico")),"Extremo","")))),"")</f>
        <v/>
      </c>
      <c r="AO29" s="195"/>
      <c r="AP29" s="186"/>
      <c r="AQ29" s="196"/>
      <c r="AR29" s="196"/>
      <c r="AS29" s="197"/>
      <c r="AT29" s="347"/>
      <c r="AU29" s="347"/>
      <c r="AV29" s="347"/>
    </row>
    <row r="30" spans="1:48" ht="37.5" customHeight="1" x14ac:dyDescent="0.2">
      <c r="A30" s="358"/>
      <c r="B30" s="338"/>
      <c r="C30" s="338"/>
      <c r="D30" s="338"/>
      <c r="E30" s="353"/>
      <c r="F30" s="338"/>
      <c r="G30" s="326"/>
      <c r="H30" s="326"/>
      <c r="I30" s="326"/>
      <c r="J30" s="326"/>
      <c r="K30" s="326"/>
      <c r="L30" s="326"/>
      <c r="M30" s="326"/>
      <c r="N30" s="326"/>
      <c r="O30" s="326"/>
      <c r="P30" s="326"/>
      <c r="Q30" s="326"/>
      <c r="R30" s="347"/>
      <c r="S30" s="329"/>
      <c r="T30" s="328"/>
      <c r="U30" s="332"/>
      <c r="V30" s="328">
        <f>IF(NOT(ISERROR(MATCH(U30,_xlfn.ANCHORARRAY(E41),0))),T43&amp;"Por favor no seleccionar los criterios de impacto",U30)</f>
        <v>0</v>
      </c>
      <c r="W30" s="329"/>
      <c r="X30" s="328"/>
      <c r="Y30" s="327"/>
      <c r="Z30" s="214">
        <v>6</v>
      </c>
      <c r="AA30" s="187"/>
      <c r="AB30" s="189" t="str">
        <f t="shared" si="23"/>
        <v/>
      </c>
      <c r="AC30" s="190"/>
      <c r="AD30" s="190"/>
      <c r="AE30" s="191" t="str">
        <f t="shared" si="18"/>
        <v/>
      </c>
      <c r="AF30" s="190"/>
      <c r="AG30" s="190"/>
      <c r="AH30" s="190"/>
      <c r="AI30" s="192" t="str">
        <f t="shared" si="24"/>
        <v/>
      </c>
      <c r="AJ30" s="193" t="str">
        <f t="shared" si="2"/>
        <v/>
      </c>
      <c r="AK30" s="191" t="str">
        <f t="shared" si="19"/>
        <v/>
      </c>
      <c r="AL30" s="193" t="str">
        <f t="shared" si="4"/>
        <v/>
      </c>
      <c r="AM30" s="191" t="str">
        <f t="shared" si="13"/>
        <v/>
      </c>
      <c r="AN30" s="194" t="str">
        <f t="shared" si="25"/>
        <v/>
      </c>
      <c r="AO30" s="195"/>
      <c r="AP30" s="186"/>
      <c r="AQ30" s="196"/>
      <c r="AR30" s="196"/>
      <c r="AS30" s="197"/>
      <c r="AT30" s="347"/>
      <c r="AU30" s="347"/>
      <c r="AV30" s="347"/>
    </row>
    <row r="31" spans="1:48" ht="37.5" customHeight="1" x14ac:dyDescent="0.2">
      <c r="A31" s="358">
        <v>4</v>
      </c>
      <c r="B31" s="338"/>
      <c r="C31" s="338"/>
      <c r="D31" s="338"/>
      <c r="E31" s="338"/>
      <c r="F31" s="338"/>
      <c r="G31" s="324"/>
      <c r="H31" s="324"/>
      <c r="I31" s="324"/>
      <c r="J31" s="324"/>
      <c r="K31" s="324"/>
      <c r="L31" s="324"/>
      <c r="M31" s="324"/>
      <c r="N31" s="324"/>
      <c r="O31" s="324"/>
      <c r="P31" s="324"/>
      <c r="Q31" s="324"/>
      <c r="R31" s="347"/>
      <c r="S31" s="329" t="str">
        <f>IF(R31&lt;=0,"",IF(R31&lt;=2,"Muy Baja",IF(R31&lt;=24,"Baja",IF(R31&lt;=500,"Media",IF(R31&lt;=5000,"Alta","Muy Alta")))))</f>
        <v/>
      </c>
      <c r="T31" s="328" t="str">
        <f>IF(S31="","",IF(S31="Muy Baja",0.2,IF(S31="Baja",0.4,IF(S31="Media",0.6,IF(S31="Alta",0.8,IF(S31="Muy Alta",1,))))))</f>
        <v/>
      </c>
      <c r="U31" s="332"/>
      <c r="V31" s="328">
        <f>IF(NOT(ISERROR(MATCH(U31,'Tabla Impacto'!$B$222:$B$224,0))),'Tabla Impacto'!$F$224&amp;"Por favor no seleccionar los criterios de impacto(Afectación Económica o presupuestal y Pérdida Reputacional)",U31)</f>
        <v>0</v>
      </c>
      <c r="W31" s="329" t="str">
        <f>IF(OR(V31='Tabla Impacto'!$C$12,V31='Tabla Impacto'!$D$12),"Leve",IF(OR(V31='Tabla Impacto'!$C$13,V31='Tabla Impacto'!$D$13),"Menor",IF(OR(V31='Tabla Impacto'!$C$14,V31='Tabla Impacto'!$D$14),"Moderado",IF(OR(V31='Tabla Impacto'!$C$15,V31='Tabla Impacto'!$D$15),"Mayor",IF(OR(V31='Tabla Impacto'!$C$16,V31='Tabla Impacto'!$D$16),"Catastrófico","")))))</f>
        <v/>
      </c>
      <c r="X31" s="328" t="str">
        <f>IF(W31="","",IF(W31="Leve",0.2,IF(W31="Menor",0.4,IF(W31="Moderado",0.6,IF(W31="Mayor",0.8,IF(W31="Catastrófico",1,))))))</f>
        <v/>
      </c>
      <c r="Y31" s="327" t="str">
        <f>IF(OR(AND(S31="Muy Baja",W31="Leve"),AND(S31="Muy Baja",W31="Menor"),AND(S31="Baja",W31="Leve")),"Bajo",IF(OR(AND(S31="Muy baja",W31="Moderado"),AND(S31="Baja",W31="Menor"),AND(S31="Baja",W31="Moderado"),AND(S31="Media",W31="Leve"),AND(S31="Media",W31="Menor"),AND(S31="Media",W31="Moderado"),AND(S31="Alta",W31="Leve"),AND(S31="Alta",W31="Menor")),"Moderado",IF(OR(AND(S31="Muy Baja",W31="Mayor"),AND(S31="Baja",W31="Mayor"),AND(S31="Media",W31="Mayor"),AND(S31="Alta",W31="Moderado"),AND(S31="Alta",W31="Mayor"),AND(S31="Muy Alta",W31="Leve"),AND(S31="Muy Alta",W31="Menor"),AND(S31="Muy Alta",W31="Moderado"),AND(S31="Muy Alta",W31="Mayor")),"Alto",IF(OR(AND(S31="Muy Baja",W31="Catastrófico"),AND(S31="Baja",W31="Catastrófico"),AND(S31="Media",W31="Catastrófico"),AND(S31="Alta",W31="Catastrófico"),AND(S31="Muy Alta",W31="Catastrófico")),"Extremo",""))))</f>
        <v/>
      </c>
      <c r="Z31" s="214">
        <v>1</v>
      </c>
      <c r="AA31" s="187"/>
      <c r="AB31" s="189" t="str">
        <f>IF(OR(AC31="Preventivo",AC31="Detectivo"),"Probabilidad",IF(AC31="Correctivo","Impacto",""))</f>
        <v/>
      </c>
      <c r="AC31" s="190"/>
      <c r="AD31" s="190"/>
      <c r="AE31" s="191" t="str">
        <f>IF(AND(AC31="Preventivo",AD31="Automático"),"50%",IF(AND(AC31="Preventivo",AD31="Manual"),"40%",IF(AND(AC31="Detectivo",AD31="Automático"),"40%",IF(AND(AC31="Detectivo",AD31="Manual"),"30%",IF(AND(AC31="Correctivo",AD31="Automático"),"35%",IF(AND(AC31="Correctivo",AD31="Manual"),"25%",""))))))</f>
        <v/>
      </c>
      <c r="AF31" s="190"/>
      <c r="AG31" s="190"/>
      <c r="AH31" s="190"/>
      <c r="AI31" s="192" t="str">
        <f>IFERROR(IF(AB31="Probabilidad",(T31-(+T31*AE31)),IF(AB31="Impacto",T31,"")),"")</f>
        <v/>
      </c>
      <c r="AJ31" s="193" t="str">
        <f>IFERROR(IF(AI31="","",IF(AI31&lt;=0.2,"Muy Baja",IF(AI31&lt;=0.4,"Baja",IF(AI31&lt;=0.6,"Media",IF(AI31&lt;=0.8,"Alta","Muy Alta"))))),"")</f>
        <v/>
      </c>
      <c r="AK31" s="191" t="str">
        <f>+AI31</f>
        <v/>
      </c>
      <c r="AL31" s="193" t="str">
        <f>IFERROR(IF(AM31="","",IF(AM31&lt;=0.2,"Leve",IF(AM31&lt;=0.4,"Menor",IF(AM31&lt;=0.6,"Moderado",IF(AM31&lt;=0.8,"Mayor","Catastrófico"))))),"")</f>
        <v/>
      </c>
      <c r="AM31" s="191" t="str">
        <f t="shared" ref="AM31" si="26">IFERROR(IF(AB31="Impacto",(X31-(+X31*AE31)),IF(AB31="Probabilidad",X31,"")),"")</f>
        <v/>
      </c>
      <c r="AN31" s="194" t="str">
        <f>IFERROR(IF(OR(AND(AJ31="Muy Baja",AL31="Leve"),AND(AJ31="Muy Baja",AL31="Menor"),AND(AJ31="Baja",AL31="Leve")),"Bajo",IF(OR(AND(AJ31="Muy baja",AL31="Moderado"),AND(AJ31="Baja",AL31="Menor"),AND(AJ31="Baja",AL31="Moderado"),AND(AJ31="Media",AL31="Leve"),AND(AJ31="Media",AL31="Menor"),AND(AJ31="Media",AL31="Moderado"),AND(AJ31="Alta",AL31="Leve"),AND(AJ31="Alta",AL31="Menor")),"Moderado",IF(OR(AND(AJ31="Muy Baja",AL31="Mayor"),AND(AJ31="Baja",AL31="Mayor"),AND(AJ31="Media",AL31="Mayor"),AND(AJ31="Alta",AL31="Moderado"),AND(AJ31="Alta",AL31="Mayor"),AND(AJ31="Muy Alta",AL31="Leve"),AND(AJ31="Muy Alta",AL31="Menor"),AND(AJ31="Muy Alta",AL31="Moderado"),AND(AJ31="Muy Alta",AL31="Mayor")),"Alto",IF(OR(AND(AJ31="Muy Baja",AL31="Catastrófico"),AND(AJ31="Baja",AL31="Catastrófico"),AND(AJ31="Media",AL31="Catastrófico"),AND(AJ31="Alta",AL31="Catastrófico"),AND(AJ31="Muy Alta",AL31="Catastrófico")),"Extremo","")))),"")</f>
        <v/>
      </c>
      <c r="AO31" s="195"/>
      <c r="AP31" s="186"/>
      <c r="AQ31" s="196"/>
      <c r="AR31" s="196"/>
      <c r="AS31" s="197"/>
      <c r="AT31" s="347"/>
      <c r="AU31" s="347"/>
      <c r="AV31" s="347"/>
    </row>
    <row r="32" spans="1:48" ht="37.5" customHeight="1" x14ac:dyDescent="0.2">
      <c r="A32" s="358"/>
      <c r="B32" s="338"/>
      <c r="C32" s="338"/>
      <c r="D32" s="338"/>
      <c r="E32" s="338"/>
      <c r="F32" s="338"/>
      <c r="G32" s="325"/>
      <c r="H32" s="325"/>
      <c r="I32" s="325"/>
      <c r="J32" s="325"/>
      <c r="K32" s="325"/>
      <c r="L32" s="325"/>
      <c r="M32" s="325"/>
      <c r="N32" s="325"/>
      <c r="O32" s="325"/>
      <c r="P32" s="325"/>
      <c r="Q32" s="325"/>
      <c r="R32" s="347"/>
      <c r="S32" s="329"/>
      <c r="T32" s="328"/>
      <c r="U32" s="332"/>
      <c r="V32" s="328">
        <f>IF(NOT(ISERROR(MATCH(U32,_xlfn.ANCHORARRAY(E43),0))),T45&amp;"Por favor no seleccionar los criterios de impacto",U32)</f>
        <v>0</v>
      </c>
      <c r="W32" s="329"/>
      <c r="X32" s="328"/>
      <c r="Y32" s="327"/>
      <c r="Z32" s="214">
        <v>2</v>
      </c>
      <c r="AA32" s="187"/>
      <c r="AB32" s="189" t="str">
        <f>IF(OR(AC32="Preventivo",AC32="Detectivo"),"Probabilidad",IF(AC32="Correctivo","Impacto",""))</f>
        <v/>
      </c>
      <c r="AC32" s="190"/>
      <c r="AD32" s="190"/>
      <c r="AE32" s="191" t="str">
        <f t="shared" ref="AE32:AE36" si="27">IF(AND(AC32="Preventivo",AD32="Automático"),"50%",IF(AND(AC32="Preventivo",AD32="Manual"),"40%",IF(AND(AC32="Detectivo",AD32="Automático"),"40%",IF(AND(AC32="Detectivo",AD32="Manual"),"30%",IF(AND(AC32="Correctivo",AD32="Automático"),"35%",IF(AND(AC32="Correctivo",AD32="Manual"),"25%",""))))))</f>
        <v/>
      </c>
      <c r="AF32" s="190"/>
      <c r="AG32" s="190"/>
      <c r="AH32" s="190"/>
      <c r="AI32" s="192" t="str">
        <f>IFERROR(IF(AND(AB31="Probabilidad",AB32="Probabilidad"),(AK31-(+AK31*AE32)),IF(AB32="Probabilidad",(T31-(+T31*AE32)),IF(AB32="Impacto",AK31,""))),"")</f>
        <v/>
      </c>
      <c r="AJ32" s="193" t="str">
        <f t="shared" si="2"/>
        <v/>
      </c>
      <c r="AK32" s="191" t="str">
        <f t="shared" ref="AK32:AK36" si="28">+AI32</f>
        <v/>
      </c>
      <c r="AL32" s="193" t="str">
        <f t="shared" si="4"/>
        <v/>
      </c>
      <c r="AM32" s="191" t="str">
        <f t="shared" ref="AM32" si="29">IFERROR(IF(AND(AB31="Impacto",AB32="Impacto"),(AM31-(+AM31*AE32)),IF(AB32="Impacto",($X$13-(+$X$13*AE32)),IF(AB32="Probabilidad",AM31,""))),"")</f>
        <v/>
      </c>
      <c r="AN32" s="194" t="str">
        <f t="shared" ref="AN32:AN33" si="30">IFERROR(IF(OR(AND(AJ32="Muy Baja",AL32="Leve"),AND(AJ32="Muy Baja",AL32="Menor"),AND(AJ32="Baja",AL32="Leve")),"Bajo",IF(OR(AND(AJ32="Muy baja",AL32="Moderado"),AND(AJ32="Baja",AL32="Menor"),AND(AJ32="Baja",AL32="Moderado"),AND(AJ32="Media",AL32="Leve"),AND(AJ32="Media",AL32="Menor"),AND(AJ32="Media",AL32="Moderado"),AND(AJ32="Alta",AL32="Leve"),AND(AJ32="Alta",AL32="Menor")),"Moderado",IF(OR(AND(AJ32="Muy Baja",AL32="Mayor"),AND(AJ32="Baja",AL32="Mayor"),AND(AJ32="Media",AL32="Mayor"),AND(AJ32="Alta",AL32="Moderado"),AND(AJ32="Alta",AL32="Mayor"),AND(AJ32="Muy Alta",AL32="Leve"),AND(AJ32="Muy Alta",AL32="Menor"),AND(AJ32="Muy Alta",AL32="Moderado"),AND(AJ32="Muy Alta",AL32="Mayor")),"Alto",IF(OR(AND(AJ32="Muy Baja",AL32="Catastrófico"),AND(AJ32="Baja",AL32="Catastrófico"),AND(AJ32="Media",AL32="Catastrófico"),AND(AJ32="Alta",AL32="Catastrófico"),AND(AJ32="Muy Alta",AL32="Catastrófico")),"Extremo","")))),"")</f>
        <v/>
      </c>
      <c r="AO32" s="195"/>
      <c r="AP32" s="186"/>
      <c r="AQ32" s="196"/>
      <c r="AR32" s="196"/>
      <c r="AS32" s="197"/>
      <c r="AT32" s="347"/>
      <c r="AU32" s="347"/>
      <c r="AV32" s="347"/>
    </row>
    <row r="33" spans="1:48" ht="37.5" customHeight="1" x14ac:dyDescent="0.2">
      <c r="A33" s="358"/>
      <c r="B33" s="338"/>
      <c r="C33" s="338"/>
      <c r="D33" s="338"/>
      <c r="E33" s="338"/>
      <c r="F33" s="338"/>
      <c r="G33" s="325"/>
      <c r="H33" s="325"/>
      <c r="I33" s="325"/>
      <c r="J33" s="325"/>
      <c r="K33" s="325"/>
      <c r="L33" s="325"/>
      <c r="M33" s="325"/>
      <c r="N33" s="325"/>
      <c r="O33" s="325"/>
      <c r="P33" s="325"/>
      <c r="Q33" s="325"/>
      <c r="R33" s="347"/>
      <c r="S33" s="329"/>
      <c r="T33" s="328"/>
      <c r="U33" s="332"/>
      <c r="V33" s="328">
        <f>IF(NOT(ISERROR(MATCH(U33,_xlfn.ANCHORARRAY(E44),0))),T46&amp;"Por favor no seleccionar los criterios de impacto",U33)</f>
        <v>0</v>
      </c>
      <c r="W33" s="329"/>
      <c r="X33" s="328"/>
      <c r="Y33" s="327"/>
      <c r="Z33" s="214">
        <v>3</v>
      </c>
      <c r="AA33" s="188"/>
      <c r="AB33" s="189" t="str">
        <f>IF(OR(AC33="Preventivo",AC33="Detectivo"),"Probabilidad",IF(AC33="Correctivo","Impacto",""))</f>
        <v/>
      </c>
      <c r="AC33" s="190"/>
      <c r="AD33" s="190"/>
      <c r="AE33" s="191" t="str">
        <f t="shared" si="27"/>
        <v/>
      </c>
      <c r="AF33" s="190"/>
      <c r="AG33" s="190"/>
      <c r="AH33" s="190"/>
      <c r="AI33" s="192" t="str">
        <f>IFERROR(IF(AND(AB32="Probabilidad",AB33="Probabilidad"),(AK32-(+AK32*AE33)),IF(AND(AB32="Impacto",AB33="Probabilidad"),(AK31-(+AK31*AE33)),IF(AB33="Impacto",AK32,""))),"")</f>
        <v/>
      </c>
      <c r="AJ33" s="193" t="str">
        <f t="shared" si="2"/>
        <v/>
      </c>
      <c r="AK33" s="191" t="str">
        <f t="shared" si="28"/>
        <v/>
      </c>
      <c r="AL33" s="193" t="str">
        <f t="shared" si="4"/>
        <v/>
      </c>
      <c r="AM33" s="191" t="str">
        <f t="shared" ref="AM33" si="31">IFERROR(IF(AND(AB32="Impacto",AB33="Impacto"),(AM32-(+AM32*AE33)),IF(AND(AB32="Probabilidad",AB33="Impacto"),(AM31-(+AM31*AE33)),IF(AB33="Probabilidad",AM32,""))),"")</f>
        <v/>
      </c>
      <c r="AN33" s="194" t="str">
        <f t="shared" si="30"/>
        <v/>
      </c>
      <c r="AO33" s="195"/>
      <c r="AP33" s="186"/>
      <c r="AQ33" s="196"/>
      <c r="AR33" s="196"/>
      <c r="AS33" s="197"/>
      <c r="AT33" s="347"/>
      <c r="AU33" s="347"/>
      <c r="AV33" s="347"/>
    </row>
    <row r="34" spans="1:48" ht="37.5" customHeight="1" x14ac:dyDescent="0.2">
      <c r="A34" s="358"/>
      <c r="B34" s="338"/>
      <c r="C34" s="338"/>
      <c r="D34" s="338"/>
      <c r="E34" s="338"/>
      <c r="F34" s="338"/>
      <c r="G34" s="325"/>
      <c r="H34" s="325"/>
      <c r="I34" s="325"/>
      <c r="J34" s="325"/>
      <c r="K34" s="325"/>
      <c r="L34" s="325"/>
      <c r="M34" s="325"/>
      <c r="N34" s="325"/>
      <c r="O34" s="325"/>
      <c r="P34" s="325"/>
      <c r="Q34" s="325"/>
      <c r="R34" s="347"/>
      <c r="S34" s="329"/>
      <c r="T34" s="328"/>
      <c r="U34" s="332"/>
      <c r="V34" s="328">
        <f>IF(NOT(ISERROR(MATCH(U34,_xlfn.ANCHORARRAY(E45),0))),T47&amp;"Por favor no seleccionar los criterios de impacto",U34)</f>
        <v>0</v>
      </c>
      <c r="W34" s="329"/>
      <c r="X34" s="328"/>
      <c r="Y34" s="327"/>
      <c r="Z34" s="214">
        <v>4</v>
      </c>
      <c r="AA34" s="187"/>
      <c r="AB34" s="189" t="str">
        <f t="shared" ref="AB34:AB36" si="32">IF(OR(AC34="Preventivo",AC34="Detectivo"),"Probabilidad",IF(AC34="Correctivo","Impacto",""))</f>
        <v/>
      </c>
      <c r="AC34" s="190"/>
      <c r="AD34" s="190"/>
      <c r="AE34" s="191" t="str">
        <f t="shared" si="27"/>
        <v/>
      </c>
      <c r="AF34" s="190"/>
      <c r="AG34" s="190"/>
      <c r="AH34" s="190"/>
      <c r="AI34" s="192" t="str">
        <f t="shared" ref="AI34:AI36" si="33">IFERROR(IF(AND(AB33="Probabilidad",AB34="Probabilidad"),(AK33-(+AK33*AE34)),IF(AND(AB33="Impacto",AB34="Probabilidad"),(AK32-(+AK32*AE34)),IF(AB34="Impacto",AK33,""))),"")</f>
        <v/>
      </c>
      <c r="AJ34" s="193" t="str">
        <f t="shared" si="2"/>
        <v/>
      </c>
      <c r="AK34" s="191" t="str">
        <f t="shared" si="28"/>
        <v/>
      </c>
      <c r="AL34" s="193" t="str">
        <f t="shared" si="4"/>
        <v/>
      </c>
      <c r="AM34" s="191" t="str">
        <f t="shared" si="13"/>
        <v/>
      </c>
      <c r="AN34" s="194" t="str">
        <f>IFERROR(IF(OR(AND(AJ34="Muy Baja",AL34="Leve"),AND(AJ34="Muy Baja",AL34="Menor"),AND(AJ34="Baja",AL34="Leve")),"Bajo",IF(OR(AND(AJ34="Muy baja",AL34="Moderado"),AND(AJ34="Baja",AL34="Menor"),AND(AJ34="Baja",AL34="Moderado"),AND(AJ34="Media",AL34="Leve"),AND(AJ34="Media",AL34="Menor"),AND(AJ34="Media",AL34="Moderado"),AND(AJ34="Alta",AL34="Leve"),AND(AJ34="Alta",AL34="Menor")),"Moderado",IF(OR(AND(AJ34="Muy Baja",AL34="Mayor"),AND(AJ34="Baja",AL34="Mayor"),AND(AJ34="Media",AL34="Mayor"),AND(AJ34="Alta",AL34="Moderado"),AND(AJ34="Alta",AL34="Mayor"),AND(AJ34="Muy Alta",AL34="Leve"),AND(AJ34="Muy Alta",AL34="Menor"),AND(AJ34="Muy Alta",AL34="Moderado"),AND(AJ34="Muy Alta",AL34="Mayor")),"Alto",IF(OR(AND(AJ34="Muy Baja",AL34="Catastrófico"),AND(AJ34="Baja",AL34="Catastrófico"),AND(AJ34="Media",AL34="Catastrófico"),AND(AJ34="Alta",AL34="Catastrófico"),AND(AJ34="Muy Alta",AL34="Catastrófico")),"Extremo","")))),"")</f>
        <v/>
      </c>
      <c r="AO34" s="195"/>
      <c r="AP34" s="186"/>
      <c r="AQ34" s="196"/>
      <c r="AR34" s="196"/>
      <c r="AS34" s="197"/>
      <c r="AT34" s="347"/>
      <c r="AU34" s="347"/>
      <c r="AV34" s="347"/>
    </row>
    <row r="35" spans="1:48" ht="37.5" customHeight="1" x14ac:dyDescent="0.2">
      <c r="A35" s="358"/>
      <c r="B35" s="338"/>
      <c r="C35" s="338"/>
      <c r="D35" s="338"/>
      <c r="E35" s="338"/>
      <c r="F35" s="338"/>
      <c r="G35" s="325"/>
      <c r="H35" s="325"/>
      <c r="I35" s="325"/>
      <c r="J35" s="325"/>
      <c r="K35" s="325"/>
      <c r="L35" s="325"/>
      <c r="M35" s="325"/>
      <c r="N35" s="325"/>
      <c r="O35" s="325"/>
      <c r="P35" s="325"/>
      <c r="Q35" s="325"/>
      <c r="R35" s="347"/>
      <c r="S35" s="329"/>
      <c r="T35" s="328"/>
      <c r="U35" s="332"/>
      <c r="V35" s="328">
        <f>IF(NOT(ISERROR(MATCH(U35,_xlfn.ANCHORARRAY(E46),0))),T48&amp;"Por favor no seleccionar los criterios de impacto",U35)</f>
        <v>0</v>
      </c>
      <c r="W35" s="329"/>
      <c r="X35" s="328"/>
      <c r="Y35" s="327"/>
      <c r="Z35" s="214">
        <v>5</v>
      </c>
      <c r="AA35" s="187"/>
      <c r="AB35" s="189" t="str">
        <f t="shared" si="32"/>
        <v/>
      </c>
      <c r="AC35" s="190"/>
      <c r="AD35" s="190"/>
      <c r="AE35" s="191" t="str">
        <f t="shared" si="27"/>
        <v/>
      </c>
      <c r="AF35" s="190"/>
      <c r="AG35" s="190"/>
      <c r="AH35" s="190"/>
      <c r="AI35" s="192" t="str">
        <f t="shared" si="33"/>
        <v/>
      </c>
      <c r="AJ35" s="193" t="str">
        <f>IFERROR(IF(AI35="","",IF(AI35&lt;=0.2,"Muy Baja",IF(AI35&lt;=0.4,"Baja",IF(AI35&lt;=0.6,"Media",IF(AI35&lt;=0.8,"Alta","Muy Alta"))))),"")</f>
        <v/>
      </c>
      <c r="AK35" s="191" t="str">
        <f t="shared" si="28"/>
        <v/>
      </c>
      <c r="AL35" s="193" t="str">
        <f t="shared" si="4"/>
        <v/>
      </c>
      <c r="AM35" s="191" t="str">
        <f t="shared" si="13"/>
        <v/>
      </c>
      <c r="AN35" s="194" t="str">
        <f t="shared" ref="AN35:AN36" si="34">IFERROR(IF(OR(AND(AJ35="Muy Baja",AL35="Leve"),AND(AJ35="Muy Baja",AL35="Menor"),AND(AJ35="Baja",AL35="Leve")),"Bajo",IF(OR(AND(AJ35="Muy baja",AL35="Moderado"),AND(AJ35="Baja",AL35="Menor"),AND(AJ35="Baja",AL35="Moderado"),AND(AJ35="Media",AL35="Leve"),AND(AJ35="Media",AL35="Menor"),AND(AJ35="Media",AL35="Moderado"),AND(AJ35="Alta",AL35="Leve"),AND(AJ35="Alta",AL35="Menor")),"Moderado",IF(OR(AND(AJ35="Muy Baja",AL35="Mayor"),AND(AJ35="Baja",AL35="Mayor"),AND(AJ35="Media",AL35="Mayor"),AND(AJ35="Alta",AL35="Moderado"),AND(AJ35="Alta",AL35="Mayor"),AND(AJ35="Muy Alta",AL35="Leve"),AND(AJ35="Muy Alta",AL35="Menor"),AND(AJ35="Muy Alta",AL35="Moderado"),AND(AJ35="Muy Alta",AL35="Mayor")),"Alto",IF(OR(AND(AJ35="Muy Baja",AL35="Catastrófico"),AND(AJ35="Baja",AL35="Catastrófico"),AND(AJ35="Media",AL35="Catastrófico"),AND(AJ35="Alta",AL35="Catastrófico"),AND(AJ35="Muy Alta",AL35="Catastrófico")),"Extremo","")))),"")</f>
        <v/>
      </c>
      <c r="AO35" s="195"/>
      <c r="AP35" s="186"/>
      <c r="AQ35" s="196"/>
      <c r="AR35" s="196"/>
      <c r="AS35" s="197"/>
      <c r="AT35" s="347"/>
      <c r="AU35" s="347"/>
      <c r="AV35" s="347"/>
    </row>
    <row r="36" spans="1:48" ht="37.5" customHeight="1" x14ac:dyDescent="0.2">
      <c r="A36" s="358"/>
      <c r="B36" s="338"/>
      <c r="C36" s="338"/>
      <c r="D36" s="338"/>
      <c r="E36" s="338"/>
      <c r="F36" s="338"/>
      <c r="G36" s="326"/>
      <c r="H36" s="326"/>
      <c r="I36" s="326"/>
      <c r="J36" s="326"/>
      <c r="K36" s="326"/>
      <c r="L36" s="326"/>
      <c r="M36" s="326"/>
      <c r="N36" s="326"/>
      <c r="O36" s="326"/>
      <c r="P36" s="326"/>
      <c r="Q36" s="326"/>
      <c r="R36" s="347"/>
      <c r="S36" s="329"/>
      <c r="T36" s="328"/>
      <c r="U36" s="332"/>
      <c r="V36" s="328">
        <f>IF(NOT(ISERROR(MATCH(U36,_xlfn.ANCHORARRAY(E47),0))),T49&amp;"Por favor no seleccionar los criterios de impacto",U36)</f>
        <v>0</v>
      </c>
      <c r="W36" s="329"/>
      <c r="X36" s="328"/>
      <c r="Y36" s="327"/>
      <c r="Z36" s="214">
        <v>6</v>
      </c>
      <c r="AA36" s="187"/>
      <c r="AB36" s="189" t="str">
        <f t="shared" si="32"/>
        <v/>
      </c>
      <c r="AC36" s="190"/>
      <c r="AD36" s="190"/>
      <c r="AE36" s="191" t="str">
        <f t="shared" si="27"/>
        <v/>
      </c>
      <c r="AF36" s="190"/>
      <c r="AG36" s="190"/>
      <c r="AH36" s="190"/>
      <c r="AI36" s="192" t="str">
        <f t="shared" si="33"/>
        <v/>
      </c>
      <c r="AJ36" s="193" t="str">
        <f t="shared" si="2"/>
        <v/>
      </c>
      <c r="AK36" s="191" t="str">
        <f t="shared" si="28"/>
        <v/>
      </c>
      <c r="AL36" s="193" t="str">
        <f t="shared" si="4"/>
        <v/>
      </c>
      <c r="AM36" s="191" t="str">
        <f t="shared" si="13"/>
        <v/>
      </c>
      <c r="AN36" s="194" t="str">
        <f t="shared" si="34"/>
        <v/>
      </c>
      <c r="AO36" s="195"/>
      <c r="AP36" s="186"/>
      <c r="AQ36" s="196"/>
      <c r="AR36" s="196"/>
      <c r="AS36" s="197"/>
      <c r="AT36" s="347"/>
      <c r="AU36" s="347"/>
      <c r="AV36" s="347"/>
    </row>
    <row r="37" spans="1:48" ht="37.5" customHeight="1" x14ac:dyDescent="0.2">
      <c r="A37" s="358">
        <v>5</v>
      </c>
      <c r="B37" s="338"/>
      <c r="C37" s="338"/>
      <c r="D37" s="338"/>
      <c r="E37" s="338"/>
      <c r="F37" s="338"/>
      <c r="G37" s="324"/>
      <c r="H37" s="324"/>
      <c r="I37" s="324"/>
      <c r="J37" s="324"/>
      <c r="K37" s="324"/>
      <c r="L37" s="324"/>
      <c r="M37" s="324"/>
      <c r="N37" s="324"/>
      <c r="O37" s="324"/>
      <c r="P37" s="324"/>
      <c r="Q37" s="324"/>
      <c r="R37" s="347"/>
      <c r="S37" s="329" t="str">
        <f>IF(R37&lt;=0,"",IF(R37&lt;=2,"Muy Baja",IF(R37&lt;=24,"Baja",IF(R37&lt;=500,"Media",IF(R37&lt;=5000,"Alta","Muy Alta")))))</f>
        <v/>
      </c>
      <c r="T37" s="328" t="str">
        <f>IF(S37="","",IF(S37="Muy Baja",0.2,IF(S37="Baja",0.4,IF(S37="Media",0.6,IF(S37="Alta",0.8,IF(S37="Muy Alta",1,))))))</f>
        <v/>
      </c>
      <c r="U37" s="332"/>
      <c r="V37" s="328">
        <f>IF(NOT(ISERROR(MATCH(U37,'Tabla Impacto'!$B$222:$B$224,0))),'Tabla Impacto'!$F$224&amp;"Por favor no seleccionar los criterios de impacto(Afectación Económica o presupuestal y Pérdida Reputacional)",U37)</f>
        <v>0</v>
      </c>
      <c r="W37" s="329" t="str">
        <f>IF(OR(V37='Tabla Impacto'!$C$12,V37='Tabla Impacto'!$D$12),"Leve",IF(OR(V37='Tabla Impacto'!$C$13,V37='Tabla Impacto'!$D$13),"Menor",IF(OR(V37='Tabla Impacto'!$C$14,V37='Tabla Impacto'!$D$14),"Moderado",IF(OR(V37='Tabla Impacto'!$C$15,V37='Tabla Impacto'!$D$15),"Mayor",IF(OR(V37='Tabla Impacto'!$C$16,V37='Tabla Impacto'!$D$16),"Catastrófico","")))))</f>
        <v/>
      </c>
      <c r="X37" s="328" t="str">
        <f>IF(W37="","",IF(W37="Leve",0.2,IF(W37="Menor",0.4,IF(W37="Moderado",0.6,IF(W37="Mayor",0.8,IF(W37="Catastrófico",1,))))))</f>
        <v/>
      </c>
      <c r="Y37" s="327" t="str">
        <f>IF(OR(AND(S37="Muy Baja",W37="Leve"),AND(S37="Muy Baja",W37="Menor"),AND(S37="Baja",W37="Leve")),"Bajo",IF(OR(AND(S37="Muy baja",W37="Moderado"),AND(S37="Baja",W37="Menor"),AND(S37="Baja",W37="Moderado"),AND(S37="Media",W37="Leve"),AND(S37="Media",W37="Menor"),AND(S37="Media",W37="Moderado"),AND(S37="Alta",W37="Leve"),AND(S37="Alta",W37="Menor")),"Moderado",IF(OR(AND(S37="Muy Baja",W37="Mayor"),AND(S37="Baja",W37="Mayor"),AND(S37="Media",W37="Mayor"),AND(S37="Alta",W37="Moderado"),AND(S37="Alta",W37="Mayor"),AND(S37="Muy Alta",W37="Leve"),AND(S37="Muy Alta",W37="Menor"),AND(S37="Muy Alta",W37="Moderado"),AND(S37="Muy Alta",W37="Mayor")),"Alto",IF(OR(AND(S37="Muy Baja",W37="Catastrófico"),AND(S37="Baja",W37="Catastrófico"),AND(S37="Media",W37="Catastrófico"),AND(S37="Alta",W37="Catastrófico"),AND(S37="Muy Alta",W37="Catastrófico")),"Extremo",""))))</f>
        <v/>
      </c>
      <c r="Z37" s="214">
        <v>1</v>
      </c>
      <c r="AA37" s="187"/>
      <c r="AB37" s="189" t="str">
        <f>IF(OR(AC37="Preventivo",AC37="Detectivo"),"Probabilidad",IF(AC37="Correctivo","Impacto",""))</f>
        <v/>
      </c>
      <c r="AC37" s="190"/>
      <c r="AD37" s="190"/>
      <c r="AE37" s="191" t="str">
        <f>IF(AND(AC37="Preventivo",AD37="Automático"),"50%",IF(AND(AC37="Preventivo",AD37="Manual"),"40%",IF(AND(AC37="Detectivo",AD37="Automático"),"40%",IF(AND(AC37="Detectivo",AD37="Manual"),"30%",IF(AND(AC37="Correctivo",AD37="Automático"),"35%",IF(AND(AC37="Correctivo",AD37="Manual"),"25%",""))))))</f>
        <v/>
      </c>
      <c r="AF37" s="190"/>
      <c r="AG37" s="190"/>
      <c r="AH37" s="190"/>
      <c r="AI37" s="192" t="str">
        <f>IFERROR(IF(AB37="Probabilidad",(T37-(+T37*AE37)),IF(AB37="Impacto",T37,"")),"")</f>
        <v/>
      </c>
      <c r="AJ37" s="193" t="str">
        <f>IFERROR(IF(AI37="","",IF(AI37&lt;=0.2,"Muy Baja",IF(AI37&lt;=0.4,"Baja",IF(AI37&lt;=0.6,"Media",IF(AI37&lt;=0.8,"Alta","Muy Alta"))))),"")</f>
        <v/>
      </c>
      <c r="AK37" s="191" t="str">
        <f>+AI37</f>
        <v/>
      </c>
      <c r="AL37" s="193" t="str">
        <f>IFERROR(IF(AM37="","",IF(AM37&lt;=0.2,"Leve",IF(AM37&lt;=0.4,"Menor",IF(AM37&lt;=0.6,"Moderado",IF(AM37&lt;=0.8,"Mayor","Catastrófico"))))),"")</f>
        <v/>
      </c>
      <c r="AM37" s="191" t="str">
        <f t="shared" ref="AM37" si="35">IFERROR(IF(AB37="Impacto",(X37-(+X37*AE37)),IF(AB37="Probabilidad",X37,"")),"")</f>
        <v/>
      </c>
      <c r="AN37" s="194" t="str">
        <f>IFERROR(IF(OR(AND(AJ37="Muy Baja",AL37="Leve"),AND(AJ37="Muy Baja",AL37="Menor"),AND(AJ37="Baja",AL37="Leve")),"Bajo",IF(OR(AND(AJ37="Muy baja",AL37="Moderado"),AND(AJ37="Baja",AL37="Menor"),AND(AJ37="Baja",AL37="Moderado"),AND(AJ37="Media",AL37="Leve"),AND(AJ37="Media",AL37="Menor"),AND(AJ37="Media",AL37="Moderado"),AND(AJ37="Alta",AL37="Leve"),AND(AJ37="Alta",AL37="Menor")),"Moderado",IF(OR(AND(AJ37="Muy Baja",AL37="Mayor"),AND(AJ37="Baja",AL37="Mayor"),AND(AJ37="Media",AL37="Mayor"),AND(AJ37="Alta",AL37="Moderado"),AND(AJ37="Alta",AL37="Mayor"),AND(AJ37="Muy Alta",AL37="Leve"),AND(AJ37="Muy Alta",AL37="Menor"),AND(AJ37="Muy Alta",AL37="Moderado"),AND(AJ37="Muy Alta",AL37="Mayor")),"Alto",IF(OR(AND(AJ37="Muy Baja",AL37="Catastrófico"),AND(AJ37="Baja",AL37="Catastrófico"),AND(AJ37="Media",AL37="Catastrófico"),AND(AJ37="Alta",AL37="Catastrófico"),AND(AJ37="Muy Alta",AL37="Catastrófico")),"Extremo","")))),"")</f>
        <v/>
      </c>
      <c r="AO37" s="195"/>
      <c r="AP37" s="186"/>
      <c r="AQ37" s="196"/>
      <c r="AR37" s="196"/>
      <c r="AS37" s="197"/>
      <c r="AT37" s="347"/>
      <c r="AU37" s="347"/>
      <c r="AV37" s="347"/>
    </row>
    <row r="38" spans="1:48" ht="37.5" customHeight="1" x14ac:dyDescent="0.2">
      <c r="A38" s="358"/>
      <c r="B38" s="338"/>
      <c r="C38" s="338"/>
      <c r="D38" s="338"/>
      <c r="E38" s="338"/>
      <c r="F38" s="338"/>
      <c r="G38" s="325"/>
      <c r="H38" s="325"/>
      <c r="I38" s="325"/>
      <c r="J38" s="325"/>
      <c r="K38" s="325"/>
      <c r="L38" s="325"/>
      <c r="M38" s="325"/>
      <c r="N38" s="325"/>
      <c r="O38" s="325"/>
      <c r="P38" s="325"/>
      <c r="Q38" s="325"/>
      <c r="R38" s="347"/>
      <c r="S38" s="329"/>
      <c r="T38" s="328"/>
      <c r="U38" s="332"/>
      <c r="V38" s="328">
        <f>IF(NOT(ISERROR(MATCH(U38,_xlfn.ANCHORARRAY(E49),0))),T51&amp;"Por favor no seleccionar los criterios de impacto",U38)</f>
        <v>0</v>
      </c>
      <c r="W38" s="329"/>
      <c r="X38" s="328"/>
      <c r="Y38" s="327"/>
      <c r="Z38" s="214">
        <v>2</v>
      </c>
      <c r="AA38" s="187"/>
      <c r="AB38" s="189" t="str">
        <f>IF(OR(AC38="Preventivo",AC38="Detectivo"),"Probabilidad",IF(AC38="Correctivo","Impacto",""))</f>
        <v/>
      </c>
      <c r="AC38" s="190"/>
      <c r="AD38" s="190"/>
      <c r="AE38" s="191" t="str">
        <f t="shared" ref="AE38:AE42" si="36">IF(AND(AC38="Preventivo",AD38="Automático"),"50%",IF(AND(AC38="Preventivo",AD38="Manual"),"40%",IF(AND(AC38="Detectivo",AD38="Automático"),"40%",IF(AND(AC38="Detectivo",AD38="Manual"),"30%",IF(AND(AC38="Correctivo",AD38="Automático"),"35%",IF(AND(AC38="Correctivo",AD38="Manual"),"25%",""))))))</f>
        <v/>
      </c>
      <c r="AF38" s="190"/>
      <c r="AG38" s="190"/>
      <c r="AH38" s="190"/>
      <c r="AI38" s="192" t="str">
        <f>IFERROR(IF(AND(AB37="Probabilidad",AB38="Probabilidad"),(AK37-(+AK37*AE38)),IF(AB38="Probabilidad",(T37-(+T37*AE38)),IF(AB38="Impacto",AK37,""))),"")</f>
        <v/>
      </c>
      <c r="AJ38" s="193" t="str">
        <f t="shared" si="2"/>
        <v/>
      </c>
      <c r="AK38" s="191" t="str">
        <f t="shared" ref="AK38:AK42" si="37">+AI38</f>
        <v/>
      </c>
      <c r="AL38" s="193" t="str">
        <f t="shared" si="4"/>
        <v/>
      </c>
      <c r="AM38" s="191" t="str">
        <f t="shared" ref="AM38" si="38">IFERROR(IF(AND(AB37="Impacto",AB38="Impacto"),(AM37-(+AM37*AE38)),IF(AB38="Impacto",($X$13-(+$X$13*AE38)),IF(AB38="Probabilidad",AM37,""))),"")</f>
        <v/>
      </c>
      <c r="AN38" s="194" t="str">
        <f t="shared" ref="AN38:AN39" si="39">IFERROR(IF(OR(AND(AJ38="Muy Baja",AL38="Leve"),AND(AJ38="Muy Baja",AL38="Menor"),AND(AJ38="Baja",AL38="Leve")),"Bajo",IF(OR(AND(AJ38="Muy baja",AL38="Moderado"),AND(AJ38="Baja",AL38="Menor"),AND(AJ38="Baja",AL38="Moderado"),AND(AJ38="Media",AL38="Leve"),AND(AJ38="Media",AL38="Menor"),AND(AJ38="Media",AL38="Moderado"),AND(AJ38="Alta",AL38="Leve"),AND(AJ38="Alta",AL38="Menor")),"Moderado",IF(OR(AND(AJ38="Muy Baja",AL38="Mayor"),AND(AJ38="Baja",AL38="Mayor"),AND(AJ38="Media",AL38="Mayor"),AND(AJ38="Alta",AL38="Moderado"),AND(AJ38="Alta",AL38="Mayor"),AND(AJ38="Muy Alta",AL38="Leve"),AND(AJ38="Muy Alta",AL38="Menor"),AND(AJ38="Muy Alta",AL38="Moderado"),AND(AJ38="Muy Alta",AL38="Mayor")),"Alto",IF(OR(AND(AJ38="Muy Baja",AL38="Catastrófico"),AND(AJ38="Baja",AL38="Catastrófico"),AND(AJ38="Media",AL38="Catastrófico"),AND(AJ38="Alta",AL38="Catastrófico"),AND(AJ38="Muy Alta",AL38="Catastrófico")),"Extremo","")))),"")</f>
        <v/>
      </c>
      <c r="AO38" s="195"/>
      <c r="AP38" s="186"/>
      <c r="AQ38" s="196"/>
      <c r="AR38" s="196"/>
      <c r="AS38" s="197"/>
      <c r="AT38" s="347"/>
      <c r="AU38" s="347"/>
      <c r="AV38" s="347"/>
    </row>
    <row r="39" spans="1:48" ht="37.5" customHeight="1" x14ac:dyDescent="0.2">
      <c r="A39" s="358"/>
      <c r="B39" s="338"/>
      <c r="C39" s="338"/>
      <c r="D39" s="338"/>
      <c r="E39" s="338"/>
      <c r="F39" s="338"/>
      <c r="G39" s="325"/>
      <c r="H39" s="325"/>
      <c r="I39" s="325"/>
      <c r="J39" s="325"/>
      <c r="K39" s="325"/>
      <c r="L39" s="325"/>
      <c r="M39" s="325"/>
      <c r="N39" s="325"/>
      <c r="O39" s="325"/>
      <c r="P39" s="325"/>
      <c r="Q39" s="325"/>
      <c r="R39" s="347"/>
      <c r="S39" s="329"/>
      <c r="T39" s="328"/>
      <c r="U39" s="332"/>
      <c r="V39" s="328">
        <f>IF(NOT(ISERROR(MATCH(U39,_xlfn.ANCHORARRAY(E50),0))),T52&amp;"Por favor no seleccionar los criterios de impacto",U39)</f>
        <v>0</v>
      </c>
      <c r="W39" s="329"/>
      <c r="X39" s="328"/>
      <c r="Y39" s="327"/>
      <c r="Z39" s="214">
        <v>3</v>
      </c>
      <c r="AA39" s="188"/>
      <c r="AB39" s="189" t="str">
        <f>IF(OR(AC39="Preventivo",AC39="Detectivo"),"Probabilidad",IF(AC39="Correctivo","Impacto",""))</f>
        <v/>
      </c>
      <c r="AC39" s="190"/>
      <c r="AD39" s="190"/>
      <c r="AE39" s="191" t="str">
        <f t="shared" si="36"/>
        <v/>
      </c>
      <c r="AF39" s="190"/>
      <c r="AG39" s="190"/>
      <c r="AH39" s="190"/>
      <c r="AI39" s="192" t="str">
        <f>IFERROR(IF(AND(AB38="Probabilidad",AB39="Probabilidad"),(AK38-(+AK38*AE39)),IF(AND(AB38="Impacto",AB39="Probabilidad"),(AK37-(+AK37*AE39)),IF(AB39="Impacto",AK38,""))),"")</f>
        <v/>
      </c>
      <c r="AJ39" s="193" t="str">
        <f t="shared" si="2"/>
        <v/>
      </c>
      <c r="AK39" s="191" t="str">
        <f t="shared" si="37"/>
        <v/>
      </c>
      <c r="AL39" s="193" t="str">
        <f t="shared" si="4"/>
        <v/>
      </c>
      <c r="AM39" s="191" t="str">
        <f t="shared" ref="AM39" si="40">IFERROR(IF(AND(AB38="Impacto",AB39="Impacto"),(AM38-(+AM38*AE39)),IF(AND(AB38="Probabilidad",AB39="Impacto"),(AM37-(+AM37*AE39)),IF(AB39="Probabilidad",AM38,""))),"")</f>
        <v/>
      </c>
      <c r="AN39" s="194" t="str">
        <f t="shared" si="39"/>
        <v/>
      </c>
      <c r="AO39" s="195"/>
      <c r="AP39" s="186"/>
      <c r="AQ39" s="196"/>
      <c r="AR39" s="196"/>
      <c r="AS39" s="197"/>
      <c r="AT39" s="347"/>
      <c r="AU39" s="347"/>
      <c r="AV39" s="347"/>
    </row>
    <row r="40" spans="1:48" ht="37.5" customHeight="1" x14ac:dyDescent="0.2">
      <c r="A40" s="358"/>
      <c r="B40" s="338"/>
      <c r="C40" s="338"/>
      <c r="D40" s="338"/>
      <c r="E40" s="338"/>
      <c r="F40" s="338"/>
      <c r="G40" s="325"/>
      <c r="H40" s="325"/>
      <c r="I40" s="325"/>
      <c r="J40" s="325"/>
      <c r="K40" s="325"/>
      <c r="L40" s="325"/>
      <c r="M40" s="325"/>
      <c r="N40" s="325"/>
      <c r="O40" s="325"/>
      <c r="P40" s="325"/>
      <c r="Q40" s="325"/>
      <c r="R40" s="347"/>
      <c r="S40" s="329"/>
      <c r="T40" s="328"/>
      <c r="U40" s="332"/>
      <c r="V40" s="328">
        <f>IF(NOT(ISERROR(MATCH(U40,_xlfn.ANCHORARRAY(E51),0))),T53&amp;"Por favor no seleccionar los criterios de impacto",U40)</f>
        <v>0</v>
      </c>
      <c r="W40" s="329"/>
      <c r="X40" s="328"/>
      <c r="Y40" s="327"/>
      <c r="Z40" s="214">
        <v>4</v>
      </c>
      <c r="AA40" s="187"/>
      <c r="AB40" s="189" t="str">
        <f t="shared" ref="AB40:AB42" si="41">IF(OR(AC40="Preventivo",AC40="Detectivo"),"Probabilidad",IF(AC40="Correctivo","Impacto",""))</f>
        <v/>
      </c>
      <c r="AC40" s="190"/>
      <c r="AD40" s="190"/>
      <c r="AE40" s="191" t="str">
        <f t="shared" si="36"/>
        <v/>
      </c>
      <c r="AF40" s="190"/>
      <c r="AG40" s="190"/>
      <c r="AH40" s="190"/>
      <c r="AI40" s="192" t="str">
        <f t="shared" ref="AI40:AI42" si="42">IFERROR(IF(AND(AB39="Probabilidad",AB40="Probabilidad"),(AK39-(+AK39*AE40)),IF(AND(AB39="Impacto",AB40="Probabilidad"),(AK38-(+AK38*AE40)),IF(AB40="Impacto",AK39,""))),"")</f>
        <v/>
      </c>
      <c r="AJ40" s="193" t="str">
        <f t="shared" si="2"/>
        <v/>
      </c>
      <c r="AK40" s="191" t="str">
        <f t="shared" si="37"/>
        <v/>
      </c>
      <c r="AL40" s="193" t="str">
        <f t="shared" si="4"/>
        <v/>
      </c>
      <c r="AM40" s="191" t="str">
        <f t="shared" si="13"/>
        <v/>
      </c>
      <c r="AN40" s="194" t="str">
        <f>IFERROR(IF(OR(AND(AJ40="Muy Baja",AL40="Leve"),AND(AJ40="Muy Baja",AL40="Menor"),AND(AJ40="Baja",AL40="Leve")),"Bajo",IF(OR(AND(AJ40="Muy baja",AL40="Moderado"),AND(AJ40="Baja",AL40="Menor"),AND(AJ40="Baja",AL40="Moderado"),AND(AJ40="Media",AL40="Leve"),AND(AJ40="Media",AL40="Menor"),AND(AJ40="Media",AL40="Moderado"),AND(AJ40="Alta",AL40="Leve"),AND(AJ40="Alta",AL40="Menor")),"Moderado",IF(OR(AND(AJ40="Muy Baja",AL40="Mayor"),AND(AJ40="Baja",AL40="Mayor"),AND(AJ40="Media",AL40="Mayor"),AND(AJ40="Alta",AL40="Moderado"),AND(AJ40="Alta",AL40="Mayor"),AND(AJ40="Muy Alta",AL40="Leve"),AND(AJ40="Muy Alta",AL40="Menor"),AND(AJ40="Muy Alta",AL40="Moderado"),AND(AJ40="Muy Alta",AL40="Mayor")),"Alto",IF(OR(AND(AJ40="Muy Baja",AL40="Catastrófico"),AND(AJ40="Baja",AL40="Catastrófico"),AND(AJ40="Media",AL40="Catastrófico"),AND(AJ40="Alta",AL40="Catastrófico"),AND(AJ40="Muy Alta",AL40="Catastrófico")),"Extremo","")))),"")</f>
        <v/>
      </c>
      <c r="AO40" s="195"/>
      <c r="AP40" s="186"/>
      <c r="AQ40" s="196"/>
      <c r="AR40" s="196"/>
      <c r="AS40" s="197"/>
      <c r="AT40" s="347"/>
      <c r="AU40" s="347"/>
      <c r="AV40" s="347"/>
    </row>
    <row r="41" spans="1:48" ht="37.5" customHeight="1" x14ac:dyDescent="0.2">
      <c r="A41" s="358"/>
      <c r="B41" s="338"/>
      <c r="C41" s="338"/>
      <c r="D41" s="338"/>
      <c r="E41" s="338"/>
      <c r="F41" s="338"/>
      <c r="G41" s="325"/>
      <c r="H41" s="325"/>
      <c r="I41" s="325"/>
      <c r="J41" s="325"/>
      <c r="K41" s="325"/>
      <c r="L41" s="325"/>
      <c r="M41" s="325"/>
      <c r="N41" s="325"/>
      <c r="O41" s="325"/>
      <c r="P41" s="325"/>
      <c r="Q41" s="325"/>
      <c r="R41" s="347"/>
      <c r="S41" s="329"/>
      <c r="T41" s="328"/>
      <c r="U41" s="332"/>
      <c r="V41" s="328">
        <f>IF(NOT(ISERROR(MATCH(U41,_xlfn.ANCHORARRAY(E52),0))),T54&amp;"Por favor no seleccionar los criterios de impacto",U41)</f>
        <v>0</v>
      </c>
      <c r="W41" s="329"/>
      <c r="X41" s="328"/>
      <c r="Y41" s="327"/>
      <c r="Z41" s="214">
        <v>5</v>
      </c>
      <c r="AA41" s="187"/>
      <c r="AB41" s="189" t="str">
        <f t="shared" si="41"/>
        <v/>
      </c>
      <c r="AC41" s="190"/>
      <c r="AD41" s="190"/>
      <c r="AE41" s="191" t="str">
        <f t="shared" si="36"/>
        <v/>
      </c>
      <c r="AF41" s="190"/>
      <c r="AG41" s="190"/>
      <c r="AH41" s="190"/>
      <c r="AI41" s="192" t="str">
        <f t="shared" si="42"/>
        <v/>
      </c>
      <c r="AJ41" s="193" t="str">
        <f t="shared" si="2"/>
        <v/>
      </c>
      <c r="AK41" s="191" t="str">
        <f t="shared" si="37"/>
        <v/>
      </c>
      <c r="AL41" s="193" t="str">
        <f t="shared" si="4"/>
        <v/>
      </c>
      <c r="AM41" s="191" t="str">
        <f t="shared" si="13"/>
        <v/>
      </c>
      <c r="AN41" s="194" t="str">
        <f t="shared" ref="AN41:AN42" si="43">IFERROR(IF(OR(AND(AJ41="Muy Baja",AL41="Leve"),AND(AJ41="Muy Baja",AL41="Menor"),AND(AJ41="Baja",AL41="Leve")),"Bajo",IF(OR(AND(AJ41="Muy baja",AL41="Moderado"),AND(AJ41="Baja",AL41="Menor"),AND(AJ41="Baja",AL41="Moderado"),AND(AJ41="Media",AL41="Leve"),AND(AJ41="Media",AL41="Menor"),AND(AJ41="Media",AL41="Moderado"),AND(AJ41="Alta",AL41="Leve"),AND(AJ41="Alta",AL41="Menor")),"Moderado",IF(OR(AND(AJ41="Muy Baja",AL41="Mayor"),AND(AJ41="Baja",AL41="Mayor"),AND(AJ41="Media",AL41="Mayor"),AND(AJ41="Alta",AL41="Moderado"),AND(AJ41="Alta",AL41="Mayor"),AND(AJ41="Muy Alta",AL41="Leve"),AND(AJ41="Muy Alta",AL41="Menor"),AND(AJ41="Muy Alta",AL41="Moderado"),AND(AJ41="Muy Alta",AL41="Mayor")),"Alto",IF(OR(AND(AJ41="Muy Baja",AL41="Catastrófico"),AND(AJ41="Baja",AL41="Catastrófico"),AND(AJ41="Media",AL41="Catastrófico"),AND(AJ41="Alta",AL41="Catastrófico"),AND(AJ41="Muy Alta",AL41="Catastrófico")),"Extremo","")))),"")</f>
        <v/>
      </c>
      <c r="AO41" s="195"/>
      <c r="AP41" s="186"/>
      <c r="AQ41" s="196"/>
      <c r="AR41" s="196"/>
      <c r="AS41" s="197"/>
      <c r="AT41" s="347"/>
      <c r="AU41" s="347"/>
      <c r="AV41" s="347"/>
    </row>
    <row r="42" spans="1:48" ht="37.5" customHeight="1" x14ac:dyDescent="0.2">
      <c r="A42" s="358"/>
      <c r="B42" s="338"/>
      <c r="C42" s="338"/>
      <c r="D42" s="338"/>
      <c r="E42" s="338"/>
      <c r="F42" s="338"/>
      <c r="G42" s="326"/>
      <c r="H42" s="326"/>
      <c r="I42" s="326"/>
      <c r="J42" s="326"/>
      <c r="K42" s="326"/>
      <c r="L42" s="326"/>
      <c r="M42" s="326"/>
      <c r="N42" s="326"/>
      <c r="O42" s="326"/>
      <c r="P42" s="326"/>
      <c r="Q42" s="326"/>
      <c r="R42" s="347"/>
      <c r="S42" s="329"/>
      <c r="T42" s="328"/>
      <c r="U42" s="332"/>
      <c r="V42" s="328">
        <f>IF(NOT(ISERROR(MATCH(U42,_xlfn.ANCHORARRAY(E53),0))),T55&amp;"Por favor no seleccionar los criterios de impacto",U42)</f>
        <v>0</v>
      </c>
      <c r="W42" s="329"/>
      <c r="X42" s="328"/>
      <c r="Y42" s="327"/>
      <c r="Z42" s="214">
        <v>6</v>
      </c>
      <c r="AA42" s="187"/>
      <c r="AB42" s="189" t="str">
        <f t="shared" si="41"/>
        <v/>
      </c>
      <c r="AC42" s="190"/>
      <c r="AD42" s="190"/>
      <c r="AE42" s="191" t="str">
        <f t="shared" si="36"/>
        <v/>
      </c>
      <c r="AF42" s="190"/>
      <c r="AG42" s="190"/>
      <c r="AH42" s="190"/>
      <c r="AI42" s="192" t="str">
        <f t="shared" si="42"/>
        <v/>
      </c>
      <c r="AJ42" s="193" t="str">
        <f t="shared" si="2"/>
        <v/>
      </c>
      <c r="AK42" s="191" t="str">
        <f t="shared" si="37"/>
        <v/>
      </c>
      <c r="AL42" s="193" t="str">
        <f t="shared" si="4"/>
        <v/>
      </c>
      <c r="AM42" s="191" t="str">
        <f t="shared" si="13"/>
        <v/>
      </c>
      <c r="AN42" s="194" t="str">
        <f t="shared" si="43"/>
        <v/>
      </c>
      <c r="AO42" s="195"/>
      <c r="AP42" s="186"/>
      <c r="AQ42" s="196"/>
      <c r="AR42" s="196"/>
      <c r="AS42" s="197"/>
      <c r="AT42" s="347"/>
      <c r="AU42" s="347"/>
      <c r="AV42" s="347"/>
    </row>
    <row r="43" spans="1:48" ht="37.5" customHeight="1" x14ac:dyDescent="0.2">
      <c r="A43" s="358">
        <v>6</v>
      </c>
      <c r="B43" s="338"/>
      <c r="C43" s="338"/>
      <c r="D43" s="338"/>
      <c r="E43" s="324"/>
      <c r="F43" s="338"/>
      <c r="G43" s="324"/>
      <c r="H43" s="324"/>
      <c r="I43" s="324"/>
      <c r="J43" s="324"/>
      <c r="K43" s="324"/>
      <c r="L43" s="324"/>
      <c r="M43" s="324"/>
      <c r="N43" s="324"/>
      <c r="O43" s="324"/>
      <c r="P43" s="324"/>
      <c r="Q43" s="324"/>
      <c r="R43" s="347"/>
      <c r="S43" s="329" t="str">
        <f>IF(R43&lt;=0,"",IF(R43&lt;=2,"Muy Baja",IF(R43&lt;=24,"Baja",IF(R43&lt;=500,"Media",IF(R43&lt;=5000,"Alta","Muy Alta")))))</f>
        <v/>
      </c>
      <c r="T43" s="328" t="str">
        <f>IF(S43="","",IF(S43="Muy Baja",0.2,IF(S43="Baja",0.4,IF(S43="Media",0.6,IF(S43="Alta",0.8,IF(S43="Muy Alta",1,))))))</f>
        <v/>
      </c>
      <c r="U43" s="332"/>
      <c r="V43" s="328">
        <f>IF(NOT(ISERROR(MATCH(U43,'Tabla Impacto'!$B$222:$B$224,0))),'Tabla Impacto'!$F$224&amp;"Por favor no seleccionar los criterios de impacto(Afectación Económica o presupuestal y Pérdida Reputacional)",U43)</f>
        <v>0</v>
      </c>
      <c r="W43" s="329" t="str">
        <f>IF(OR(V43='Tabla Impacto'!$C$12,V43='Tabla Impacto'!$D$12),"Leve",IF(OR(V43='Tabla Impacto'!$C$13,V43='Tabla Impacto'!$D$13),"Menor",IF(OR(V43='Tabla Impacto'!$C$14,V43='Tabla Impacto'!$D$14),"Moderado",IF(OR(V43='Tabla Impacto'!$C$15,V43='Tabla Impacto'!$D$15),"Mayor",IF(OR(V43='Tabla Impacto'!$C$16,V43='Tabla Impacto'!$D$16),"Catastrófico","")))))</f>
        <v/>
      </c>
      <c r="X43" s="328" t="str">
        <f>IF(W43="","",IF(W43="Leve",0.2,IF(W43="Menor",0.4,IF(W43="Moderado",0.6,IF(W43="Mayor",0.8,IF(W43="Catastrófico",1,))))))</f>
        <v/>
      </c>
      <c r="Y43" s="327" t="str">
        <f>IF(OR(AND(S43="Muy Baja",W43="Leve"),AND(S43="Muy Baja",W43="Menor"),AND(S43="Baja",W43="Leve")),"Bajo",IF(OR(AND(S43="Muy baja",W43="Moderado"),AND(S43="Baja",W43="Menor"),AND(S43="Baja",W43="Moderado"),AND(S43="Media",W43="Leve"),AND(S43="Media",W43="Menor"),AND(S43="Media",W43="Moderado"),AND(S43="Alta",W43="Leve"),AND(S43="Alta",W43="Menor")),"Moderado",IF(OR(AND(S43="Muy Baja",W43="Mayor"),AND(S43="Baja",W43="Mayor"),AND(S43="Media",W43="Mayor"),AND(S43="Alta",W43="Moderado"),AND(S43="Alta",W43="Mayor"),AND(S43="Muy Alta",W43="Leve"),AND(S43="Muy Alta",W43="Menor"),AND(S43="Muy Alta",W43="Moderado"),AND(S43="Muy Alta",W43="Mayor")),"Alto",IF(OR(AND(S43="Muy Baja",W43="Catastrófico"),AND(S43="Baja",W43="Catastrófico"),AND(S43="Media",W43="Catastrófico"),AND(S43="Alta",W43="Catastrófico"),AND(S43="Muy Alta",W43="Catastrófico")),"Extremo",""))))</f>
        <v/>
      </c>
      <c r="Z43" s="214">
        <v>1</v>
      </c>
      <c r="AA43" s="187"/>
      <c r="AB43" s="189" t="str">
        <f>IF(OR(AC43="Preventivo",AC43="Detectivo"),"Probabilidad",IF(AC43="Correctivo","Impacto",""))</f>
        <v/>
      </c>
      <c r="AC43" s="190"/>
      <c r="AD43" s="190"/>
      <c r="AE43" s="191" t="str">
        <f>IF(AND(AC43="Preventivo",AD43="Automático"),"50%",IF(AND(AC43="Preventivo",AD43="Manual"),"40%",IF(AND(AC43="Detectivo",AD43="Automático"),"40%",IF(AND(AC43="Detectivo",AD43="Manual"),"30%",IF(AND(AC43="Correctivo",AD43="Automático"),"35%",IF(AND(AC43="Correctivo",AD43="Manual"),"25%",""))))))</f>
        <v/>
      </c>
      <c r="AF43" s="190"/>
      <c r="AG43" s="190"/>
      <c r="AH43" s="190"/>
      <c r="AI43" s="192" t="str">
        <f>IFERROR(IF(AB43="Probabilidad",(T43-(+T43*AE43)),IF(AB43="Impacto",T43,"")),"")</f>
        <v/>
      </c>
      <c r="AJ43" s="193" t="str">
        <f>IFERROR(IF(AI43="","",IF(AI43&lt;=0.2,"Muy Baja",IF(AI43&lt;=0.4,"Baja",IF(AI43&lt;=0.6,"Media",IF(AI43&lt;=0.8,"Alta","Muy Alta"))))),"")</f>
        <v/>
      </c>
      <c r="AK43" s="191" t="str">
        <f>+AI43</f>
        <v/>
      </c>
      <c r="AL43" s="193" t="str">
        <f>IFERROR(IF(AM43="","",IF(AM43&lt;=0.2,"Leve",IF(AM43&lt;=0.4,"Menor",IF(AM43&lt;=0.6,"Moderado",IF(AM43&lt;=0.8,"Mayor","Catastrófico"))))),"")</f>
        <v/>
      </c>
      <c r="AM43" s="191" t="str">
        <f t="shared" ref="AM43" si="44">IFERROR(IF(AB43="Impacto",(X43-(+X43*AE43)),IF(AB43="Probabilidad",X43,"")),"")</f>
        <v/>
      </c>
      <c r="AN43" s="194" t="str">
        <f>IFERROR(IF(OR(AND(AJ43="Muy Baja",AL43="Leve"),AND(AJ43="Muy Baja",AL43="Menor"),AND(AJ43="Baja",AL43="Leve")),"Bajo",IF(OR(AND(AJ43="Muy baja",AL43="Moderado"),AND(AJ43="Baja",AL43="Menor"),AND(AJ43="Baja",AL43="Moderado"),AND(AJ43="Media",AL43="Leve"),AND(AJ43="Media",AL43="Menor"),AND(AJ43="Media",AL43="Moderado"),AND(AJ43="Alta",AL43="Leve"),AND(AJ43="Alta",AL43="Menor")),"Moderado",IF(OR(AND(AJ43="Muy Baja",AL43="Mayor"),AND(AJ43="Baja",AL43="Mayor"),AND(AJ43="Media",AL43="Mayor"),AND(AJ43="Alta",AL43="Moderado"),AND(AJ43="Alta",AL43="Mayor"),AND(AJ43="Muy Alta",AL43="Leve"),AND(AJ43="Muy Alta",AL43="Menor"),AND(AJ43="Muy Alta",AL43="Moderado"),AND(AJ43="Muy Alta",AL43="Mayor")),"Alto",IF(OR(AND(AJ43="Muy Baja",AL43="Catastrófico"),AND(AJ43="Baja",AL43="Catastrófico"),AND(AJ43="Media",AL43="Catastrófico"),AND(AJ43="Alta",AL43="Catastrófico"),AND(AJ43="Muy Alta",AL43="Catastrófico")),"Extremo","")))),"")</f>
        <v/>
      </c>
      <c r="AO43" s="190"/>
      <c r="AP43" s="186"/>
      <c r="AQ43" s="196"/>
      <c r="AR43" s="196"/>
      <c r="AS43" s="197"/>
      <c r="AT43" s="347"/>
      <c r="AU43" s="347"/>
      <c r="AV43" s="347"/>
    </row>
    <row r="44" spans="1:48" ht="37.5" customHeight="1" x14ac:dyDescent="0.2">
      <c r="A44" s="358"/>
      <c r="B44" s="338"/>
      <c r="C44" s="338"/>
      <c r="D44" s="338"/>
      <c r="E44" s="325"/>
      <c r="F44" s="338"/>
      <c r="G44" s="325"/>
      <c r="H44" s="325"/>
      <c r="I44" s="325"/>
      <c r="J44" s="325"/>
      <c r="K44" s="325"/>
      <c r="L44" s="325"/>
      <c r="M44" s="325"/>
      <c r="N44" s="325"/>
      <c r="O44" s="325"/>
      <c r="P44" s="325"/>
      <c r="Q44" s="325"/>
      <c r="R44" s="347"/>
      <c r="S44" s="329"/>
      <c r="T44" s="328"/>
      <c r="U44" s="332"/>
      <c r="V44" s="328">
        <f>IF(NOT(ISERROR(MATCH(U44,_xlfn.ANCHORARRAY(E55),0))),T57&amp;"Por favor no seleccionar los criterios de impacto",U44)</f>
        <v>0</v>
      </c>
      <c r="W44" s="329"/>
      <c r="X44" s="328"/>
      <c r="Y44" s="327"/>
      <c r="Z44" s="214">
        <v>2</v>
      </c>
      <c r="AA44" s="187"/>
      <c r="AB44" s="189" t="str">
        <f>IF(OR(AC44="Preventivo",AC44="Detectivo"),"Probabilidad",IF(AC44="Correctivo","Impacto",""))</f>
        <v/>
      </c>
      <c r="AC44" s="190"/>
      <c r="AD44" s="190"/>
      <c r="AE44" s="191" t="str">
        <f t="shared" ref="AE44:AE48" si="45">IF(AND(AC44="Preventivo",AD44="Automático"),"50%",IF(AND(AC44="Preventivo",AD44="Manual"),"40%",IF(AND(AC44="Detectivo",AD44="Automático"),"40%",IF(AND(AC44="Detectivo",AD44="Manual"),"30%",IF(AND(AC44="Correctivo",AD44="Automático"),"35%",IF(AND(AC44="Correctivo",AD44="Manual"),"25%",""))))))</f>
        <v/>
      </c>
      <c r="AF44" s="190"/>
      <c r="AG44" s="190"/>
      <c r="AH44" s="190"/>
      <c r="AI44" s="192" t="str">
        <f>IFERROR(IF(AND(AB43="Probabilidad",AB44="Probabilidad"),(AK43-(+AK43*AE44)),IF(AB44="Probabilidad",(T43-(+T43*AE44)),IF(AB44="Impacto",AK43,""))),"")</f>
        <v/>
      </c>
      <c r="AJ44" s="193" t="str">
        <f t="shared" si="2"/>
        <v/>
      </c>
      <c r="AK44" s="191" t="str">
        <f t="shared" ref="AK44:AK48" si="46">+AI44</f>
        <v/>
      </c>
      <c r="AL44" s="193" t="str">
        <f t="shared" si="4"/>
        <v/>
      </c>
      <c r="AM44" s="191" t="str">
        <f t="shared" ref="AM44" si="47">IFERROR(IF(AND(AB43="Impacto",AB44="Impacto"),(AM43-(+AM43*AE44)),IF(AB44="Impacto",($X$13-(+$X$13*AE44)),IF(AB44="Probabilidad",AM43,""))),"")</f>
        <v/>
      </c>
      <c r="AN44" s="194" t="str">
        <f t="shared" ref="AN44:AN45" si="48">IFERROR(IF(OR(AND(AJ44="Muy Baja",AL44="Leve"),AND(AJ44="Muy Baja",AL44="Menor"),AND(AJ44="Baja",AL44="Leve")),"Bajo",IF(OR(AND(AJ44="Muy baja",AL44="Moderado"),AND(AJ44="Baja",AL44="Menor"),AND(AJ44="Baja",AL44="Moderado"),AND(AJ44="Media",AL44="Leve"),AND(AJ44="Media",AL44="Menor"),AND(AJ44="Media",AL44="Moderado"),AND(AJ44="Alta",AL44="Leve"),AND(AJ44="Alta",AL44="Menor")),"Moderado",IF(OR(AND(AJ44="Muy Baja",AL44="Mayor"),AND(AJ44="Baja",AL44="Mayor"),AND(AJ44="Media",AL44="Mayor"),AND(AJ44="Alta",AL44="Moderado"),AND(AJ44="Alta",AL44="Mayor"),AND(AJ44="Muy Alta",AL44="Leve"),AND(AJ44="Muy Alta",AL44="Menor"),AND(AJ44="Muy Alta",AL44="Moderado"),AND(AJ44="Muy Alta",AL44="Mayor")),"Alto",IF(OR(AND(AJ44="Muy Baja",AL44="Catastrófico"),AND(AJ44="Baja",AL44="Catastrófico"),AND(AJ44="Media",AL44="Catastrófico"),AND(AJ44="Alta",AL44="Catastrófico"),AND(AJ44="Muy Alta",AL44="Catastrófico")),"Extremo","")))),"")</f>
        <v/>
      </c>
      <c r="AO44" s="195"/>
      <c r="AP44" s="186"/>
      <c r="AQ44" s="196"/>
      <c r="AR44" s="196"/>
      <c r="AS44" s="197"/>
      <c r="AT44" s="347"/>
      <c r="AU44" s="347"/>
      <c r="AV44" s="347"/>
    </row>
    <row r="45" spans="1:48" ht="37.5" customHeight="1" x14ac:dyDescent="0.2">
      <c r="A45" s="358"/>
      <c r="B45" s="338"/>
      <c r="C45" s="338"/>
      <c r="D45" s="338"/>
      <c r="E45" s="325"/>
      <c r="F45" s="338"/>
      <c r="G45" s="325"/>
      <c r="H45" s="325"/>
      <c r="I45" s="325"/>
      <c r="J45" s="325"/>
      <c r="K45" s="325"/>
      <c r="L45" s="325"/>
      <c r="M45" s="325"/>
      <c r="N45" s="325"/>
      <c r="O45" s="325"/>
      <c r="P45" s="325"/>
      <c r="Q45" s="325"/>
      <c r="R45" s="347"/>
      <c r="S45" s="329"/>
      <c r="T45" s="328"/>
      <c r="U45" s="332"/>
      <c r="V45" s="328">
        <f>IF(NOT(ISERROR(MATCH(U45,_xlfn.ANCHORARRAY(E56),0))),T58&amp;"Por favor no seleccionar los criterios de impacto",U45)</f>
        <v>0</v>
      </c>
      <c r="W45" s="329"/>
      <c r="X45" s="328"/>
      <c r="Y45" s="327"/>
      <c r="Z45" s="214">
        <v>3</v>
      </c>
      <c r="AA45" s="188"/>
      <c r="AB45" s="189" t="str">
        <f>IF(OR(AC45="Preventivo",AC45="Detectivo"),"Probabilidad",IF(AC45="Correctivo","Impacto",""))</f>
        <v/>
      </c>
      <c r="AC45" s="190"/>
      <c r="AD45" s="190"/>
      <c r="AE45" s="191" t="str">
        <f t="shared" si="45"/>
        <v/>
      </c>
      <c r="AF45" s="190"/>
      <c r="AG45" s="190"/>
      <c r="AH45" s="190"/>
      <c r="AI45" s="192" t="str">
        <f>IFERROR(IF(AND(AB44="Probabilidad",AB45="Probabilidad"),(AK44-(+AK44*AE45)),IF(AND(AB44="Impacto",AB45="Probabilidad"),(AK43-(+AK43*AE45)),IF(AB45="Impacto",AK44,""))),"")</f>
        <v/>
      </c>
      <c r="AJ45" s="193" t="str">
        <f t="shared" si="2"/>
        <v/>
      </c>
      <c r="AK45" s="191" t="str">
        <f t="shared" si="46"/>
        <v/>
      </c>
      <c r="AL45" s="193" t="str">
        <f t="shared" si="4"/>
        <v/>
      </c>
      <c r="AM45" s="191" t="str">
        <f t="shared" ref="AM45" si="49">IFERROR(IF(AND(AB44="Impacto",AB45="Impacto"),(AM44-(+AM44*AE45)),IF(AND(AB44="Probabilidad",AB45="Impacto"),(AM43-(+AM43*AE45)),IF(AB45="Probabilidad",AM44,""))),"")</f>
        <v/>
      </c>
      <c r="AN45" s="194" t="str">
        <f t="shared" si="48"/>
        <v/>
      </c>
      <c r="AO45" s="195"/>
      <c r="AP45" s="186"/>
      <c r="AQ45" s="196"/>
      <c r="AR45" s="196"/>
      <c r="AS45" s="197"/>
      <c r="AT45" s="347"/>
      <c r="AU45" s="347"/>
      <c r="AV45" s="347"/>
    </row>
    <row r="46" spans="1:48" ht="37.5" customHeight="1" x14ac:dyDescent="0.2">
      <c r="A46" s="358"/>
      <c r="B46" s="338"/>
      <c r="C46" s="338"/>
      <c r="D46" s="338"/>
      <c r="E46" s="325"/>
      <c r="F46" s="338"/>
      <c r="G46" s="325"/>
      <c r="H46" s="325"/>
      <c r="I46" s="325"/>
      <c r="J46" s="325"/>
      <c r="K46" s="325"/>
      <c r="L46" s="325"/>
      <c r="M46" s="325"/>
      <c r="N46" s="325"/>
      <c r="O46" s="325"/>
      <c r="P46" s="325"/>
      <c r="Q46" s="325"/>
      <c r="R46" s="347"/>
      <c r="S46" s="329"/>
      <c r="T46" s="328"/>
      <c r="U46" s="332"/>
      <c r="V46" s="328">
        <f>IF(NOT(ISERROR(MATCH(U46,_xlfn.ANCHORARRAY(E57),0))),T59&amp;"Por favor no seleccionar los criterios de impacto",U46)</f>
        <v>0</v>
      </c>
      <c r="W46" s="329"/>
      <c r="X46" s="328"/>
      <c r="Y46" s="327"/>
      <c r="Z46" s="214">
        <v>4</v>
      </c>
      <c r="AA46" s="187"/>
      <c r="AB46" s="189" t="str">
        <f t="shared" ref="AB46:AB48" si="50">IF(OR(AC46="Preventivo",AC46="Detectivo"),"Probabilidad",IF(AC46="Correctivo","Impacto",""))</f>
        <v/>
      </c>
      <c r="AC46" s="190"/>
      <c r="AD46" s="190"/>
      <c r="AE46" s="191" t="str">
        <f t="shared" si="45"/>
        <v/>
      </c>
      <c r="AF46" s="190"/>
      <c r="AG46" s="190"/>
      <c r="AH46" s="190"/>
      <c r="AI46" s="192" t="str">
        <f t="shared" ref="AI46:AI48" si="51">IFERROR(IF(AND(AB45="Probabilidad",AB46="Probabilidad"),(AK45-(+AK45*AE46)),IF(AND(AB45="Impacto",AB46="Probabilidad"),(AK44-(+AK44*AE46)),IF(AB46="Impacto",AK45,""))),"")</f>
        <v/>
      </c>
      <c r="AJ46" s="193" t="str">
        <f t="shared" si="2"/>
        <v/>
      </c>
      <c r="AK46" s="191" t="str">
        <f t="shared" si="46"/>
        <v/>
      </c>
      <c r="AL46" s="193" t="str">
        <f t="shared" si="4"/>
        <v/>
      </c>
      <c r="AM46" s="191" t="str">
        <f t="shared" si="13"/>
        <v/>
      </c>
      <c r="AN46" s="194" t="str">
        <f>IFERROR(IF(OR(AND(AJ46="Muy Baja",AL46="Leve"),AND(AJ46="Muy Baja",AL46="Menor"),AND(AJ46="Baja",AL46="Leve")),"Bajo",IF(OR(AND(AJ46="Muy baja",AL46="Moderado"),AND(AJ46="Baja",AL46="Menor"),AND(AJ46="Baja",AL46="Moderado"),AND(AJ46="Media",AL46="Leve"),AND(AJ46="Media",AL46="Menor"),AND(AJ46="Media",AL46="Moderado"),AND(AJ46="Alta",AL46="Leve"),AND(AJ46="Alta",AL46="Menor")),"Moderado",IF(OR(AND(AJ46="Muy Baja",AL46="Mayor"),AND(AJ46="Baja",AL46="Mayor"),AND(AJ46="Media",AL46="Mayor"),AND(AJ46="Alta",AL46="Moderado"),AND(AJ46="Alta",AL46="Mayor"),AND(AJ46="Muy Alta",AL46="Leve"),AND(AJ46="Muy Alta",AL46="Menor"),AND(AJ46="Muy Alta",AL46="Moderado"),AND(AJ46="Muy Alta",AL46="Mayor")),"Alto",IF(OR(AND(AJ46="Muy Baja",AL46="Catastrófico"),AND(AJ46="Baja",AL46="Catastrófico"),AND(AJ46="Media",AL46="Catastrófico"),AND(AJ46="Alta",AL46="Catastrófico"),AND(AJ46="Muy Alta",AL46="Catastrófico")),"Extremo","")))),"")</f>
        <v/>
      </c>
      <c r="AO46" s="195"/>
      <c r="AP46" s="186"/>
      <c r="AQ46" s="196"/>
      <c r="AR46" s="196"/>
      <c r="AS46" s="197"/>
      <c r="AT46" s="347"/>
      <c r="AU46" s="347"/>
      <c r="AV46" s="347"/>
    </row>
    <row r="47" spans="1:48" ht="37.5" customHeight="1" x14ac:dyDescent="0.2">
      <c r="A47" s="358"/>
      <c r="B47" s="338"/>
      <c r="C47" s="338"/>
      <c r="D47" s="338"/>
      <c r="E47" s="325"/>
      <c r="F47" s="338"/>
      <c r="G47" s="325"/>
      <c r="H47" s="325"/>
      <c r="I47" s="325"/>
      <c r="J47" s="325"/>
      <c r="K47" s="325"/>
      <c r="L47" s="325"/>
      <c r="M47" s="325"/>
      <c r="N47" s="325"/>
      <c r="O47" s="325"/>
      <c r="P47" s="325"/>
      <c r="Q47" s="325"/>
      <c r="R47" s="347"/>
      <c r="S47" s="329"/>
      <c r="T47" s="328"/>
      <c r="U47" s="332"/>
      <c r="V47" s="328">
        <f>IF(NOT(ISERROR(MATCH(U47,_xlfn.ANCHORARRAY(E58),0))),T60&amp;"Por favor no seleccionar los criterios de impacto",U47)</f>
        <v>0</v>
      </c>
      <c r="W47" s="329"/>
      <c r="X47" s="328"/>
      <c r="Y47" s="327"/>
      <c r="Z47" s="214">
        <v>5</v>
      </c>
      <c r="AA47" s="187"/>
      <c r="AB47" s="189" t="str">
        <f t="shared" si="50"/>
        <v/>
      </c>
      <c r="AC47" s="190"/>
      <c r="AD47" s="190"/>
      <c r="AE47" s="191" t="str">
        <f t="shared" si="45"/>
        <v/>
      </c>
      <c r="AF47" s="190"/>
      <c r="AG47" s="190"/>
      <c r="AH47" s="190"/>
      <c r="AI47" s="192" t="str">
        <f t="shared" si="51"/>
        <v/>
      </c>
      <c r="AJ47" s="193" t="str">
        <f t="shared" si="2"/>
        <v/>
      </c>
      <c r="AK47" s="191" t="str">
        <f t="shared" si="46"/>
        <v/>
      </c>
      <c r="AL47" s="193" t="str">
        <f t="shared" si="4"/>
        <v/>
      </c>
      <c r="AM47" s="191" t="str">
        <f t="shared" si="13"/>
        <v/>
      </c>
      <c r="AN47" s="194" t="str">
        <f t="shared" ref="AN47" si="52">IFERROR(IF(OR(AND(AJ47="Muy Baja",AL47="Leve"),AND(AJ47="Muy Baja",AL47="Menor"),AND(AJ47="Baja",AL47="Leve")),"Bajo",IF(OR(AND(AJ47="Muy baja",AL47="Moderado"),AND(AJ47="Baja",AL47="Menor"),AND(AJ47="Baja",AL47="Moderado"),AND(AJ47="Media",AL47="Leve"),AND(AJ47="Media",AL47="Menor"),AND(AJ47="Media",AL47="Moderado"),AND(AJ47="Alta",AL47="Leve"),AND(AJ47="Alta",AL47="Menor")),"Moderado",IF(OR(AND(AJ47="Muy Baja",AL47="Mayor"),AND(AJ47="Baja",AL47="Mayor"),AND(AJ47="Media",AL47="Mayor"),AND(AJ47="Alta",AL47="Moderado"),AND(AJ47="Alta",AL47="Mayor"),AND(AJ47="Muy Alta",AL47="Leve"),AND(AJ47="Muy Alta",AL47="Menor"),AND(AJ47="Muy Alta",AL47="Moderado"),AND(AJ47="Muy Alta",AL47="Mayor")),"Alto",IF(OR(AND(AJ47="Muy Baja",AL47="Catastrófico"),AND(AJ47="Baja",AL47="Catastrófico"),AND(AJ47="Media",AL47="Catastrófico"),AND(AJ47="Alta",AL47="Catastrófico"),AND(AJ47="Muy Alta",AL47="Catastrófico")),"Extremo","")))),"")</f>
        <v/>
      </c>
      <c r="AO47" s="195"/>
      <c r="AP47" s="186"/>
      <c r="AQ47" s="196"/>
      <c r="AR47" s="196"/>
      <c r="AS47" s="197"/>
      <c r="AT47" s="347"/>
      <c r="AU47" s="347"/>
      <c r="AV47" s="347"/>
    </row>
    <row r="48" spans="1:48" ht="37.5" customHeight="1" x14ac:dyDescent="0.2">
      <c r="A48" s="358"/>
      <c r="B48" s="338"/>
      <c r="C48" s="338"/>
      <c r="D48" s="338"/>
      <c r="E48" s="326"/>
      <c r="F48" s="338"/>
      <c r="G48" s="326"/>
      <c r="H48" s="326"/>
      <c r="I48" s="326"/>
      <c r="J48" s="326"/>
      <c r="K48" s="326"/>
      <c r="L48" s="326"/>
      <c r="M48" s="326"/>
      <c r="N48" s="326"/>
      <c r="O48" s="326"/>
      <c r="P48" s="326"/>
      <c r="Q48" s="326"/>
      <c r="R48" s="347"/>
      <c r="S48" s="329"/>
      <c r="T48" s="328"/>
      <c r="U48" s="332"/>
      <c r="V48" s="328">
        <f>IF(NOT(ISERROR(MATCH(U48,_xlfn.ANCHORARRAY(E59),0))),T61&amp;"Por favor no seleccionar los criterios de impacto",U48)</f>
        <v>0</v>
      </c>
      <c r="W48" s="329"/>
      <c r="X48" s="328"/>
      <c r="Y48" s="327"/>
      <c r="Z48" s="214">
        <v>6</v>
      </c>
      <c r="AA48" s="187"/>
      <c r="AB48" s="189" t="str">
        <f t="shared" si="50"/>
        <v/>
      </c>
      <c r="AC48" s="190"/>
      <c r="AD48" s="190"/>
      <c r="AE48" s="191" t="str">
        <f t="shared" si="45"/>
        <v/>
      </c>
      <c r="AF48" s="190"/>
      <c r="AG48" s="190"/>
      <c r="AH48" s="190"/>
      <c r="AI48" s="192" t="str">
        <f t="shared" si="51"/>
        <v/>
      </c>
      <c r="AJ48" s="193" t="str">
        <f t="shared" si="2"/>
        <v/>
      </c>
      <c r="AK48" s="191" t="str">
        <f t="shared" si="46"/>
        <v/>
      </c>
      <c r="AL48" s="193" t="str">
        <f>IFERROR(IF(AM48="","",IF(AM48&lt;=0.2,"Leve",IF(AM48&lt;=0.4,"Menor",IF(AM48&lt;=0.6,"Moderado",IF(AM48&lt;=0.8,"Mayor","Catastrófico"))))),"")</f>
        <v/>
      </c>
      <c r="AM48" s="191" t="str">
        <f t="shared" si="13"/>
        <v/>
      </c>
      <c r="AN48" s="194" t="str">
        <f>IFERROR(IF(OR(AND(AJ48="Muy Baja",AL48="Leve"),AND(AJ48="Muy Baja",AL48="Menor"),AND(AJ48="Baja",AL48="Leve")),"Bajo",IF(OR(AND(AJ48="Muy baja",AL48="Moderado"),AND(AJ48="Baja",AL48="Menor"),AND(AJ48="Baja",AL48="Moderado"),AND(AJ48="Media",AL48="Leve"),AND(AJ48="Media",AL48="Menor"),AND(AJ48="Media",AL48="Moderado"),AND(AJ48="Alta",AL48="Leve"),AND(AJ48="Alta",AL48="Menor")),"Moderado",IF(OR(AND(AJ48="Muy Baja",AL48="Mayor"),AND(AJ48="Baja",AL48="Mayor"),AND(AJ48="Media",AL48="Mayor"),AND(AJ48="Alta",AL48="Moderado"),AND(AJ48="Alta",AL48="Mayor"),AND(AJ48="Muy Alta",AL48="Leve"),AND(AJ48="Muy Alta",AL48="Menor"),AND(AJ48="Muy Alta",AL48="Moderado"),AND(AJ48="Muy Alta",AL48="Mayor")),"Alto",IF(OR(AND(AJ48="Muy Baja",AL48="Catastrófico"),AND(AJ48="Baja",AL48="Catastrófico"),AND(AJ48="Media",AL48="Catastrófico"),AND(AJ48="Alta",AL48="Catastrófico"),AND(AJ48="Muy Alta",AL48="Catastrófico")),"Extremo","")))),"")</f>
        <v/>
      </c>
      <c r="AO48" s="195"/>
      <c r="AP48" s="186"/>
      <c r="AQ48" s="196"/>
      <c r="AR48" s="196"/>
      <c r="AS48" s="197"/>
      <c r="AT48" s="347"/>
      <c r="AU48" s="347"/>
      <c r="AV48" s="347"/>
    </row>
    <row r="49" spans="1:48" ht="37.5" customHeight="1" x14ac:dyDescent="0.2">
      <c r="A49" s="358">
        <v>7</v>
      </c>
      <c r="B49" s="338"/>
      <c r="C49" s="338"/>
      <c r="D49" s="359"/>
      <c r="E49" s="338"/>
      <c r="F49" s="338"/>
      <c r="G49" s="324"/>
      <c r="H49" s="324"/>
      <c r="I49" s="324"/>
      <c r="J49" s="324"/>
      <c r="K49" s="324"/>
      <c r="L49" s="324"/>
      <c r="M49" s="324"/>
      <c r="N49" s="324"/>
      <c r="O49" s="324"/>
      <c r="P49" s="324"/>
      <c r="Q49" s="324"/>
      <c r="R49" s="347"/>
      <c r="S49" s="329" t="str">
        <f>IF(R49&lt;=0,"",IF(R49&lt;=2,"Muy Baja",IF(R49&lt;=24,"Baja",IF(R49&lt;=500,"Media",IF(R49&lt;=5000,"Alta","Muy Alta")))))</f>
        <v/>
      </c>
      <c r="T49" s="328" t="str">
        <f>IF(S49="","",IF(S49="Muy Baja",0.2,IF(S49="Baja",0.4,IF(S49="Media",0.6,IF(S49="Alta",0.8,IF(S49="Muy Alta",1,))))))</f>
        <v/>
      </c>
      <c r="U49" s="332"/>
      <c r="V49" s="328">
        <f>IF(NOT(ISERROR(MATCH(U49,'Tabla Impacto'!$B$222:$B$224,0))),'Tabla Impacto'!$F$224&amp;"Por favor no seleccionar los criterios de impacto(Afectación Económica o presupuestal y Pérdida Reputacional)",U49)</f>
        <v>0</v>
      </c>
      <c r="W49" s="329" t="str">
        <f>IF(OR(V49='Tabla Impacto'!$C$12,V49='Tabla Impacto'!$D$12),"Leve",IF(OR(V49='Tabla Impacto'!$C$13,V49='Tabla Impacto'!$D$13),"Menor",IF(OR(V49='Tabla Impacto'!$C$14,V49='Tabla Impacto'!$D$14),"Moderado",IF(OR(V49='Tabla Impacto'!$C$15,V49='Tabla Impacto'!$D$15),"Mayor",IF(OR(V49='Tabla Impacto'!$C$16,V49='Tabla Impacto'!$D$16),"Catastrófico","")))))</f>
        <v/>
      </c>
      <c r="X49" s="328" t="str">
        <f>IF(W49="","",IF(W49="Leve",0.2,IF(W49="Menor",0.4,IF(W49="Moderado",0.6,IF(W49="Mayor",0.8,IF(W49="Catastrófico",1,))))))</f>
        <v/>
      </c>
      <c r="Y49" s="327" t="str">
        <f>IF(OR(AND(S49="Muy Baja",W49="Leve"),AND(S49="Muy Baja",W49="Menor"),AND(S49="Baja",W49="Leve")),"Bajo",IF(OR(AND(S49="Muy baja",W49="Moderado"),AND(S49="Baja",W49="Menor"),AND(S49="Baja",W49="Moderado"),AND(S49="Media",W49="Leve"),AND(S49="Media",W49="Menor"),AND(S49="Media",W49="Moderado"),AND(S49="Alta",W49="Leve"),AND(S49="Alta",W49="Menor")),"Moderado",IF(OR(AND(S49="Muy Baja",W49="Mayor"),AND(S49="Baja",W49="Mayor"),AND(S49="Media",W49="Mayor"),AND(S49="Alta",W49="Moderado"),AND(S49="Alta",W49="Mayor"),AND(S49="Muy Alta",W49="Leve"),AND(S49="Muy Alta",W49="Menor"),AND(S49="Muy Alta",W49="Moderado"),AND(S49="Muy Alta",W49="Mayor")),"Alto",IF(OR(AND(S49="Muy Baja",W49="Catastrófico"),AND(S49="Baja",W49="Catastrófico"),AND(S49="Media",W49="Catastrófico"),AND(S49="Alta",W49="Catastrófico"),AND(S49="Muy Alta",W49="Catastrófico")),"Extremo",""))))</f>
        <v/>
      </c>
      <c r="Z49" s="214">
        <v>1</v>
      </c>
      <c r="AA49" s="199"/>
      <c r="AB49" s="189" t="str">
        <f>IF(OR(AC49="Preventivo",AC49="Detectivo"),"Probabilidad",IF(AC49="Correctivo","Impacto",""))</f>
        <v/>
      </c>
      <c r="AC49" s="190"/>
      <c r="AD49" s="190"/>
      <c r="AE49" s="191" t="str">
        <f>IF(AND(AC49="Preventivo",AD49="Automático"),"50%",IF(AND(AC49="Preventivo",AD49="Manual"),"40%",IF(AND(AC49="Detectivo",AD49="Automático"),"40%",IF(AND(AC49="Detectivo",AD49="Manual"),"30%",IF(AND(AC49="Correctivo",AD49="Automático"),"35%",IF(AND(AC49="Correctivo",AD49="Manual"),"25%",""))))))</f>
        <v/>
      </c>
      <c r="AF49" s="190"/>
      <c r="AG49" s="190"/>
      <c r="AH49" s="190"/>
      <c r="AI49" s="192" t="str">
        <f>IFERROR(IF(AB49="Probabilidad",(T49-(+T49*AE49)),IF(AB49="Impacto",T49,"")),"")</f>
        <v/>
      </c>
      <c r="AJ49" s="193" t="str">
        <f>IFERROR(IF(AI49="","",IF(AI49&lt;=0.2,"Muy Baja",IF(AI49&lt;=0.4,"Baja",IF(AI49&lt;=0.6,"Media",IF(AI49&lt;=0.8,"Alta","Muy Alta"))))),"")</f>
        <v/>
      </c>
      <c r="AK49" s="191" t="str">
        <f>+AI49</f>
        <v/>
      </c>
      <c r="AL49" s="193" t="str">
        <f>IFERROR(IF(AM49="","",IF(AM49&lt;=0.2,"Leve",IF(AM49&lt;=0.4,"Menor",IF(AM49&lt;=0.6,"Moderado",IF(AM49&lt;=0.8,"Mayor","Catastrófico"))))),"")</f>
        <v/>
      </c>
      <c r="AM49" s="191" t="str">
        <f t="shared" ref="AM49" si="53">IFERROR(IF(AB49="Impacto",(X49-(+X49*AE49)),IF(AB49="Probabilidad",X49,"")),"")</f>
        <v/>
      </c>
      <c r="AN49" s="194" t="str">
        <f>IFERROR(IF(OR(AND(AJ49="Muy Baja",AL49="Leve"),AND(AJ49="Muy Baja",AL49="Menor"),AND(AJ49="Baja",AL49="Leve")),"Bajo",IF(OR(AND(AJ49="Muy baja",AL49="Moderado"),AND(AJ49="Baja",AL49="Menor"),AND(AJ49="Baja",AL49="Moderado"),AND(AJ49="Media",AL49="Leve"),AND(AJ49="Media",AL49="Menor"),AND(AJ49="Media",AL49="Moderado"),AND(AJ49="Alta",AL49="Leve"),AND(AJ49="Alta",AL49="Menor")),"Moderado",IF(OR(AND(AJ49="Muy Baja",AL49="Mayor"),AND(AJ49="Baja",AL49="Mayor"),AND(AJ49="Media",AL49="Mayor"),AND(AJ49="Alta",AL49="Moderado"),AND(AJ49="Alta",AL49="Mayor"),AND(AJ49="Muy Alta",AL49="Leve"),AND(AJ49="Muy Alta",AL49="Menor"),AND(AJ49="Muy Alta",AL49="Moderado"),AND(AJ49="Muy Alta",AL49="Mayor")),"Alto",IF(OR(AND(AJ49="Muy Baja",AL49="Catastrófico"),AND(AJ49="Baja",AL49="Catastrófico"),AND(AJ49="Media",AL49="Catastrófico"),AND(AJ49="Alta",AL49="Catastrófico"),AND(AJ49="Muy Alta",AL49="Catastrófico")),"Extremo","")))),"")</f>
        <v/>
      </c>
      <c r="AO49" s="195"/>
      <c r="AP49" s="186"/>
      <c r="AQ49" s="196"/>
      <c r="AR49" s="196"/>
      <c r="AS49" s="197"/>
      <c r="AT49" s="347"/>
      <c r="AU49" s="347"/>
      <c r="AV49" s="347"/>
    </row>
    <row r="50" spans="1:48" ht="37.5" customHeight="1" x14ac:dyDescent="0.2">
      <c r="A50" s="358"/>
      <c r="B50" s="338"/>
      <c r="C50" s="338"/>
      <c r="D50" s="359"/>
      <c r="E50" s="338"/>
      <c r="F50" s="338"/>
      <c r="G50" s="325"/>
      <c r="H50" s="325"/>
      <c r="I50" s="325"/>
      <c r="J50" s="325"/>
      <c r="K50" s="325"/>
      <c r="L50" s="325"/>
      <c r="M50" s="325"/>
      <c r="N50" s="325"/>
      <c r="O50" s="325"/>
      <c r="P50" s="325"/>
      <c r="Q50" s="325"/>
      <c r="R50" s="347"/>
      <c r="S50" s="329"/>
      <c r="T50" s="328"/>
      <c r="U50" s="332"/>
      <c r="V50" s="328">
        <f>IF(NOT(ISERROR(MATCH(U50,_xlfn.ANCHORARRAY(E61),0))),T63&amp;"Por favor no seleccionar los criterios de impacto",U50)</f>
        <v>0</v>
      </c>
      <c r="W50" s="329"/>
      <c r="X50" s="328"/>
      <c r="Y50" s="327"/>
      <c r="Z50" s="214">
        <v>2</v>
      </c>
      <c r="AA50" s="187"/>
      <c r="AB50" s="189" t="str">
        <f>IF(OR(AC50="Preventivo",AC50="Detectivo"),"Probabilidad",IF(AC50="Correctivo","Impacto",""))</f>
        <v/>
      </c>
      <c r="AC50" s="190"/>
      <c r="AD50" s="190"/>
      <c r="AE50" s="191" t="str">
        <f t="shared" ref="AE50:AE54" si="54">IF(AND(AC50="Preventivo",AD50="Automático"),"50%",IF(AND(AC50="Preventivo",AD50="Manual"),"40%",IF(AND(AC50="Detectivo",AD50="Automático"),"40%",IF(AND(AC50="Detectivo",AD50="Manual"),"30%",IF(AND(AC50="Correctivo",AD50="Automático"),"35%",IF(AND(AC50="Correctivo",AD50="Manual"),"25%",""))))))</f>
        <v/>
      </c>
      <c r="AF50" s="190"/>
      <c r="AG50" s="190"/>
      <c r="AH50" s="190"/>
      <c r="AI50" s="192" t="str">
        <f>IFERROR(IF(AND(AB49="Probabilidad",AB50="Probabilidad"),(AK49-(+AK49*AE50)),IF(AB50="Probabilidad",(T49-(+T49*AE50)),IF(AB50="Impacto",AK49,""))),"")</f>
        <v/>
      </c>
      <c r="AJ50" s="193" t="str">
        <f t="shared" si="2"/>
        <v/>
      </c>
      <c r="AK50" s="191" t="str">
        <f t="shared" ref="AK50:AK54" si="55">+AI50</f>
        <v/>
      </c>
      <c r="AL50" s="193" t="str">
        <f t="shared" si="4"/>
        <v/>
      </c>
      <c r="AM50" s="191" t="str">
        <f t="shared" ref="AM50" si="56">IFERROR(IF(AND(AB49="Impacto",AB50="Impacto"),(AM49-(+AM49*AE50)),IF(AB50="Impacto",($X$13-(+$X$13*AE50)),IF(AB50="Probabilidad",AM49,""))),"")</f>
        <v/>
      </c>
      <c r="AN50" s="194" t="str">
        <f t="shared" ref="AN50:AN51" si="57">IFERROR(IF(OR(AND(AJ50="Muy Baja",AL50="Leve"),AND(AJ50="Muy Baja",AL50="Menor"),AND(AJ50="Baja",AL50="Leve")),"Bajo",IF(OR(AND(AJ50="Muy baja",AL50="Moderado"),AND(AJ50="Baja",AL50="Menor"),AND(AJ50="Baja",AL50="Moderado"),AND(AJ50="Media",AL50="Leve"),AND(AJ50="Media",AL50="Menor"),AND(AJ50="Media",AL50="Moderado"),AND(AJ50="Alta",AL50="Leve"),AND(AJ50="Alta",AL50="Menor")),"Moderado",IF(OR(AND(AJ50="Muy Baja",AL50="Mayor"),AND(AJ50="Baja",AL50="Mayor"),AND(AJ50="Media",AL50="Mayor"),AND(AJ50="Alta",AL50="Moderado"),AND(AJ50="Alta",AL50="Mayor"),AND(AJ50="Muy Alta",AL50="Leve"),AND(AJ50="Muy Alta",AL50="Menor"),AND(AJ50="Muy Alta",AL50="Moderado"),AND(AJ50="Muy Alta",AL50="Mayor")),"Alto",IF(OR(AND(AJ50="Muy Baja",AL50="Catastrófico"),AND(AJ50="Baja",AL50="Catastrófico"),AND(AJ50="Media",AL50="Catastrófico"),AND(AJ50="Alta",AL50="Catastrófico"),AND(AJ50="Muy Alta",AL50="Catastrófico")),"Extremo","")))),"")</f>
        <v/>
      </c>
      <c r="AO50" s="195"/>
      <c r="AP50" s="186"/>
      <c r="AQ50" s="196"/>
      <c r="AR50" s="196"/>
      <c r="AS50" s="197"/>
      <c r="AT50" s="347"/>
      <c r="AU50" s="347"/>
      <c r="AV50" s="347"/>
    </row>
    <row r="51" spans="1:48" ht="37.5" customHeight="1" x14ac:dyDescent="0.2">
      <c r="A51" s="358"/>
      <c r="B51" s="338"/>
      <c r="C51" s="338"/>
      <c r="D51" s="359"/>
      <c r="E51" s="338"/>
      <c r="F51" s="338"/>
      <c r="G51" s="325"/>
      <c r="H51" s="325"/>
      <c r="I51" s="325"/>
      <c r="J51" s="325"/>
      <c r="K51" s="325"/>
      <c r="L51" s="325"/>
      <c r="M51" s="325"/>
      <c r="N51" s="325"/>
      <c r="O51" s="325"/>
      <c r="P51" s="325"/>
      <c r="Q51" s="325"/>
      <c r="R51" s="347"/>
      <c r="S51" s="329"/>
      <c r="T51" s="328"/>
      <c r="U51" s="332"/>
      <c r="V51" s="328">
        <f>IF(NOT(ISERROR(MATCH(U51,_xlfn.ANCHORARRAY(E62),0))),T64&amp;"Por favor no seleccionar los criterios de impacto",U51)</f>
        <v>0</v>
      </c>
      <c r="W51" s="329"/>
      <c r="X51" s="328"/>
      <c r="Y51" s="327"/>
      <c r="Z51" s="214">
        <v>3</v>
      </c>
      <c r="AA51" s="188"/>
      <c r="AB51" s="189" t="str">
        <f>IF(OR(AC51="Preventivo",AC51="Detectivo"),"Probabilidad",IF(AC51="Correctivo","Impacto",""))</f>
        <v/>
      </c>
      <c r="AC51" s="190"/>
      <c r="AD51" s="190"/>
      <c r="AE51" s="191" t="str">
        <f t="shared" si="54"/>
        <v/>
      </c>
      <c r="AF51" s="190"/>
      <c r="AG51" s="190"/>
      <c r="AH51" s="190"/>
      <c r="AI51" s="192" t="str">
        <f>IFERROR(IF(AND(AB50="Probabilidad",AB51="Probabilidad"),(AK50-(+AK50*AE51)),IF(AND(AB50="Impacto",AB51="Probabilidad"),(AK49-(+AK49*AE51)),IF(AB51="Impacto",AK50,""))),"")</f>
        <v/>
      </c>
      <c r="AJ51" s="193" t="str">
        <f t="shared" si="2"/>
        <v/>
      </c>
      <c r="AK51" s="191" t="str">
        <f t="shared" si="55"/>
        <v/>
      </c>
      <c r="AL51" s="193" t="str">
        <f t="shared" si="4"/>
        <v/>
      </c>
      <c r="AM51" s="191" t="str">
        <f t="shared" ref="AM51" si="58">IFERROR(IF(AND(AB50="Impacto",AB51="Impacto"),(AM50-(+AM50*AE51)),IF(AND(AB50="Probabilidad",AB51="Impacto"),(AM49-(+AM49*AE51)),IF(AB51="Probabilidad",AM50,""))),"")</f>
        <v/>
      </c>
      <c r="AN51" s="194" t="str">
        <f t="shared" si="57"/>
        <v/>
      </c>
      <c r="AO51" s="195"/>
      <c r="AP51" s="186"/>
      <c r="AQ51" s="196"/>
      <c r="AR51" s="196"/>
      <c r="AS51" s="197"/>
      <c r="AT51" s="347"/>
      <c r="AU51" s="347"/>
      <c r="AV51" s="347"/>
    </row>
    <row r="52" spans="1:48" ht="37.5" customHeight="1" x14ac:dyDescent="0.2">
      <c r="A52" s="358"/>
      <c r="B52" s="338"/>
      <c r="C52" s="338"/>
      <c r="D52" s="359"/>
      <c r="E52" s="338"/>
      <c r="F52" s="338"/>
      <c r="G52" s="325"/>
      <c r="H52" s="325"/>
      <c r="I52" s="325"/>
      <c r="J52" s="325"/>
      <c r="K52" s="325"/>
      <c r="L52" s="325"/>
      <c r="M52" s="325"/>
      <c r="N52" s="325"/>
      <c r="O52" s="325"/>
      <c r="P52" s="325"/>
      <c r="Q52" s="325"/>
      <c r="R52" s="347"/>
      <c r="S52" s="329"/>
      <c r="T52" s="328"/>
      <c r="U52" s="332"/>
      <c r="V52" s="328">
        <f>IF(NOT(ISERROR(MATCH(U52,_xlfn.ANCHORARRAY(E63),0))),T65&amp;"Por favor no seleccionar los criterios de impacto",U52)</f>
        <v>0</v>
      </c>
      <c r="W52" s="329"/>
      <c r="X52" s="328"/>
      <c r="Y52" s="327"/>
      <c r="Z52" s="214">
        <v>4</v>
      </c>
      <c r="AA52" s="187"/>
      <c r="AB52" s="189" t="str">
        <f t="shared" ref="AB52:AB54" si="59">IF(OR(AC52="Preventivo",AC52="Detectivo"),"Probabilidad",IF(AC52="Correctivo","Impacto",""))</f>
        <v/>
      </c>
      <c r="AC52" s="190"/>
      <c r="AD52" s="190"/>
      <c r="AE52" s="191" t="str">
        <f t="shared" si="54"/>
        <v/>
      </c>
      <c r="AF52" s="190"/>
      <c r="AG52" s="190"/>
      <c r="AH52" s="190"/>
      <c r="AI52" s="192" t="str">
        <f t="shared" ref="AI52:AI54" si="60">IFERROR(IF(AND(AB51="Probabilidad",AB52="Probabilidad"),(AK51-(+AK51*AE52)),IF(AND(AB51="Impacto",AB52="Probabilidad"),(AK50-(+AK50*AE52)),IF(AB52="Impacto",AK51,""))),"")</f>
        <v/>
      </c>
      <c r="AJ52" s="193" t="str">
        <f t="shared" si="2"/>
        <v/>
      </c>
      <c r="AK52" s="191" t="str">
        <f t="shared" si="55"/>
        <v/>
      </c>
      <c r="AL52" s="193" t="str">
        <f t="shared" si="4"/>
        <v/>
      </c>
      <c r="AM52" s="191" t="str">
        <f t="shared" si="13"/>
        <v/>
      </c>
      <c r="AN52" s="194" t="str">
        <f>IFERROR(IF(OR(AND(AJ52="Muy Baja",AL52="Leve"),AND(AJ52="Muy Baja",AL52="Menor"),AND(AJ52="Baja",AL52="Leve")),"Bajo",IF(OR(AND(AJ52="Muy baja",AL52="Moderado"),AND(AJ52="Baja",AL52="Menor"),AND(AJ52="Baja",AL52="Moderado"),AND(AJ52="Media",AL52="Leve"),AND(AJ52="Media",AL52="Menor"),AND(AJ52="Media",AL52="Moderado"),AND(AJ52="Alta",AL52="Leve"),AND(AJ52="Alta",AL52="Menor")),"Moderado",IF(OR(AND(AJ52="Muy Baja",AL52="Mayor"),AND(AJ52="Baja",AL52="Mayor"),AND(AJ52="Media",AL52="Mayor"),AND(AJ52="Alta",AL52="Moderado"),AND(AJ52="Alta",AL52="Mayor"),AND(AJ52="Muy Alta",AL52="Leve"),AND(AJ52="Muy Alta",AL52="Menor"),AND(AJ52="Muy Alta",AL52="Moderado"),AND(AJ52="Muy Alta",AL52="Mayor")),"Alto",IF(OR(AND(AJ52="Muy Baja",AL52="Catastrófico"),AND(AJ52="Baja",AL52="Catastrófico"),AND(AJ52="Media",AL52="Catastrófico"),AND(AJ52="Alta",AL52="Catastrófico"),AND(AJ52="Muy Alta",AL52="Catastrófico")),"Extremo","")))),"")</f>
        <v/>
      </c>
      <c r="AO52" s="195"/>
      <c r="AP52" s="186"/>
      <c r="AQ52" s="196"/>
      <c r="AR52" s="196"/>
      <c r="AS52" s="197"/>
      <c r="AT52" s="347"/>
      <c r="AU52" s="347"/>
      <c r="AV52" s="347"/>
    </row>
    <row r="53" spans="1:48" ht="37.5" customHeight="1" x14ac:dyDescent="0.2">
      <c r="A53" s="358"/>
      <c r="B53" s="338"/>
      <c r="C53" s="338"/>
      <c r="D53" s="359"/>
      <c r="E53" s="338"/>
      <c r="F53" s="338"/>
      <c r="G53" s="325"/>
      <c r="H53" s="325"/>
      <c r="I53" s="325"/>
      <c r="J53" s="325"/>
      <c r="K53" s="325"/>
      <c r="L53" s="325"/>
      <c r="M53" s="325"/>
      <c r="N53" s="325"/>
      <c r="O53" s="325"/>
      <c r="P53" s="325"/>
      <c r="Q53" s="325"/>
      <c r="R53" s="347"/>
      <c r="S53" s="329"/>
      <c r="T53" s="328"/>
      <c r="U53" s="332"/>
      <c r="V53" s="328">
        <f>IF(NOT(ISERROR(MATCH(U53,_xlfn.ANCHORARRAY(E64),0))),T66&amp;"Por favor no seleccionar los criterios de impacto",U53)</f>
        <v>0</v>
      </c>
      <c r="W53" s="329"/>
      <c r="X53" s="328"/>
      <c r="Y53" s="327"/>
      <c r="Z53" s="214">
        <v>5</v>
      </c>
      <c r="AA53" s="187"/>
      <c r="AB53" s="189" t="str">
        <f t="shared" si="59"/>
        <v/>
      </c>
      <c r="AC53" s="190"/>
      <c r="AD53" s="190"/>
      <c r="AE53" s="191" t="str">
        <f t="shared" si="54"/>
        <v/>
      </c>
      <c r="AF53" s="190"/>
      <c r="AG53" s="190"/>
      <c r="AH53" s="190"/>
      <c r="AI53" s="192" t="str">
        <f t="shared" si="60"/>
        <v/>
      </c>
      <c r="AJ53" s="193" t="str">
        <f t="shared" si="2"/>
        <v/>
      </c>
      <c r="AK53" s="191" t="str">
        <f t="shared" si="55"/>
        <v/>
      </c>
      <c r="AL53" s="193" t="str">
        <f t="shared" si="4"/>
        <v/>
      </c>
      <c r="AM53" s="191" t="str">
        <f t="shared" si="13"/>
        <v/>
      </c>
      <c r="AN53" s="194" t="str">
        <f t="shared" ref="AN53:AN54" si="61">IFERROR(IF(OR(AND(AJ53="Muy Baja",AL53="Leve"),AND(AJ53="Muy Baja",AL53="Menor"),AND(AJ53="Baja",AL53="Leve")),"Bajo",IF(OR(AND(AJ53="Muy baja",AL53="Moderado"),AND(AJ53="Baja",AL53="Menor"),AND(AJ53="Baja",AL53="Moderado"),AND(AJ53="Media",AL53="Leve"),AND(AJ53="Media",AL53="Menor"),AND(AJ53="Media",AL53="Moderado"),AND(AJ53="Alta",AL53="Leve"),AND(AJ53="Alta",AL53="Menor")),"Moderado",IF(OR(AND(AJ53="Muy Baja",AL53="Mayor"),AND(AJ53="Baja",AL53="Mayor"),AND(AJ53="Media",AL53="Mayor"),AND(AJ53="Alta",AL53="Moderado"),AND(AJ53="Alta",AL53="Mayor"),AND(AJ53="Muy Alta",AL53="Leve"),AND(AJ53="Muy Alta",AL53="Menor"),AND(AJ53="Muy Alta",AL53="Moderado"),AND(AJ53="Muy Alta",AL53="Mayor")),"Alto",IF(OR(AND(AJ53="Muy Baja",AL53="Catastrófico"),AND(AJ53="Baja",AL53="Catastrófico"),AND(AJ53="Media",AL53="Catastrófico"),AND(AJ53="Alta",AL53="Catastrófico"),AND(AJ53="Muy Alta",AL53="Catastrófico")),"Extremo","")))),"")</f>
        <v/>
      </c>
      <c r="AO53" s="195"/>
      <c r="AP53" s="186"/>
      <c r="AQ53" s="196"/>
      <c r="AR53" s="196"/>
      <c r="AS53" s="197"/>
      <c r="AT53" s="347"/>
      <c r="AU53" s="347"/>
      <c r="AV53" s="347"/>
    </row>
    <row r="54" spans="1:48" ht="37.5" customHeight="1" x14ac:dyDescent="0.2">
      <c r="A54" s="358"/>
      <c r="B54" s="338"/>
      <c r="C54" s="338"/>
      <c r="D54" s="359"/>
      <c r="E54" s="338"/>
      <c r="F54" s="338"/>
      <c r="G54" s="326"/>
      <c r="H54" s="326"/>
      <c r="I54" s="326"/>
      <c r="J54" s="326"/>
      <c r="K54" s="326"/>
      <c r="L54" s="326"/>
      <c r="M54" s="326"/>
      <c r="N54" s="326"/>
      <c r="O54" s="326"/>
      <c r="P54" s="326"/>
      <c r="Q54" s="326"/>
      <c r="R54" s="347"/>
      <c r="S54" s="329"/>
      <c r="T54" s="328"/>
      <c r="U54" s="332"/>
      <c r="V54" s="328">
        <f>IF(NOT(ISERROR(MATCH(U54,_xlfn.ANCHORARRAY(E65),0))),T67&amp;"Por favor no seleccionar los criterios de impacto",U54)</f>
        <v>0</v>
      </c>
      <c r="W54" s="329"/>
      <c r="X54" s="328"/>
      <c r="Y54" s="327"/>
      <c r="Z54" s="214">
        <v>6</v>
      </c>
      <c r="AA54" s="187"/>
      <c r="AB54" s="189" t="str">
        <f t="shared" si="59"/>
        <v/>
      </c>
      <c r="AC54" s="190"/>
      <c r="AD54" s="190"/>
      <c r="AE54" s="191" t="str">
        <f t="shared" si="54"/>
        <v/>
      </c>
      <c r="AF54" s="190"/>
      <c r="AG54" s="190"/>
      <c r="AH54" s="190"/>
      <c r="AI54" s="192" t="str">
        <f t="shared" si="60"/>
        <v/>
      </c>
      <c r="AJ54" s="193" t="str">
        <f t="shared" si="2"/>
        <v/>
      </c>
      <c r="AK54" s="191" t="str">
        <f t="shared" si="55"/>
        <v/>
      </c>
      <c r="AL54" s="193" t="str">
        <f t="shared" si="4"/>
        <v/>
      </c>
      <c r="AM54" s="191" t="str">
        <f t="shared" si="13"/>
        <v/>
      </c>
      <c r="AN54" s="194" t="str">
        <f t="shared" si="61"/>
        <v/>
      </c>
      <c r="AO54" s="195"/>
      <c r="AP54" s="186"/>
      <c r="AQ54" s="196"/>
      <c r="AR54" s="196"/>
      <c r="AS54" s="197"/>
      <c r="AT54" s="347"/>
      <c r="AU54" s="347"/>
      <c r="AV54" s="347"/>
    </row>
    <row r="55" spans="1:48" ht="37.5" customHeight="1" x14ac:dyDescent="0.2">
      <c r="A55" s="358">
        <v>8</v>
      </c>
      <c r="B55" s="338"/>
      <c r="C55" s="338"/>
      <c r="D55" s="338"/>
      <c r="E55" s="338"/>
      <c r="F55" s="338"/>
      <c r="G55" s="324"/>
      <c r="H55" s="324"/>
      <c r="I55" s="324"/>
      <c r="J55" s="324"/>
      <c r="K55" s="324"/>
      <c r="L55" s="324"/>
      <c r="M55" s="324"/>
      <c r="N55" s="324"/>
      <c r="O55" s="324"/>
      <c r="P55" s="324"/>
      <c r="Q55" s="324"/>
      <c r="R55" s="347"/>
      <c r="S55" s="329" t="str">
        <f>IF(R55&lt;=0,"",IF(R55&lt;=2,"Muy Baja",IF(R55&lt;=24,"Baja",IF(R55&lt;=500,"Media",IF(R55&lt;=5000,"Alta","Muy Alta")))))</f>
        <v/>
      </c>
      <c r="T55" s="328" t="str">
        <f>IF(S55="","",IF(S55="Muy Baja",0.2,IF(S55="Baja",0.4,IF(S55="Media",0.6,IF(S55="Alta",0.8,IF(S55="Muy Alta",1,))))))</f>
        <v/>
      </c>
      <c r="U55" s="332"/>
      <c r="V55" s="328">
        <f>IF(NOT(ISERROR(MATCH(U55,'Tabla Impacto'!$B$222:$B$224,0))),'Tabla Impacto'!$F$224&amp;"Por favor no seleccionar los criterios de impacto(Afectación Económica o presupuestal y Pérdida Reputacional)",U55)</f>
        <v>0</v>
      </c>
      <c r="W55" s="329" t="str">
        <f>IF(OR(V55='Tabla Impacto'!$C$12,V55='Tabla Impacto'!$D$12),"Leve",IF(OR(V55='Tabla Impacto'!$C$13,V55='Tabla Impacto'!$D$13),"Menor",IF(OR(V55='Tabla Impacto'!$C$14,V55='Tabla Impacto'!$D$14),"Moderado",IF(OR(V55='Tabla Impacto'!$C$15,V55='Tabla Impacto'!$D$15),"Mayor",IF(OR(V55='Tabla Impacto'!$C$16,V55='Tabla Impacto'!$D$16),"Catastrófico","")))))</f>
        <v/>
      </c>
      <c r="X55" s="328" t="str">
        <f>IF(W55="","",IF(W55="Leve",0.2,IF(W55="Menor",0.4,IF(W55="Moderado",0.6,IF(W55="Mayor",0.8,IF(W55="Catastrófico",1,))))))</f>
        <v/>
      </c>
      <c r="Y55" s="327" t="str">
        <f>IF(OR(AND(S55="Muy Baja",W55="Leve"),AND(S55="Muy Baja",W55="Menor"),AND(S55="Baja",W55="Leve")),"Bajo",IF(OR(AND(S55="Muy baja",W55="Moderado"),AND(S55="Baja",W55="Menor"),AND(S55="Baja",W55="Moderado"),AND(S55="Media",W55="Leve"),AND(S55="Media",W55="Menor"),AND(S55="Media",W55="Moderado"),AND(S55="Alta",W55="Leve"),AND(S55="Alta",W55="Menor")),"Moderado",IF(OR(AND(S55="Muy Baja",W55="Mayor"),AND(S55="Baja",W55="Mayor"),AND(S55="Media",W55="Mayor"),AND(S55="Alta",W55="Moderado"),AND(S55="Alta",W55="Mayor"),AND(S55="Muy Alta",W55="Leve"),AND(S55="Muy Alta",W55="Menor"),AND(S55="Muy Alta",W55="Moderado"),AND(S55="Muy Alta",W55="Mayor")),"Alto",IF(OR(AND(S55="Muy Baja",W55="Catastrófico"),AND(S55="Baja",W55="Catastrófico"),AND(S55="Media",W55="Catastrófico"),AND(S55="Alta",W55="Catastrófico"),AND(S55="Muy Alta",W55="Catastrófico")),"Extremo",""))))</f>
        <v/>
      </c>
      <c r="Z55" s="214">
        <v>1</v>
      </c>
      <c r="AA55" s="187"/>
      <c r="AB55" s="189" t="str">
        <f>IF(OR(AC55="Preventivo",AC55="Detectivo"),"Probabilidad",IF(AC55="Correctivo","Impacto",""))</f>
        <v/>
      </c>
      <c r="AC55" s="190"/>
      <c r="AD55" s="190"/>
      <c r="AE55" s="191" t="str">
        <f>IF(AND(AC55="Preventivo",AD55="Automático"),"50%",IF(AND(AC55="Preventivo",AD55="Manual"),"40%",IF(AND(AC55="Detectivo",AD55="Automático"),"40%",IF(AND(AC55="Detectivo",AD55="Manual"),"30%",IF(AND(AC55="Correctivo",AD55="Automático"),"35%",IF(AND(AC55="Correctivo",AD55="Manual"),"25%",""))))))</f>
        <v/>
      </c>
      <c r="AF55" s="190"/>
      <c r="AG55" s="190"/>
      <c r="AH55" s="190"/>
      <c r="AI55" s="192" t="str">
        <f>IFERROR(IF(AB55="Probabilidad",(T55-(+T55*AE55)),IF(AB55="Impacto",T55,"")),"")</f>
        <v/>
      </c>
      <c r="AJ55" s="193" t="str">
        <f>IFERROR(IF(AI55="","",IF(AI55&lt;=0.2,"Muy Baja",IF(AI55&lt;=0.4,"Baja",IF(AI55&lt;=0.6,"Media",IF(AI55&lt;=0.8,"Alta","Muy Alta"))))),"")</f>
        <v/>
      </c>
      <c r="AK55" s="191" t="str">
        <f>+AI55</f>
        <v/>
      </c>
      <c r="AL55" s="193" t="str">
        <f>IFERROR(IF(AM55="","",IF(AM55&lt;=0.2,"Leve",IF(AM55&lt;=0.4,"Menor",IF(AM55&lt;=0.6,"Moderado",IF(AM55&lt;=0.8,"Mayor","Catastrófico"))))),"")</f>
        <v/>
      </c>
      <c r="AM55" s="191" t="str">
        <f t="shared" ref="AM55" si="62">IFERROR(IF(AB55="Impacto",(X55-(+X55*AE55)),IF(AB55="Probabilidad",X55,"")),"")</f>
        <v/>
      </c>
      <c r="AN55" s="194" t="str">
        <f>IFERROR(IF(OR(AND(AJ55="Muy Baja",AL55="Leve"),AND(AJ55="Muy Baja",AL55="Menor"),AND(AJ55="Baja",AL55="Leve")),"Bajo",IF(OR(AND(AJ55="Muy baja",AL55="Moderado"),AND(AJ55="Baja",AL55="Menor"),AND(AJ55="Baja",AL55="Moderado"),AND(AJ55="Media",AL55="Leve"),AND(AJ55="Media",AL55="Menor"),AND(AJ55="Media",AL55="Moderado"),AND(AJ55="Alta",AL55="Leve"),AND(AJ55="Alta",AL55="Menor")),"Moderado",IF(OR(AND(AJ55="Muy Baja",AL55="Mayor"),AND(AJ55="Baja",AL55="Mayor"),AND(AJ55="Media",AL55="Mayor"),AND(AJ55="Alta",AL55="Moderado"),AND(AJ55="Alta",AL55="Mayor"),AND(AJ55="Muy Alta",AL55="Leve"),AND(AJ55="Muy Alta",AL55="Menor"),AND(AJ55="Muy Alta",AL55="Moderado"),AND(AJ55="Muy Alta",AL55="Mayor")),"Alto",IF(OR(AND(AJ55="Muy Baja",AL55="Catastrófico"),AND(AJ55="Baja",AL55="Catastrófico"),AND(AJ55="Media",AL55="Catastrófico"),AND(AJ55="Alta",AL55="Catastrófico"),AND(AJ55="Muy Alta",AL55="Catastrófico")),"Extremo","")))),"")</f>
        <v/>
      </c>
      <c r="AO55" s="195"/>
      <c r="AP55" s="186"/>
      <c r="AQ55" s="196"/>
      <c r="AR55" s="196"/>
      <c r="AS55" s="197"/>
      <c r="AT55" s="347"/>
      <c r="AU55" s="347"/>
      <c r="AV55" s="347"/>
    </row>
    <row r="56" spans="1:48" ht="37.5" customHeight="1" x14ac:dyDescent="0.2">
      <c r="A56" s="358"/>
      <c r="B56" s="338"/>
      <c r="C56" s="338"/>
      <c r="D56" s="338"/>
      <c r="E56" s="338"/>
      <c r="F56" s="338"/>
      <c r="G56" s="325"/>
      <c r="H56" s="325"/>
      <c r="I56" s="325"/>
      <c r="J56" s="325"/>
      <c r="K56" s="325"/>
      <c r="L56" s="325"/>
      <c r="M56" s="325"/>
      <c r="N56" s="325"/>
      <c r="O56" s="325"/>
      <c r="P56" s="325"/>
      <c r="Q56" s="325"/>
      <c r="R56" s="347"/>
      <c r="S56" s="329"/>
      <c r="T56" s="328"/>
      <c r="U56" s="332"/>
      <c r="V56" s="328">
        <f>IF(NOT(ISERROR(MATCH(U56,_xlfn.ANCHORARRAY(E67),0))),T69&amp;"Por favor no seleccionar los criterios de impacto",U56)</f>
        <v>0</v>
      </c>
      <c r="W56" s="329"/>
      <c r="X56" s="328"/>
      <c r="Y56" s="327"/>
      <c r="Z56" s="214">
        <v>2</v>
      </c>
      <c r="AA56" s="187"/>
      <c r="AB56" s="189" t="str">
        <f>IF(OR(AC56="Preventivo",AC56="Detectivo"),"Probabilidad",IF(AC56="Correctivo","Impacto",""))</f>
        <v/>
      </c>
      <c r="AC56" s="190"/>
      <c r="AD56" s="190"/>
      <c r="AE56" s="191" t="str">
        <f t="shared" ref="AE56:AE60" si="63">IF(AND(AC56="Preventivo",AD56="Automático"),"50%",IF(AND(AC56="Preventivo",AD56="Manual"),"40%",IF(AND(AC56="Detectivo",AD56="Automático"),"40%",IF(AND(AC56="Detectivo",AD56="Manual"),"30%",IF(AND(AC56="Correctivo",AD56="Automático"),"35%",IF(AND(AC56="Correctivo",AD56="Manual"),"25%",""))))))</f>
        <v/>
      </c>
      <c r="AF56" s="190"/>
      <c r="AG56" s="190"/>
      <c r="AH56" s="190"/>
      <c r="AI56" s="192" t="str">
        <f>IFERROR(IF(AND(AB55="Probabilidad",AB56="Probabilidad"),(AK55-(+AK55*AE56)),IF(AB56="Probabilidad",(T55-(+T55*AE56)),IF(AB56="Impacto",AK55,""))),"")</f>
        <v/>
      </c>
      <c r="AJ56" s="193" t="str">
        <f t="shared" si="2"/>
        <v/>
      </c>
      <c r="AK56" s="191" t="str">
        <f t="shared" ref="AK56:AK60" si="64">+AI56</f>
        <v/>
      </c>
      <c r="AL56" s="193" t="str">
        <f t="shared" si="4"/>
        <v/>
      </c>
      <c r="AM56" s="191" t="str">
        <f t="shared" ref="AM56" si="65">IFERROR(IF(AND(AB55="Impacto",AB56="Impacto"),(AM55-(+AM55*AE56)),IF(AB56="Impacto",($X$13-(+$X$13*AE56)),IF(AB56="Probabilidad",AM55,""))),"")</f>
        <v/>
      </c>
      <c r="AN56" s="194" t="str">
        <f t="shared" ref="AN56:AN57" si="66">IFERROR(IF(OR(AND(AJ56="Muy Baja",AL56="Leve"),AND(AJ56="Muy Baja",AL56="Menor"),AND(AJ56="Baja",AL56="Leve")),"Bajo",IF(OR(AND(AJ56="Muy baja",AL56="Moderado"),AND(AJ56="Baja",AL56="Menor"),AND(AJ56="Baja",AL56="Moderado"),AND(AJ56="Media",AL56="Leve"),AND(AJ56="Media",AL56="Menor"),AND(AJ56="Media",AL56="Moderado"),AND(AJ56="Alta",AL56="Leve"),AND(AJ56="Alta",AL56="Menor")),"Moderado",IF(OR(AND(AJ56="Muy Baja",AL56="Mayor"),AND(AJ56="Baja",AL56="Mayor"),AND(AJ56="Media",AL56="Mayor"),AND(AJ56="Alta",AL56="Moderado"),AND(AJ56="Alta",AL56="Mayor"),AND(AJ56="Muy Alta",AL56="Leve"),AND(AJ56="Muy Alta",AL56="Menor"),AND(AJ56="Muy Alta",AL56="Moderado"),AND(AJ56="Muy Alta",AL56="Mayor")),"Alto",IF(OR(AND(AJ56="Muy Baja",AL56="Catastrófico"),AND(AJ56="Baja",AL56="Catastrófico"),AND(AJ56="Media",AL56="Catastrófico"),AND(AJ56="Alta",AL56="Catastrófico"),AND(AJ56="Muy Alta",AL56="Catastrófico")),"Extremo","")))),"")</f>
        <v/>
      </c>
      <c r="AO56" s="195"/>
      <c r="AP56" s="186"/>
      <c r="AQ56" s="196"/>
      <c r="AR56" s="196"/>
      <c r="AS56" s="197"/>
      <c r="AT56" s="347"/>
      <c r="AU56" s="347"/>
      <c r="AV56" s="347"/>
    </row>
    <row r="57" spans="1:48" ht="37.5" customHeight="1" x14ac:dyDescent="0.2">
      <c r="A57" s="358"/>
      <c r="B57" s="338"/>
      <c r="C57" s="338"/>
      <c r="D57" s="338"/>
      <c r="E57" s="338"/>
      <c r="F57" s="338"/>
      <c r="G57" s="325"/>
      <c r="H57" s="325"/>
      <c r="I57" s="325"/>
      <c r="J57" s="325"/>
      <c r="K57" s="325"/>
      <c r="L57" s="325"/>
      <c r="M57" s="325"/>
      <c r="N57" s="325"/>
      <c r="O57" s="325"/>
      <c r="P57" s="325"/>
      <c r="Q57" s="325"/>
      <c r="R57" s="347"/>
      <c r="S57" s="329"/>
      <c r="T57" s="328"/>
      <c r="U57" s="332"/>
      <c r="V57" s="328">
        <f>IF(NOT(ISERROR(MATCH(U57,_xlfn.ANCHORARRAY(E68),0))),T70&amp;"Por favor no seleccionar los criterios de impacto",U57)</f>
        <v>0</v>
      </c>
      <c r="W57" s="329"/>
      <c r="X57" s="328"/>
      <c r="Y57" s="327"/>
      <c r="Z57" s="214">
        <v>3</v>
      </c>
      <c r="AA57" s="188"/>
      <c r="AB57" s="189" t="str">
        <f>IF(OR(AC57="Preventivo",AC57="Detectivo"),"Probabilidad",IF(AC57="Correctivo","Impacto",""))</f>
        <v/>
      </c>
      <c r="AC57" s="190"/>
      <c r="AD57" s="190"/>
      <c r="AE57" s="191" t="str">
        <f t="shared" si="63"/>
        <v/>
      </c>
      <c r="AF57" s="190"/>
      <c r="AG57" s="190"/>
      <c r="AH57" s="190"/>
      <c r="AI57" s="192" t="str">
        <f>IFERROR(IF(AND(AB56="Probabilidad",AB57="Probabilidad"),(AK56-(+AK56*AE57)),IF(AND(AB56="Impacto",AB57="Probabilidad"),(AK55-(+AK55*AE57)),IF(AB57="Impacto",AK56,""))),"")</f>
        <v/>
      </c>
      <c r="AJ57" s="193" t="str">
        <f t="shared" si="2"/>
        <v/>
      </c>
      <c r="AK57" s="191" t="str">
        <f t="shared" si="64"/>
        <v/>
      </c>
      <c r="AL57" s="193" t="str">
        <f t="shared" si="4"/>
        <v/>
      </c>
      <c r="AM57" s="191" t="str">
        <f t="shared" ref="AM57" si="67">IFERROR(IF(AND(AB56="Impacto",AB57="Impacto"),(AM56-(+AM56*AE57)),IF(AND(AB56="Probabilidad",AB57="Impacto"),(AM55-(+AM55*AE57)),IF(AB57="Probabilidad",AM56,""))),"")</f>
        <v/>
      </c>
      <c r="AN57" s="194" t="str">
        <f t="shared" si="66"/>
        <v/>
      </c>
      <c r="AO57" s="195"/>
      <c r="AP57" s="186"/>
      <c r="AQ57" s="196"/>
      <c r="AR57" s="196"/>
      <c r="AS57" s="197"/>
      <c r="AT57" s="347"/>
      <c r="AU57" s="347"/>
      <c r="AV57" s="347"/>
    </row>
    <row r="58" spans="1:48" ht="37.5" customHeight="1" x14ac:dyDescent="0.2">
      <c r="A58" s="358"/>
      <c r="B58" s="338"/>
      <c r="C58" s="338"/>
      <c r="D58" s="338"/>
      <c r="E58" s="338"/>
      <c r="F58" s="338"/>
      <c r="G58" s="325"/>
      <c r="H58" s="325"/>
      <c r="I58" s="325"/>
      <c r="J58" s="325"/>
      <c r="K58" s="325"/>
      <c r="L58" s="325"/>
      <c r="M58" s="325"/>
      <c r="N58" s="325"/>
      <c r="O58" s="325"/>
      <c r="P58" s="325"/>
      <c r="Q58" s="325"/>
      <c r="R58" s="347"/>
      <c r="S58" s="329"/>
      <c r="T58" s="328"/>
      <c r="U58" s="332"/>
      <c r="V58" s="328">
        <f>IF(NOT(ISERROR(MATCH(U58,_xlfn.ANCHORARRAY(E69),0))),T71&amp;"Por favor no seleccionar los criterios de impacto",U58)</f>
        <v>0</v>
      </c>
      <c r="W58" s="329"/>
      <c r="X58" s="328"/>
      <c r="Y58" s="327"/>
      <c r="Z58" s="214">
        <v>4</v>
      </c>
      <c r="AA58" s="187"/>
      <c r="AB58" s="189" t="str">
        <f t="shared" ref="AB58:AB60" si="68">IF(OR(AC58="Preventivo",AC58="Detectivo"),"Probabilidad",IF(AC58="Correctivo","Impacto",""))</f>
        <v/>
      </c>
      <c r="AC58" s="190"/>
      <c r="AD58" s="190"/>
      <c r="AE58" s="191" t="str">
        <f t="shared" si="63"/>
        <v/>
      </c>
      <c r="AF58" s="190"/>
      <c r="AG58" s="190"/>
      <c r="AH58" s="190"/>
      <c r="AI58" s="192" t="str">
        <f t="shared" ref="AI58:AI60" si="69">IFERROR(IF(AND(AB57="Probabilidad",AB58="Probabilidad"),(AK57-(+AK57*AE58)),IF(AND(AB57="Impacto",AB58="Probabilidad"),(AK56-(+AK56*AE58)),IF(AB58="Impacto",AK57,""))),"")</f>
        <v/>
      </c>
      <c r="AJ58" s="193" t="str">
        <f t="shared" si="2"/>
        <v/>
      </c>
      <c r="AK58" s="191" t="str">
        <f t="shared" si="64"/>
        <v/>
      </c>
      <c r="AL58" s="193" t="str">
        <f t="shared" si="4"/>
        <v/>
      </c>
      <c r="AM58" s="191" t="str">
        <f t="shared" si="13"/>
        <v/>
      </c>
      <c r="AN58" s="194" t="str">
        <f>IFERROR(IF(OR(AND(AJ58="Muy Baja",AL58="Leve"),AND(AJ58="Muy Baja",AL58="Menor"),AND(AJ58="Baja",AL58="Leve")),"Bajo",IF(OR(AND(AJ58="Muy baja",AL58="Moderado"),AND(AJ58="Baja",AL58="Menor"),AND(AJ58="Baja",AL58="Moderado"),AND(AJ58="Media",AL58="Leve"),AND(AJ58="Media",AL58="Menor"),AND(AJ58="Media",AL58="Moderado"),AND(AJ58="Alta",AL58="Leve"),AND(AJ58="Alta",AL58="Menor")),"Moderado",IF(OR(AND(AJ58="Muy Baja",AL58="Mayor"),AND(AJ58="Baja",AL58="Mayor"),AND(AJ58="Media",AL58="Mayor"),AND(AJ58="Alta",AL58="Moderado"),AND(AJ58="Alta",AL58="Mayor"),AND(AJ58="Muy Alta",AL58="Leve"),AND(AJ58="Muy Alta",AL58="Menor"),AND(AJ58="Muy Alta",AL58="Moderado"),AND(AJ58="Muy Alta",AL58="Mayor")),"Alto",IF(OR(AND(AJ58="Muy Baja",AL58="Catastrófico"),AND(AJ58="Baja",AL58="Catastrófico"),AND(AJ58="Media",AL58="Catastrófico"),AND(AJ58="Alta",AL58="Catastrófico"),AND(AJ58="Muy Alta",AL58="Catastrófico")),"Extremo","")))),"")</f>
        <v/>
      </c>
      <c r="AO58" s="195"/>
      <c r="AP58" s="186"/>
      <c r="AQ58" s="196"/>
      <c r="AR58" s="196"/>
      <c r="AS58" s="197"/>
      <c r="AT58" s="347"/>
      <c r="AU58" s="347"/>
      <c r="AV58" s="347"/>
    </row>
    <row r="59" spans="1:48" ht="37.5" customHeight="1" x14ac:dyDescent="0.2">
      <c r="A59" s="358"/>
      <c r="B59" s="338"/>
      <c r="C59" s="338"/>
      <c r="D59" s="338"/>
      <c r="E59" s="338"/>
      <c r="F59" s="338"/>
      <c r="G59" s="325"/>
      <c r="H59" s="325"/>
      <c r="I59" s="325"/>
      <c r="J59" s="325"/>
      <c r="K59" s="325"/>
      <c r="L59" s="325"/>
      <c r="M59" s="325"/>
      <c r="N59" s="325"/>
      <c r="O59" s="325"/>
      <c r="P59" s="325"/>
      <c r="Q59" s="325"/>
      <c r="R59" s="347"/>
      <c r="S59" s="329"/>
      <c r="T59" s="328"/>
      <c r="U59" s="332"/>
      <c r="V59" s="328">
        <f>IF(NOT(ISERROR(MATCH(U59,_xlfn.ANCHORARRAY(E70),0))),T72&amp;"Por favor no seleccionar los criterios de impacto",U59)</f>
        <v>0</v>
      </c>
      <c r="W59" s="329"/>
      <c r="X59" s="328"/>
      <c r="Y59" s="327"/>
      <c r="Z59" s="214">
        <v>5</v>
      </c>
      <c r="AA59" s="187"/>
      <c r="AB59" s="189" t="str">
        <f t="shared" si="68"/>
        <v/>
      </c>
      <c r="AC59" s="190"/>
      <c r="AD59" s="190"/>
      <c r="AE59" s="191" t="str">
        <f t="shared" si="63"/>
        <v/>
      </c>
      <c r="AF59" s="190"/>
      <c r="AG59" s="190"/>
      <c r="AH59" s="190"/>
      <c r="AI59" s="192" t="str">
        <f t="shared" si="69"/>
        <v/>
      </c>
      <c r="AJ59" s="193" t="str">
        <f t="shared" si="2"/>
        <v/>
      </c>
      <c r="AK59" s="191" t="str">
        <f t="shared" si="64"/>
        <v/>
      </c>
      <c r="AL59" s="193" t="str">
        <f t="shared" si="4"/>
        <v/>
      </c>
      <c r="AM59" s="191" t="str">
        <f t="shared" si="13"/>
        <v/>
      </c>
      <c r="AN59" s="194" t="str">
        <f t="shared" ref="AN59:AN60" si="70">IFERROR(IF(OR(AND(AJ59="Muy Baja",AL59="Leve"),AND(AJ59="Muy Baja",AL59="Menor"),AND(AJ59="Baja",AL59="Leve")),"Bajo",IF(OR(AND(AJ59="Muy baja",AL59="Moderado"),AND(AJ59="Baja",AL59="Menor"),AND(AJ59="Baja",AL59="Moderado"),AND(AJ59="Media",AL59="Leve"),AND(AJ59="Media",AL59="Menor"),AND(AJ59="Media",AL59="Moderado"),AND(AJ59="Alta",AL59="Leve"),AND(AJ59="Alta",AL59="Menor")),"Moderado",IF(OR(AND(AJ59="Muy Baja",AL59="Mayor"),AND(AJ59="Baja",AL59="Mayor"),AND(AJ59="Media",AL59="Mayor"),AND(AJ59="Alta",AL59="Moderado"),AND(AJ59="Alta",AL59="Mayor"),AND(AJ59="Muy Alta",AL59="Leve"),AND(AJ59="Muy Alta",AL59="Menor"),AND(AJ59="Muy Alta",AL59="Moderado"),AND(AJ59="Muy Alta",AL59="Mayor")),"Alto",IF(OR(AND(AJ59="Muy Baja",AL59="Catastrófico"),AND(AJ59="Baja",AL59="Catastrófico"),AND(AJ59="Media",AL59="Catastrófico"),AND(AJ59="Alta",AL59="Catastrófico"),AND(AJ59="Muy Alta",AL59="Catastrófico")),"Extremo","")))),"")</f>
        <v/>
      </c>
      <c r="AO59" s="195"/>
      <c r="AP59" s="186"/>
      <c r="AQ59" s="196"/>
      <c r="AR59" s="196"/>
      <c r="AS59" s="197"/>
      <c r="AT59" s="347"/>
      <c r="AU59" s="347"/>
      <c r="AV59" s="347"/>
    </row>
    <row r="60" spans="1:48" ht="37.5" customHeight="1" x14ac:dyDescent="0.2">
      <c r="A60" s="358"/>
      <c r="B60" s="338"/>
      <c r="C60" s="338"/>
      <c r="D60" s="338"/>
      <c r="E60" s="338"/>
      <c r="F60" s="338"/>
      <c r="G60" s="326"/>
      <c r="H60" s="326"/>
      <c r="I60" s="326"/>
      <c r="J60" s="326"/>
      <c r="K60" s="326"/>
      <c r="L60" s="326"/>
      <c r="M60" s="326"/>
      <c r="N60" s="326"/>
      <c r="O60" s="326"/>
      <c r="P60" s="326"/>
      <c r="Q60" s="326"/>
      <c r="R60" s="347"/>
      <c r="S60" s="329"/>
      <c r="T60" s="328"/>
      <c r="U60" s="332"/>
      <c r="V60" s="328">
        <f>IF(NOT(ISERROR(MATCH(U60,_xlfn.ANCHORARRAY(E71),0))),U73&amp;"Por favor no seleccionar los criterios de impacto",U60)</f>
        <v>0</v>
      </c>
      <c r="W60" s="329"/>
      <c r="X60" s="328"/>
      <c r="Y60" s="327"/>
      <c r="Z60" s="214">
        <v>6</v>
      </c>
      <c r="AA60" s="187"/>
      <c r="AB60" s="189" t="str">
        <f t="shared" si="68"/>
        <v/>
      </c>
      <c r="AC60" s="190"/>
      <c r="AD60" s="190"/>
      <c r="AE60" s="191" t="str">
        <f t="shared" si="63"/>
        <v/>
      </c>
      <c r="AF60" s="190"/>
      <c r="AG60" s="190"/>
      <c r="AH60" s="190"/>
      <c r="AI60" s="192" t="str">
        <f t="shared" si="69"/>
        <v/>
      </c>
      <c r="AJ60" s="193" t="str">
        <f t="shared" si="2"/>
        <v/>
      </c>
      <c r="AK60" s="191" t="str">
        <f t="shared" si="64"/>
        <v/>
      </c>
      <c r="AL60" s="193" t="str">
        <f t="shared" si="4"/>
        <v/>
      </c>
      <c r="AM60" s="191" t="str">
        <f t="shared" si="13"/>
        <v/>
      </c>
      <c r="AN60" s="194" t="str">
        <f t="shared" si="70"/>
        <v/>
      </c>
      <c r="AO60" s="195"/>
      <c r="AP60" s="186"/>
      <c r="AQ60" s="196"/>
      <c r="AR60" s="196"/>
      <c r="AS60" s="197"/>
      <c r="AT60" s="347"/>
      <c r="AU60" s="347"/>
      <c r="AV60" s="347"/>
    </row>
    <row r="61" spans="1:48" ht="37.5" customHeight="1" x14ac:dyDescent="0.2">
      <c r="A61" s="358">
        <v>9</v>
      </c>
      <c r="B61" s="338"/>
      <c r="C61" s="338"/>
      <c r="D61" s="338"/>
      <c r="E61" s="338"/>
      <c r="F61" s="338"/>
      <c r="G61" s="324"/>
      <c r="H61" s="324"/>
      <c r="I61" s="324"/>
      <c r="J61" s="324"/>
      <c r="K61" s="324"/>
      <c r="L61" s="324"/>
      <c r="M61" s="221"/>
      <c r="N61" s="221"/>
      <c r="O61" s="221"/>
      <c r="P61" s="324"/>
      <c r="Q61" s="324"/>
      <c r="R61" s="347"/>
      <c r="S61" s="329" t="str">
        <f>IF(R61&lt;=0,"",IF(R61&lt;=2,"Muy Baja",IF(R61&lt;=24,"Baja",IF(R61&lt;=500,"Media",IF(R61&lt;=5000,"Alta","Muy Alta")))))</f>
        <v/>
      </c>
      <c r="T61" s="328" t="str">
        <f>IF(S61="","",IF(S61="Muy Baja",0.2,IF(S61="Baja",0.4,IF(S61="Media",0.6,IF(S61="Alta",0.8,IF(S61="Muy Alta",1,))))))</f>
        <v/>
      </c>
      <c r="U61" s="332"/>
      <c r="V61" s="328">
        <f>IF(NOT(ISERROR(MATCH(U61,'Tabla Impacto'!$B$222:$B$224,0))),'Tabla Impacto'!$F$224&amp;"Por favor no seleccionar los criterios de impacto(Afectación Económica o presupuestal y Pérdida Reputacional)",U61)</f>
        <v>0</v>
      </c>
      <c r="W61" s="329" t="str">
        <f>IF(OR(V61='Tabla Impacto'!$C$12,V61='Tabla Impacto'!$D$12),"Leve",IF(OR(V61='Tabla Impacto'!$C$13,V61='Tabla Impacto'!$D$13),"Menor",IF(OR(V61='Tabla Impacto'!$C$14,V61='Tabla Impacto'!$D$14),"Moderado",IF(OR(V61='Tabla Impacto'!$C$15,V61='Tabla Impacto'!$D$15),"Mayor",IF(OR(V61='Tabla Impacto'!$C$16,V61='Tabla Impacto'!$D$16),"Catastrófico","")))))</f>
        <v/>
      </c>
      <c r="X61" s="328" t="str">
        <f>IF(W61="","",IF(W61="Leve",0.2,IF(W61="Menor",0.4,IF(W61="Moderado",0.6,IF(W61="Mayor",0.8,IF(W61="Catastrófico",1,))))))</f>
        <v/>
      </c>
      <c r="Y61" s="327" t="str">
        <f>IF(OR(AND(S61="Muy Baja",W61="Leve"),AND(S61="Muy Baja",W61="Menor"),AND(S61="Baja",W61="Leve")),"Bajo",IF(OR(AND(S61="Muy baja",W61="Moderado"),AND(S61="Baja",W61="Menor"),AND(S61="Baja",W61="Moderado"),AND(S61="Media",W61="Leve"),AND(S61="Media",W61="Menor"),AND(S61="Media",W61="Moderado"),AND(S61="Alta",W61="Leve"),AND(S61="Alta",W61="Menor")),"Moderado",IF(OR(AND(S61="Muy Baja",W61="Mayor"),AND(S61="Baja",W61="Mayor"),AND(S61="Media",W61="Mayor"),AND(S61="Alta",W61="Moderado"),AND(S61="Alta",W61="Mayor"),AND(S61="Muy Alta",W61="Leve"),AND(S61="Muy Alta",W61="Menor"),AND(S61="Muy Alta",W61="Moderado"),AND(S61="Muy Alta",W61="Mayor")),"Alto",IF(OR(AND(S61="Muy Baja",W61="Catastrófico"),AND(S61="Baja",W61="Catastrófico"),AND(S61="Media",W61="Catastrófico"),AND(S61="Alta",W61="Catastrófico"),AND(S61="Muy Alta",W61="Catastrófico")),"Extremo",""))))</f>
        <v/>
      </c>
      <c r="Z61" s="214">
        <v>1</v>
      </c>
      <c r="AA61" s="187"/>
      <c r="AB61" s="189" t="str">
        <f>IF(OR(AC61="Preventivo",AC61="Detectivo"),"Probabilidad",IF(AC61="Correctivo","Impacto",""))</f>
        <v/>
      </c>
      <c r="AC61" s="190"/>
      <c r="AD61" s="190"/>
      <c r="AE61" s="191" t="str">
        <f>IF(AND(AC61="Preventivo",AD61="Automático"),"50%",IF(AND(AC61="Preventivo",AD61="Manual"),"40%",IF(AND(AC61="Detectivo",AD61="Automático"),"40%",IF(AND(AC61="Detectivo",AD61="Manual"),"30%",IF(AND(AC61="Correctivo",AD61="Automático"),"35%",IF(AND(AC61="Correctivo",AD61="Manual"),"25%",""))))))</f>
        <v/>
      </c>
      <c r="AF61" s="190"/>
      <c r="AG61" s="190"/>
      <c r="AH61" s="190"/>
      <c r="AI61" s="192" t="str">
        <f>IFERROR(IF(AB61="Probabilidad",(T61-(+T61*AE61)),IF(AB61="Impacto",T61,"")),"")</f>
        <v/>
      </c>
      <c r="AJ61" s="193" t="str">
        <f>IFERROR(IF(AI61="","",IF(AI61&lt;=0.2,"Muy Baja",IF(AI61&lt;=0.4,"Baja",IF(AI61&lt;=0.6,"Media",IF(AI61&lt;=0.8,"Alta","Muy Alta"))))),"")</f>
        <v/>
      </c>
      <c r="AK61" s="191" t="str">
        <f>+AI61</f>
        <v/>
      </c>
      <c r="AL61" s="193" t="str">
        <f>IFERROR(IF(AM61="","",IF(AM61&lt;=0.2,"Leve",IF(AM61&lt;=0.4,"Menor",IF(AM61&lt;=0.6,"Moderado",IF(AM61&lt;=0.8,"Mayor","Catastrófico"))))),"")</f>
        <v/>
      </c>
      <c r="AM61" s="191" t="str">
        <f t="shared" ref="AM61" si="71">IFERROR(IF(AB61="Impacto",(X61-(+X61*AE61)),IF(AB61="Probabilidad",X61,"")),"")</f>
        <v/>
      </c>
      <c r="AN61" s="194" t="str">
        <f>IFERROR(IF(OR(AND(AJ61="Muy Baja",AL61="Leve"),AND(AJ61="Muy Baja",AL61="Menor"),AND(AJ61="Baja",AL61="Leve")),"Bajo",IF(OR(AND(AJ61="Muy baja",AL61="Moderado"),AND(AJ61="Baja",AL61="Menor"),AND(AJ61="Baja",AL61="Moderado"),AND(AJ61="Media",AL61="Leve"),AND(AJ61="Media",AL61="Menor"),AND(AJ61="Media",AL61="Moderado"),AND(AJ61="Alta",AL61="Leve"),AND(AJ61="Alta",AL61="Menor")),"Moderado",IF(OR(AND(AJ61="Muy Baja",AL61="Mayor"),AND(AJ61="Baja",AL61="Mayor"),AND(AJ61="Media",AL61="Mayor"),AND(AJ61="Alta",AL61="Moderado"),AND(AJ61="Alta",AL61="Mayor"),AND(AJ61="Muy Alta",AL61="Leve"),AND(AJ61="Muy Alta",AL61="Menor"),AND(AJ61="Muy Alta",AL61="Moderado"),AND(AJ61="Muy Alta",AL61="Mayor")),"Alto",IF(OR(AND(AJ61="Muy Baja",AL61="Catastrófico"),AND(AJ61="Baja",AL61="Catastrófico"),AND(AJ61="Media",AL61="Catastrófico"),AND(AJ61="Alta",AL61="Catastrófico"),AND(AJ61="Muy Alta",AL61="Catastrófico")),"Extremo","")))),"")</f>
        <v/>
      </c>
      <c r="AO61" s="195"/>
      <c r="AP61" s="186"/>
      <c r="AQ61" s="196"/>
      <c r="AR61" s="196"/>
      <c r="AS61" s="197"/>
      <c r="AT61" s="347"/>
      <c r="AU61" s="347"/>
      <c r="AV61" s="347"/>
    </row>
    <row r="62" spans="1:48" ht="37.5" customHeight="1" x14ac:dyDescent="0.2">
      <c r="A62" s="358"/>
      <c r="B62" s="338"/>
      <c r="C62" s="338"/>
      <c r="D62" s="338"/>
      <c r="E62" s="338"/>
      <c r="F62" s="338"/>
      <c r="G62" s="325"/>
      <c r="H62" s="325"/>
      <c r="I62" s="325"/>
      <c r="J62" s="325"/>
      <c r="K62" s="325"/>
      <c r="L62" s="325"/>
      <c r="M62" s="222"/>
      <c r="N62" s="222"/>
      <c r="O62" s="222"/>
      <c r="P62" s="325"/>
      <c r="Q62" s="325"/>
      <c r="R62" s="347"/>
      <c r="S62" s="329"/>
      <c r="T62" s="328"/>
      <c r="U62" s="332"/>
      <c r="V62" s="328">
        <f>IF(NOT(ISERROR(MATCH(U62,_xlfn.ANCHORARRAY(F73),0))),U75&amp;"Por favor no seleccionar los criterios de impacto",U62)</f>
        <v>0</v>
      </c>
      <c r="W62" s="329"/>
      <c r="X62" s="328"/>
      <c r="Y62" s="327"/>
      <c r="Z62" s="214">
        <v>2</v>
      </c>
      <c r="AA62" s="187"/>
      <c r="AB62" s="189" t="str">
        <f>IF(OR(AC62="Preventivo",AC62="Detectivo"),"Probabilidad",IF(AC62="Correctivo","Impacto",""))</f>
        <v/>
      </c>
      <c r="AC62" s="190"/>
      <c r="AD62" s="190"/>
      <c r="AE62" s="191" t="str">
        <f t="shared" ref="AE62:AE66" si="72">IF(AND(AC62="Preventivo",AD62="Automático"),"50%",IF(AND(AC62="Preventivo",AD62="Manual"),"40%",IF(AND(AC62="Detectivo",AD62="Automático"),"40%",IF(AND(AC62="Detectivo",AD62="Manual"),"30%",IF(AND(AC62="Correctivo",AD62="Automático"),"35%",IF(AND(AC62="Correctivo",AD62="Manual"),"25%",""))))))</f>
        <v/>
      </c>
      <c r="AF62" s="190"/>
      <c r="AG62" s="190"/>
      <c r="AH62" s="190"/>
      <c r="AI62" s="192" t="str">
        <f>IFERROR(IF(AND(AB61="Probabilidad",AB62="Probabilidad"),(AK61-(+AK61*AE62)),IF(AB62="Probabilidad",(T61-(+T61*AE62)),IF(AB62="Impacto",AK61,""))),"")</f>
        <v/>
      </c>
      <c r="AJ62" s="193" t="str">
        <f t="shared" si="2"/>
        <v/>
      </c>
      <c r="AK62" s="191" t="str">
        <f t="shared" ref="AK62:AK66" si="73">+AI62</f>
        <v/>
      </c>
      <c r="AL62" s="193" t="str">
        <f t="shared" si="4"/>
        <v/>
      </c>
      <c r="AM62" s="191" t="str">
        <f t="shared" ref="AM62" si="74">IFERROR(IF(AND(AB61="Impacto",AB62="Impacto"),(AM61-(+AM61*AE62)),IF(AB62="Impacto",($X$13-(+$X$13*AE62)),IF(AB62="Probabilidad",AM61,""))),"")</f>
        <v/>
      </c>
      <c r="AN62" s="194" t="str">
        <f t="shared" ref="AN62:AN63" si="75">IFERROR(IF(OR(AND(AJ62="Muy Baja",AL62="Leve"),AND(AJ62="Muy Baja",AL62="Menor"),AND(AJ62="Baja",AL62="Leve")),"Bajo",IF(OR(AND(AJ62="Muy baja",AL62="Moderado"),AND(AJ62="Baja",AL62="Menor"),AND(AJ62="Baja",AL62="Moderado"),AND(AJ62="Media",AL62="Leve"),AND(AJ62="Media",AL62="Menor"),AND(AJ62="Media",AL62="Moderado"),AND(AJ62="Alta",AL62="Leve"),AND(AJ62="Alta",AL62="Menor")),"Moderado",IF(OR(AND(AJ62="Muy Baja",AL62="Mayor"),AND(AJ62="Baja",AL62="Mayor"),AND(AJ62="Media",AL62="Mayor"),AND(AJ62="Alta",AL62="Moderado"),AND(AJ62="Alta",AL62="Mayor"),AND(AJ62="Muy Alta",AL62="Leve"),AND(AJ62="Muy Alta",AL62="Menor"),AND(AJ62="Muy Alta",AL62="Moderado"),AND(AJ62="Muy Alta",AL62="Mayor")),"Alto",IF(OR(AND(AJ62="Muy Baja",AL62="Catastrófico"),AND(AJ62="Baja",AL62="Catastrófico"),AND(AJ62="Media",AL62="Catastrófico"),AND(AJ62="Alta",AL62="Catastrófico"),AND(AJ62="Muy Alta",AL62="Catastrófico")),"Extremo","")))),"")</f>
        <v/>
      </c>
      <c r="AO62" s="195"/>
      <c r="AP62" s="186"/>
      <c r="AQ62" s="196"/>
      <c r="AR62" s="196"/>
      <c r="AS62" s="197"/>
      <c r="AT62" s="347"/>
      <c r="AU62" s="347"/>
      <c r="AV62" s="347"/>
    </row>
    <row r="63" spans="1:48" ht="37.5" customHeight="1" x14ac:dyDescent="0.2">
      <c r="A63" s="358"/>
      <c r="B63" s="338"/>
      <c r="C63" s="338"/>
      <c r="D63" s="338"/>
      <c r="E63" s="338"/>
      <c r="F63" s="338"/>
      <c r="G63" s="325"/>
      <c r="H63" s="325"/>
      <c r="I63" s="325"/>
      <c r="J63" s="325"/>
      <c r="K63" s="325"/>
      <c r="L63" s="325"/>
      <c r="M63" s="222"/>
      <c r="N63" s="222"/>
      <c r="O63" s="222"/>
      <c r="P63" s="325"/>
      <c r="Q63" s="325"/>
      <c r="R63" s="347"/>
      <c r="S63" s="329"/>
      <c r="T63" s="328"/>
      <c r="U63" s="332"/>
      <c r="V63" s="328">
        <f>IF(NOT(ISERROR(MATCH(U63,_xlfn.ANCHORARRAY(F74),0))),U76&amp;"Por favor no seleccionar los criterios de impacto",U63)</f>
        <v>0</v>
      </c>
      <c r="W63" s="329"/>
      <c r="X63" s="328"/>
      <c r="Y63" s="327"/>
      <c r="Z63" s="214">
        <v>3</v>
      </c>
      <c r="AA63" s="187"/>
      <c r="AB63" s="189" t="str">
        <f>IF(OR(AC63="Preventivo",AC63="Detectivo"),"Probabilidad",IF(AC63="Correctivo","Impacto",""))</f>
        <v/>
      </c>
      <c r="AC63" s="190"/>
      <c r="AD63" s="190"/>
      <c r="AE63" s="191" t="str">
        <f t="shared" si="72"/>
        <v/>
      </c>
      <c r="AF63" s="190"/>
      <c r="AG63" s="190"/>
      <c r="AH63" s="190"/>
      <c r="AI63" s="192" t="str">
        <f>IFERROR(IF(AND(AB62="Probabilidad",AB63="Probabilidad"),(AK62-(+AK62*AE63)),IF(AND(AB62="Impacto",AB63="Probabilidad"),(AK61-(+AK61*AE63)),IF(AB63="Impacto",AK62,""))),"")</f>
        <v/>
      </c>
      <c r="AJ63" s="193" t="str">
        <f t="shared" si="2"/>
        <v/>
      </c>
      <c r="AK63" s="191" t="str">
        <f t="shared" si="73"/>
        <v/>
      </c>
      <c r="AL63" s="193" t="str">
        <f t="shared" si="4"/>
        <v/>
      </c>
      <c r="AM63" s="191" t="str">
        <f t="shared" ref="AM63" si="76">IFERROR(IF(AND(AB62="Impacto",AB63="Impacto"),(AM62-(+AM62*AE63)),IF(AND(AB62="Probabilidad",AB63="Impacto"),(AM61-(+AM61*AE63)),IF(AB63="Probabilidad",AM62,""))),"")</f>
        <v/>
      </c>
      <c r="AN63" s="194" t="str">
        <f t="shared" si="75"/>
        <v/>
      </c>
      <c r="AO63" s="195"/>
      <c r="AP63" s="186"/>
      <c r="AQ63" s="196"/>
      <c r="AR63" s="196"/>
      <c r="AS63" s="197"/>
      <c r="AT63" s="347"/>
      <c r="AU63" s="347"/>
      <c r="AV63" s="347"/>
    </row>
    <row r="64" spans="1:48" ht="37.5" customHeight="1" x14ac:dyDescent="0.2">
      <c r="A64" s="358"/>
      <c r="B64" s="338"/>
      <c r="C64" s="338"/>
      <c r="D64" s="338"/>
      <c r="E64" s="338"/>
      <c r="F64" s="338"/>
      <c r="G64" s="325"/>
      <c r="H64" s="325"/>
      <c r="I64" s="325"/>
      <c r="J64" s="325"/>
      <c r="K64" s="325"/>
      <c r="L64" s="325"/>
      <c r="M64" s="222"/>
      <c r="N64" s="222"/>
      <c r="O64" s="222"/>
      <c r="P64" s="325"/>
      <c r="Q64" s="325"/>
      <c r="R64" s="347"/>
      <c r="S64" s="329"/>
      <c r="T64" s="328"/>
      <c r="U64" s="332"/>
      <c r="V64" s="328">
        <f>IF(NOT(ISERROR(MATCH(U64,_xlfn.ANCHORARRAY(F75),0))),U77&amp;"Por favor no seleccionar los criterios de impacto",U64)</f>
        <v>0</v>
      </c>
      <c r="W64" s="329"/>
      <c r="X64" s="328"/>
      <c r="Y64" s="327"/>
      <c r="Z64" s="214">
        <v>4</v>
      </c>
      <c r="AA64" s="187"/>
      <c r="AB64" s="189" t="str">
        <f t="shared" ref="AB64:AB66" si="77">IF(OR(AC64="Preventivo",AC64="Detectivo"),"Probabilidad",IF(AC64="Correctivo","Impacto",""))</f>
        <v/>
      </c>
      <c r="AC64" s="190"/>
      <c r="AD64" s="190"/>
      <c r="AE64" s="191" t="str">
        <f t="shared" si="72"/>
        <v/>
      </c>
      <c r="AF64" s="190"/>
      <c r="AG64" s="190"/>
      <c r="AH64" s="190"/>
      <c r="AI64" s="192" t="str">
        <f t="shared" ref="AI64:AI66" si="78">IFERROR(IF(AND(AB63="Probabilidad",AB64="Probabilidad"),(AK63-(+AK63*AE64)),IF(AND(AB63="Impacto",AB64="Probabilidad"),(AK62-(+AK62*AE64)),IF(AB64="Impacto",AK63,""))),"")</f>
        <v/>
      </c>
      <c r="AJ64" s="193" t="str">
        <f t="shared" si="2"/>
        <v/>
      </c>
      <c r="AK64" s="191" t="str">
        <f t="shared" si="73"/>
        <v/>
      </c>
      <c r="AL64" s="193" t="str">
        <f t="shared" si="4"/>
        <v/>
      </c>
      <c r="AM64" s="191" t="str">
        <f t="shared" si="13"/>
        <v/>
      </c>
      <c r="AN64" s="194" t="str">
        <f>IFERROR(IF(OR(AND(AJ64="Muy Baja",AL64="Leve"),AND(AJ64="Muy Baja",AL64="Menor"),AND(AJ64="Baja",AL64="Leve")),"Bajo",IF(OR(AND(AJ64="Muy baja",AL64="Moderado"),AND(AJ64="Baja",AL64="Menor"),AND(AJ64="Baja",AL64="Moderado"),AND(AJ64="Media",AL64="Leve"),AND(AJ64="Media",AL64="Menor"),AND(AJ64="Media",AL64="Moderado"),AND(AJ64="Alta",AL64="Leve"),AND(AJ64="Alta",AL64="Menor")),"Moderado",IF(OR(AND(AJ64="Muy Baja",AL64="Mayor"),AND(AJ64="Baja",AL64="Mayor"),AND(AJ64="Media",AL64="Mayor"),AND(AJ64="Alta",AL64="Moderado"),AND(AJ64="Alta",AL64="Mayor"),AND(AJ64="Muy Alta",AL64="Leve"),AND(AJ64="Muy Alta",AL64="Menor"),AND(AJ64="Muy Alta",AL64="Moderado"),AND(AJ64="Muy Alta",AL64="Mayor")),"Alto",IF(OR(AND(AJ64="Muy Baja",AL64="Catastrófico"),AND(AJ64="Baja",AL64="Catastrófico"),AND(AJ64="Media",AL64="Catastrófico"),AND(AJ64="Alta",AL64="Catastrófico"),AND(AJ64="Muy Alta",AL64="Catastrófico")),"Extremo","")))),"")</f>
        <v/>
      </c>
      <c r="AO64" s="195"/>
      <c r="AP64" s="186"/>
      <c r="AQ64" s="196"/>
      <c r="AR64" s="196"/>
      <c r="AS64" s="197"/>
      <c r="AT64" s="347"/>
      <c r="AU64" s="347"/>
      <c r="AV64" s="347"/>
    </row>
    <row r="65" spans="1:48" ht="37.5" customHeight="1" x14ac:dyDescent="0.2">
      <c r="A65" s="358"/>
      <c r="B65" s="338"/>
      <c r="C65" s="338"/>
      <c r="D65" s="338"/>
      <c r="E65" s="338"/>
      <c r="F65" s="338"/>
      <c r="G65" s="325"/>
      <c r="H65" s="325"/>
      <c r="I65" s="325"/>
      <c r="J65" s="325"/>
      <c r="K65" s="325"/>
      <c r="L65" s="325"/>
      <c r="M65" s="222"/>
      <c r="N65" s="222"/>
      <c r="O65" s="222"/>
      <c r="P65" s="325"/>
      <c r="Q65" s="325"/>
      <c r="R65" s="347"/>
      <c r="S65" s="329"/>
      <c r="T65" s="328"/>
      <c r="U65" s="332"/>
      <c r="V65" s="328">
        <f>IF(NOT(ISERROR(MATCH(U65,_xlfn.ANCHORARRAY(F76),0))),U78&amp;"Por favor no seleccionar los criterios de impacto",U65)</f>
        <v>0</v>
      </c>
      <c r="W65" s="329"/>
      <c r="X65" s="328"/>
      <c r="Y65" s="327"/>
      <c r="Z65" s="214">
        <v>5</v>
      </c>
      <c r="AA65" s="187"/>
      <c r="AB65" s="189" t="str">
        <f t="shared" si="77"/>
        <v/>
      </c>
      <c r="AC65" s="190"/>
      <c r="AD65" s="190"/>
      <c r="AE65" s="191" t="str">
        <f t="shared" si="72"/>
        <v/>
      </c>
      <c r="AF65" s="190"/>
      <c r="AG65" s="190"/>
      <c r="AH65" s="190"/>
      <c r="AI65" s="192" t="str">
        <f t="shared" si="78"/>
        <v/>
      </c>
      <c r="AJ65" s="193" t="str">
        <f t="shared" si="2"/>
        <v/>
      </c>
      <c r="AK65" s="191" t="str">
        <f t="shared" si="73"/>
        <v/>
      </c>
      <c r="AL65" s="193" t="str">
        <f t="shared" si="4"/>
        <v/>
      </c>
      <c r="AM65" s="191" t="str">
        <f t="shared" si="13"/>
        <v/>
      </c>
      <c r="AN65" s="194" t="str">
        <f t="shared" ref="AN65:AN66" si="79">IFERROR(IF(OR(AND(AJ65="Muy Baja",AL65="Leve"),AND(AJ65="Muy Baja",AL65="Menor"),AND(AJ65="Baja",AL65="Leve")),"Bajo",IF(OR(AND(AJ65="Muy baja",AL65="Moderado"),AND(AJ65="Baja",AL65="Menor"),AND(AJ65="Baja",AL65="Moderado"),AND(AJ65="Media",AL65="Leve"),AND(AJ65="Media",AL65="Menor"),AND(AJ65="Media",AL65="Moderado"),AND(AJ65="Alta",AL65="Leve"),AND(AJ65="Alta",AL65="Menor")),"Moderado",IF(OR(AND(AJ65="Muy Baja",AL65="Mayor"),AND(AJ65="Baja",AL65="Mayor"),AND(AJ65="Media",AL65="Mayor"),AND(AJ65="Alta",AL65="Moderado"),AND(AJ65="Alta",AL65="Mayor"),AND(AJ65="Muy Alta",AL65="Leve"),AND(AJ65="Muy Alta",AL65="Menor"),AND(AJ65="Muy Alta",AL65="Moderado"),AND(AJ65="Muy Alta",AL65="Mayor")),"Alto",IF(OR(AND(AJ65="Muy Baja",AL65="Catastrófico"),AND(AJ65="Baja",AL65="Catastrófico"),AND(AJ65="Media",AL65="Catastrófico"),AND(AJ65="Alta",AL65="Catastrófico"),AND(AJ65="Muy Alta",AL65="Catastrófico")),"Extremo","")))),"")</f>
        <v/>
      </c>
      <c r="AO65" s="195"/>
      <c r="AP65" s="186"/>
      <c r="AQ65" s="196"/>
      <c r="AR65" s="196"/>
      <c r="AS65" s="197"/>
      <c r="AT65" s="347"/>
      <c r="AU65" s="347"/>
      <c r="AV65" s="347"/>
    </row>
    <row r="66" spans="1:48" ht="37.5" customHeight="1" x14ac:dyDescent="0.2">
      <c r="A66" s="358"/>
      <c r="B66" s="338"/>
      <c r="C66" s="338"/>
      <c r="D66" s="338"/>
      <c r="E66" s="338"/>
      <c r="F66" s="338"/>
      <c r="G66" s="326"/>
      <c r="H66" s="326"/>
      <c r="I66" s="326"/>
      <c r="J66" s="326"/>
      <c r="K66" s="326"/>
      <c r="L66" s="326"/>
      <c r="M66" s="223"/>
      <c r="N66" s="223"/>
      <c r="O66" s="223"/>
      <c r="P66" s="326"/>
      <c r="Q66" s="326"/>
      <c r="R66" s="347"/>
      <c r="S66" s="329"/>
      <c r="T66" s="328"/>
      <c r="U66" s="332"/>
      <c r="V66" s="328">
        <f>IF(NOT(ISERROR(MATCH(U66,_xlfn.ANCHORARRAY(F77),0))),U79&amp;"Por favor no seleccionar los criterios de impacto",U66)</f>
        <v>0</v>
      </c>
      <c r="W66" s="329"/>
      <c r="X66" s="328"/>
      <c r="Y66" s="327"/>
      <c r="Z66" s="214">
        <v>6</v>
      </c>
      <c r="AA66" s="187"/>
      <c r="AB66" s="189" t="str">
        <f t="shared" si="77"/>
        <v/>
      </c>
      <c r="AC66" s="190"/>
      <c r="AD66" s="190"/>
      <c r="AE66" s="191" t="str">
        <f t="shared" si="72"/>
        <v/>
      </c>
      <c r="AF66" s="190"/>
      <c r="AG66" s="190"/>
      <c r="AH66" s="190"/>
      <c r="AI66" s="192" t="str">
        <f t="shared" si="78"/>
        <v/>
      </c>
      <c r="AJ66" s="193" t="str">
        <f t="shared" si="2"/>
        <v/>
      </c>
      <c r="AK66" s="191" t="str">
        <f t="shared" si="73"/>
        <v/>
      </c>
      <c r="AL66" s="193" t="str">
        <f t="shared" si="4"/>
        <v/>
      </c>
      <c r="AM66" s="191" t="str">
        <f t="shared" si="13"/>
        <v/>
      </c>
      <c r="AN66" s="194" t="str">
        <f t="shared" si="79"/>
        <v/>
      </c>
      <c r="AO66" s="195"/>
      <c r="AP66" s="186"/>
      <c r="AQ66" s="196"/>
      <c r="AR66" s="196"/>
      <c r="AS66" s="197"/>
      <c r="AT66" s="347"/>
      <c r="AU66" s="347"/>
      <c r="AV66" s="347"/>
    </row>
    <row r="67" spans="1:48" ht="37.5" customHeight="1" x14ac:dyDescent="0.2">
      <c r="A67" s="358">
        <v>10</v>
      </c>
      <c r="B67" s="338"/>
      <c r="C67" s="338"/>
      <c r="D67" s="338"/>
      <c r="E67" s="338"/>
      <c r="F67" s="338"/>
      <c r="G67" s="324"/>
      <c r="H67" s="324"/>
      <c r="I67" s="324"/>
      <c r="J67" s="324"/>
      <c r="K67" s="324"/>
      <c r="L67" s="324"/>
      <c r="M67" s="221"/>
      <c r="N67" s="221"/>
      <c r="O67" s="221"/>
      <c r="P67" s="324"/>
      <c r="Q67" s="324"/>
      <c r="R67" s="347"/>
      <c r="S67" s="329" t="str">
        <f>IF(R67&lt;=0,"",IF(R67&lt;=2,"Muy Baja",IF(R67&lt;=24,"Baja",IF(R67&lt;=500,"Media",IF(R67&lt;=5000,"Alta","Muy Alta")))))</f>
        <v/>
      </c>
      <c r="T67" s="328" t="str">
        <f>IF(S67="","",IF(S67="Muy Baja",0.2,IF(S67="Baja",0.4,IF(S67="Media",0.6,IF(S67="Alta",0.8,IF(S67="Muy Alta",1,))))))</f>
        <v/>
      </c>
      <c r="U67" s="332"/>
      <c r="V67" s="328">
        <f>IF(NOT(ISERROR(MATCH(U67,'Tabla Impacto'!$B$222:$B$224,0))),'Tabla Impacto'!$F$224&amp;"Por favor no seleccionar los criterios de impacto(Afectación Económica o presupuestal y Pérdida Reputacional)",U67)</f>
        <v>0</v>
      </c>
      <c r="W67" s="329" t="str">
        <f>IF(OR(V67='Tabla Impacto'!$C$12,V67='Tabla Impacto'!$D$12),"Leve",IF(OR(V67='Tabla Impacto'!$C$13,V67='Tabla Impacto'!$D$13),"Menor",IF(OR(V67='Tabla Impacto'!$C$14,V67='Tabla Impacto'!$D$14),"Moderado",IF(OR(V67='Tabla Impacto'!$C$15,V67='Tabla Impacto'!$D$15),"Mayor",IF(OR(V67='Tabla Impacto'!$C$16,V67='Tabla Impacto'!$D$16),"Catastrófico","")))))</f>
        <v/>
      </c>
      <c r="X67" s="328" t="str">
        <f>IF(W67="","",IF(W67="Leve",0.2,IF(W67="Menor",0.4,IF(W67="Moderado",0.6,IF(W67="Mayor",0.8,IF(W67="Catastrófico",1,))))))</f>
        <v/>
      </c>
      <c r="Y67" s="327" t="str">
        <f>IF(OR(AND(S67="Muy Baja",W67="Leve"),AND(S67="Muy Baja",W67="Menor"),AND(S67="Baja",W67="Leve")),"Bajo",IF(OR(AND(S67="Muy baja",W67="Moderado"),AND(S67="Baja",W67="Menor"),AND(S67="Baja",W67="Moderado"),AND(S67="Media",W67="Leve"),AND(S67="Media",W67="Menor"),AND(S67="Media",W67="Moderado"),AND(S67="Alta",W67="Leve"),AND(S67="Alta",W67="Menor")),"Moderado",IF(OR(AND(S67="Muy Baja",W67="Mayor"),AND(S67="Baja",W67="Mayor"),AND(S67="Media",W67="Mayor"),AND(S67="Alta",W67="Moderado"),AND(S67="Alta",W67="Mayor"),AND(S67="Muy Alta",W67="Leve"),AND(S67="Muy Alta",W67="Menor"),AND(S67="Muy Alta",W67="Moderado"),AND(S67="Muy Alta",W67="Mayor")),"Alto",IF(OR(AND(S67="Muy Baja",W67="Catastrófico"),AND(S67="Baja",W67="Catastrófico"),AND(S67="Media",W67="Catastrófico"),AND(S67="Alta",W67="Catastrófico"),AND(S67="Muy Alta",W67="Catastrófico")),"Extremo",""))))</f>
        <v/>
      </c>
      <c r="Z67" s="214">
        <v>1</v>
      </c>
      <c r="AA67" s="187"/>
      <c r="AB67" s="189" t="str">
        <f>IF(OR(AC67="Preventivo",AC67="Detectivo"),"Probabilidad",IF(AC67="Correctivo","Impacto",""))</f>
        <v/>
      </c>
      <c r="AC67" s="190"/>
      <c r="AD67" s="190"/>
      <c r="AE67" s="191" t="str">
        <f>IF(AND(AC67="Preventivo",AD67="Automático"),"50%",IF(AND(AC67="Preventivo",AD67="Manual"),"40%",IF(AND(AC67="Detectivo",AD67="Automático"),"40%",IF(AND(AC67="Detectivo",AD67="Manual"),"30%",IF(AND(AC67="Correctivo",AD67="Automático"),"35%",IF(AND(AC67="Correctivo",AD67="Manual"),"25%",""))))))</f>
        <v/>
      </c>
      <c r="AF67" s="190"/>
      <c r="AG67" s="190"/>
      <c r="AH67" s="190"/>
      <c r="AI67" s="192" t="str">
        <f>IFERROR(IF(AB67="Probabilidad",(T67-(+T67*AE67)),IF(AB67="Impacto",T67,"")),"")</f>
        <v/>
      </c>
      <c r="AJ67" s="193" t="str">
        <f>IFERROR(IF(AI67="","",IF(AI67&lt;=0.2,"Muy Baja",IF(AI67&lt;=0.4,"Baja",IF(AI67&lt;=0.6,"Media",IF(AI67&lt;=0.8,"Alta","Muy Alta"))))),"")</f>
        <v/>
      </c>
      <c r="AK67" s="191" t="str">
        <f>+AI67</f>
        <v/>
      </c>
      <c r="AL67" s="193" t="str">
        <f>IFERROR(IF(AM67="","",IF(AM67&lt;=0.2,"Leve",IF(AM67&lt;=0.4,"Menor",IF(AM67&lt;=0.6,"Moderado",IF(AM67&lt;=0.8,"Mayor","Catastrófico"))))),"")</f>
        <v/>
      </c>
      <c r="AM67" s="191" t="str">
        <f t="shared" ref="AM67" si="80">IFERROR(IF(AB67="Impacto",(X67-(+X67*AE67)),IF(AB67="Probabilidad",X67,"")),"")</f>
        <v/>
      </c>
      <c r="AN67" s="194" t="str">
        <f>IFERROR(IF(OR(AND(AJ67="Muy Baja",AL67="Leve"),AND(AJ67="Muy Baja",AL67="Menor"),AND(AJ67="Baja",AL67="Leve")),"Bajo",IF(OR(AND(AJ67="Muy baja",AL67="Moderado"),AND(AJ67="Baja",AL67="Menor"),AND(AJ67="Baja",AL67="Moderado"),AND(AJ67="Media",AL67="Leve"),AND(AJ67="Media",AL67="Menor"),AND(AJ67="Media",AL67="Moderado"),AND(AJ67="Alta",AL67="Leve"),AND(AJ67="Alta",AL67="Menor")),"Moderado",IF(OR(AND(AJ67="Muy Baja",AL67="Mayor"),AND(AJ67="Baja",AL67="Mayor"),AND(AJ67="Media",AL67="Mayor"),AND(AJ67="Alta",AL67="Moderado"),AND(AJ67="Alta",AL67="Mayor"),AND(AJ67="Muy Alta",AL67="Leve"),AND(AJ67="Muy Alta",AL67="Menor"),AND(AJ67="Muy Alta",AL67="Moderado"),AND(AJ67="Muy Alta",AL67="Mayor")),"Alto",IF(OR(AND(AJ67="Muy Baja",AL67="Catastrófico"),AND(AJ67="Baja",AL67="Catastrófico"),AND(AJ67="Media",AL67="Catastrófico"),AND(AJ67="Alta",AL67="Catastrófico"),AND(AJ67="Muy Alta",AL67="Catastrófico")),"Extremo","")))),"")</f>
        <v/>
      </c>
      <c r="AO67" s="195"/>
      <c r="AP67" s="186"/>
      <c r="AQ67" s="196"/>
      <c r="AR67" s="196"/>
      <c r="AS67" s="197"/>
      <c r="AT67" s="347"/>
      <c r="AU67" s="347"/>
      <c r="AV67" s="347"/>
    </row>
    <row r="68" spans="1:48" ht="37.5" customHeight="1" x14ac:dyDescent="0.2">
      <c r="A68" s="358"/>
      <c r="B68" s="338"/>
      <c r="C68" s="338"/>
      <c r="D68" s="338"/>
      <c r="E68" s="338"/>
      <c r="F68" s="338"/>
      <c r="G68" s="325"/>
      <c r="H68" s="325"/>
      <c r="I68" s="325"/>
      <c r="J68" s="325"/>
      <c r="K68" s="325"/>
      <c r="L68" s="325"/>
      <c r="M68" s="222"/>
      <c r="N68" s="222"/>
      <c r="O68" s="222"/>
      <c r="P68" s="325"/>
      <c r="Q68" s="325"/>
      <c r="R68" s="347"/>
      <c r="S68" s="329"/>
      <c r="T68" s="328"/>
      <c r="U68" s="332"/>
      <c r="V68" s="328">
        <f>IF(NOT(ISERROR(MATCH(U68,_xlfn.ANCHORARRAY(F79),0))),U81&amp;"Por favor no seleccionar los criterios de impacto",U68)</f>
        <v>0</v>
      </c>
      <c r="W68" s="329"/>
      <c r="X68" s="328"/>
      <c r="Y68" s="327"/>
      <c r="Z68" s="214">
        <v>2</v>
      </c>
      <c r="AA68" s="187"/>
      <c r="AB68" s="189" t="str">
        <f>IF(OR(AC68="Preventivo",AC68="Detectivo"),"Probabilidad",IF(AC68="Correctivo","Impacto",""))</f>
        <v/>
      </c>
      <c r="AC68" s="190"/>
      <c r="AD68" s="190"/>
      <c r="AE68" s="191" t="str">
        <f t="shared" ref="AE68:AE72" si="81">IF(AND(AC68="Preventivo",AD68="Automático"),"50%",IF(AND(AC68="Preventivo",AD68="Manual"),"40%",IF(AND(AC68="Detectivo",AD68="Automático"),"40%",IF(AND(AC68="Detectivo",AD68="Manual"),"30%",IF(AND(AC68="Correctivo",AD68="Automático"),"35%",IF(AND(AC68="Correctivo",AD68="Manual"),"25%",""))))))</f>
        <v/>
      </c>
      <c r="AF68" s="190"/>
      <c r="AG68" s="190"/>
      <c r="AH68" s="190"/>
      <c r="AI68" s="192" t="str">
        <f>IFERROR(IF(AND(AB67="Probabilidad",AB68="Probabilidad"),(AK67-(+AK67*AE68)),IF(AB68="Probabilidad",(T67-(+T67*AE68)),IF(AB68="Impacto",AK67,""))),"")</f>
        <v/>
      </c>
      <c r="AJ68" s="193" t="str">
        <f t="shared" si="2"/>
        <v/>
      </c>
      <c r="AK68" s="191" t="str">
        <f t="shared" ref="AK68:AK72" si="82">+AI68</f>
        <v/>
      </c>
      <c r="AL68" s="193" t="str">
        <f t="shared" si="4"/>
        <v/>
      </c>
      <c r="AM68" s="191" t="str">
        <f t="shared" ref="AM68" si="83">IFERROR(IF(AND(AB67="Impacto",AB68="Impacto"),(AM67-(+AM67*AE68)),IF(AB68="Impacto",($X$13-(+$X$13*AE68)),IF(AB68="Probabilidad",AM67,""))),"")</f>
        <v/>
      </c>
      <c r="AN68" s="194" t="str">
        <f t="shared" ref="AN68:AN69" si="84">IFERROR(IF(OR(AND(AJ68="Muy Baja",AL68="Leve"),AND(AJ68="Muy Baja",AL68="Menor"),AND(AJ68="Baja",AL68="Leve")),"Bajo",IF(OR(AND(AJ68="Muy baja",AL68="Moderado"),AND(AJ68="Baja",AL68="Menor"),AND(AJ68="Baja",AL68="Moderado"),AND(AJ68="Media",AL68="Leve"),AND(AJ68="Media",AL68="Menor"),AND(AJ68="Media",AL68="Moderado"),AND(AJ68="Alta",AL68="Leve"),AND(AJ68="Alta",AL68="Menor")),"Moderado",IF(OR(AND(AJ68="Muy Baja",AL68="Mayor"),AND(AJ68="Baja",AL68="Mayor"),AND(AJ68="Media",AL68="Mayor"),AND(AJ68="Alta",AL68="Moderado"),AND(AJ68="Alta",AL68="Mayor"),AND(AJ68="Muy Alta",AL68="Leve"),AND(AJ68="Muy Alta",AL68="Menor"),AND(AJ68="Muy Alta",AL68="Moderado"),AND(AJ68="Muy Alta",AL68="Mayor")),"Alto",IF(OR(AND(AJ68="Muy Baja",AL68="Catastrófico"),AND(AJ68="Baja",AL68="Catastrófico"),AND(AJ68="Media",AL68="Catastrófico"),AND(AJ68="Alta",AL68="Catastrófico"),AND(AJ68="Muy Alta",AL68="Catastrófico")),"Extremo","")))),"")</f>
        <v/>
      </c>
      <c r="AO68" s="195"/>
      <c r="AP68" s="186"/>
      <c r="AQ68" s="196"/>
      <c r="AR68" s="196"/>
      <c r="AS68" s="197"/>
      <c r="AT68" s="347"/>
      <c r="AU68" s="347"/>
      <c r="AV68" s="347"/>
    </row>
    <row r="69" spans="1:48" ht="37.5" customHeight="1" x14ac:dyDescent="0.2">
      <c r="A69" s="358"/>
      <c r="B69" s="338"/>
      <c r="C69" s="338"/>
      <c r="D69" s="338"/>
      <c r="E69" s="338"/>
      <c r="F69" s="338"/>
      <c r="G69" s="325"/>
      <c r="H69" s="325"/>
      <c r="I69" s="325"/>
      <c r="J69" s="325"/>
      <c r="K69" s="325"/>
      <c r="L69" s="325"/>
      <c r="M69" s="222"/>
      <c r="N69" s="222"/>
      <c r="O69" s="222"/>
      <c r="P69" s="325"/>
      <c r="Q69" s="325"/>
      <c r="R69" s="347"/>
      <c r="S69" s="329"/>
      <c r="T69" s="328"/>
      <c r="U69" s="332"/>
      <c r="V69" s="328">
        <f>IF(NOT(ISERROR(MATCH(U69,_xlfn.ANCHORARRAY(F80),0))),U82&amp;"Por favor no seleccionar los criterios de impacto",U69)</f>
        <v>0</v>
      </c>
      <c r="W69" s="329"/>
      <c r="X69" s="328"/>
      <c r="Y69" s="327"/>
      <c r="Z69" s="214">
        <v>3</v>
      </c>
      <c r="AA69" s="187"/>
      <c r="AB69" s="189" t="str">
        <f>IF(OR(AC69="Preventivo",AC69="Detectivo"),"Probabilidad",IF(AC69="Correctivo","Impacto",""))</f>
        <v/>
      </c>
      <c r="AC69" s="190"/>
      <c r="AD69" s="190"/>
      <c r="AE69" s="191" t="str">
        <f t="shared" si="81"/>
        <v/>
      </c>
      <c r="AF69" s="190"/>
      <c r="AG69" s="190"/>
      <c r="AH69" s="190"/>
      <c r="AI69" s="192" t="str">
        <f>IFERROR(IF(AND(AB68="Probabilidad",AB69="Probabilidad"),(AK68-(+AK68*AE69)),IF(AND(AB68="Impacto",AB69="Probabilidad"),(AK67-(+AK67*AE69)),IF(AB69="Impacto",AK68,""))),"")</f>
        <v/>
      </c>
      <c r="AJ69" s="193" t="str">
        <f t="shared" si="2"/>
        <v/>
      </c>
      <c r="AK69" s="191" t="str">
        <f t="shared" si="82"/>
        <v/>
      </c>
      <c r="AL69" s="193" t="str">
        <f t="shared" si="4"/>
        <v/>
      </c>
      <c r="AM69" s="191" t="str">
        <f t="shared" ref="AM69" si="85">IFERROR(IF(AND(AB68="Impacto",AB69="Impacto"),(AM68-(+AM68*AE69)),IF(AND(AB68="Probabilidad",AB69="Impacto"),(AM67-(+AM67*AE69)),IF(AB69="Probabilidad",AM68,""))),"")</f>
        <v/>
      </c>
      <c r="AN69" s="194" t="str">
        <f t="shared" si="84"/>
        <v/>
      </c>
      <c r="AO69" s="195"/>
      <c r="AP69" s="186"/>
      <c r="AQ69" s="196"/>
      <c r="AR69" s="196"/>
      <c r="AS69" s="197"/>
      <c r="AT69" s="347"/>
      <c r="AU69" s="347"/>
      <c r="AV69" s="347"/>
    </row>
    <row r="70" spans="1:48" ht="37.5" customHeight="1" x14ac:dyDescent="0.2">
      <c r="A70" s="358"/>
      <c r="B70" s="338"/>
      <c r="C70" s="338"/>
      <c r="D70" s="338"/>
      <c r="E70" s="338"/>
      <c r="F70" s="338"/>
      <c r="G70" s="325"/>
      <c r="H70" s="325"/>
      <c r="I70" s="325"/>
      <c r="J70" s="325"/>
      <c r="K70" s="325"/>
      <c r="L70" s="325"/>
      <c r="M70" s="222"/>
      <c r="N70" s="222"/>
      <c r="O70" s="222"/>
      <c r="P70" s="325"/>
      <c r="Q70" s="325"/>
      <c r="R70" s="347"/>
      <c r="S70" s="329"/>
      <c r="T70" s="328"/>
      <c r="U70" s="332"/>
      <c r="V70" s="328">
        <f>IF(NOT(ISERROR(MATCH(U70,_xlfn.ANCHORARRAY(F81),0))),U83&amp;"Por favor no seleccionar los criterios de impacto",U70)</f>
        <v>0</v>
      </c>
      <c r="W70" s="329"/>
      <c r="X70" s="328"/>
      <c r="Y70" s="327"/>
      <c r="Z70" s="214">
        <v>4</v>
      </c>
      <c r="AA70" s="187"/>
      <c r="AB70" s="189" t="str">
        <f t="shared" ref="AB70:AB72" si="86">IF(OR(AC70="Preventivo",AC70="Detectivo"),"Probabilidad",IF(AC70="Correctivo","Impacto",""))</f>
        <v/>
      </c>
      <c r="AC70" s="190"/>
      <c r="AD70" s="190"/>
      <c r="AE70" s="191" t="str">
        <f t="shared" si="81"/>
        <v/>
      </c>
      <c r="AF70" s="190"/>
      <c r="AG70" s="190"/>
      <c r="AH70" s="190"/>
      <c r="AI70" s="192" t="str">
        <f t="shared" ref="AI70:AI72" si="87">IFERROR(IF(AND(AB69="Probabilidad",AB70="Probabilidad"),(AK69-(+AK69*AE70)),IF(AND(AB69="Impacto",AB70="Probabilidad"),(AK68-(+AK68*AE70)),IF(AB70="Impacto",AK69,""))),"")</f>
        <v/>
      </c>
      <c r="AJ70" s="193" t="str">
        <f t="shared" si="2"/>
        <v/>
      </c>
      <c r="AK70" s="191" t="str">
        <f t="shared" si="82"/>
        <v/>
      </c>
      <c r="AL70" s="193" t="str">
        <f t="shared" si="4"/>
        <v/>
      </c>
      <c r="AM70" s="191" t="str">
        <f t="shared" si="13"/>
        <v/>
      </c>
      <c r="AN70" s="194" t="str">
        <f>IFERROR(IF(OR(AND(AJ70="Muy Baja",AL70="Leve"),AND(AJ70="Muy Baja",AL70="Menor"),AND(AJ70="Baja",AL70="Leve")),"Bajo",IF(OR(AND(AJ70="Muy baja",AL70="Moderado"),AND(AJ70="Baja",AL70="Menor"),AND(AJ70="Baja",AL70="Moderado"),AND(AJ70="Media",AL70="Leve"),AND(AJ70="Media",AL70="Menor"),AND(AJ70="Media",AL70="Moderado"),AND(AJ70="Alta",AL70="Leve"),AND(AJ70="Alta",AL70="Menor")),"Moderado",IF(OR(AND(AJ70="Muy Baja",AL70="Mayor"),AND(AJ70="Baja",AL70="Mayor"),AND(AJ70="Media",AL70="Mayor"),AND(AJ70="Alta",AL70="Moderado"),AND(AJ70="Alta",AL70="Mayor"),AND(AJ70="Muy Alta",AL70="Leve"),AND(AJ70="Muy Alta",AL70="Menor"),AND(AJ70="Muy Alta",AL70="Moderado"),AND(AJ70="Muy Alta",AL70="Mayor")),"Alto",IF(OR(AND(AJ70="Muy Baja",AL70="Catastrófico"),AND(AJ70="Baja",AL70="Catastrófico"),AND(AJ70="Media",AL70="Catastrófico"),AND(AJ70="Alta",AL70="Catastrófico"),AND(AJ70="Muy Alta",AL70="Catastrófico")),"Extremo","")))),"")</f>
        <v/>
      </c>
      <c r="AO70" s="195"/>
      <c r="AP70" s="186"/>
      <c r="AQ70" s="196"/>
      <c r="AR70" s="196"/>
      <c r="AS70" s="197"/>
      <c r="AT70" s="347"/>
      <c r="AU70" s="347"/>
      <c r="AV70" s="347"/>
    </row>
    <row r="71" spans="1:48" ht="37.5" customHeight="1" x14ac:dyDescent="0.2">
      <c r="A71" s="358"/>
      <c r="B71" s="338"/>
      <c r="C71" s="338"/>
      <c r="D71" s="338"/>
      <c r="E71" s="338"/>
      <c r="F71" s="338"/>
      <c r="G71" s="325"/>
      <c r="H71" s="325"/>
      <c r="I71" s="325"/>
      <c r="J71" s="325"/>
      <c r="K71" s="325"/>
      <c r="L71" s="325"/>
      <c r="M71" s="222"/>
      <c r="N71" s="222"/>
      <c r="O71" s="222"/>
      <c r="P71" s="325"/>
      <c r="Q71" s="325"/>
      <c r="R71" s="347"/>
      <c r="S71" s="329"/>
      <c r="T71" s="328"/>
      <c r="U71" s="332"/>
      <c r="V71" s="328">
        <f>IF(NOT(ISERROR(MATCH(U71,_xlfn.ANCHORARRAY(F82),0))),U84&amp;"Por favor no seleccionar los criterios de impacto",U71)</f>
        <v>0</v>
      </c>
      <c r="W71" s="329"/>
      <c r="X71" s="328"/>
      <c r="Y71" s="327"/>
      <c r="Z71" s="214">
        <v>5</v>
      </c>
      <c r="AA71" s="187"/>
      <c r="AB71" s="189" t="str">
        <f t="shared" si="86"/>
        <v/>
      </c>
      <c r="AC71" s="190"/>
      <c r="AD71" s="190"/>
      <c r="AE71" s="191" t="str">
        <f t="shared" si="81"/>
        <v/>
      </c>
      <c r="AF71" s="190"/>
      <c r="AG71" s="190"/>
      <c r="AH71" s="190"/>
      <c r="AI71" s="192" t="str">
        <f t="shared" si="87"/>
        <v/>
      </c>
      <c r="AJ71" s="193" t="str">
        <f t="shared" si="2"/>
        <v/>
      </c>
      <c r="AK71" s="191" t="str">
        <f t="shared" si="82"/>
        <v/>
      </c>
      <c r="AL71" s="193" t="str">
        <f t="shared" si="4"/>
        <v/>
      </c>
      <c r="AM71" s="191" t="str">
        <f t="shared" si="13"/>
        <v/>
      </c>
      <c r="AN71" s="194" t="str">
        <f t="shared" ref="AN71:AN72" si="88">IFERROR(IF(OR(AND(AJ71="Muy Baja",AL71="Leve"),AND(AJ71="Muy Baja",AL71="Menor"),AND(AJ71="Baja",AL71="Leve")),"Bajo",IF(OR(AND(AJ71="Muy baja",AL71="Moderado"),AND(AJ71="Baja",AL71="Menor"),AND(AJ71="Baja",AL71="Moderado"),AND(AJ71="Media",AL71="Leve"),AND(AJ71="Media",AL71="Menor"),AND(AJ71="Media",AL71="Moderado"),AND(AJ71="Alta",AL71="Leve"),AND(AJ71="Alta",AL71="Menor")),"Moderado",IF(OR(AND(AJ71="Muy Baja",AL71="Mayor"),AND(AJ71="Baja",AL71="Mayor"),AND(AJ71="Media",AL71="Mayor"),AND(AJ71="Alta",AL71="Moderado"),AND(AJ71="Alta",AL71="Mayor"),AND(AJ71="Muy Alta",AL71="Leve"),AND(AJ71="Muy Alta",AL71="Menor"),AND(AJ71="Muy Alta",AL71="Moderado"),AND(AJ71="Muy Alta",AL71="Mayor")),"Alto",IF(OR(AND(AJ71="Muy Baja",AL71="Catastrófico"),AND(AJ71="Baja",AL71="Catastrófico"),AND(AJ71="Media",AL71="Catastrófico"),AND(AJ71="Alta",AL71="Catastrófico"),AND(AJ71="Muy Alta",AL71="Catastrófico")),"Extremo","")))),"")</f>
        <v/>
      </c>
      <c r="AO71" s="195"/>
      <c r="AP71" s="186"/>
      <c r="AQ71" s="196"/>
      <c r="AR71" s="196"/>
      <c r="AS71" s="197"/>
      <c r="AT71" s="347"/>
      <c r="AU71" s="347"/>
      <c r="AV71" s="347"/>
    </row>
    <row r="72" spans="1:48" ht="37.5" customHeight="1" x14ac:dyDescent="0.2">
      <c r="A72" s="358"/>
      <c r="B72" s="338"/>
      <c r="C72" s="338"/>
      <c r="D72" s="338"/>
      <c r="E72" s="338"/>
      <c r="F72" s="338"/>
      <c r="G72" s="326"/>
      <c r="H72" s="326"/>
      <c r="I72" s="326"/>
      <c r="J72" s="326"/>
      <c r="K72" s="326"/>
      <c r="L72" s="326"/>
      <c r="M72" s="223"/>
      <c r="N72" s="223"/>
      <c r="O72" s="223"/>
      <c r="P72" s="326"/>
      <c r="Q72" s="326"/>
      <c r="R72" s="347"/>
      <c r="S72" s="329"/>
      <c r="T72" s="328"/>
      <c r="U72" s="332"/>
      <c r="V72" s="328">
        <f>IF(NOT(ISERROR(MATCH(U72,_xlfn.ANCHORARRAY(F83),0))),U85&amp;"Por favor no seleccionar los criterios de impacto",U72)</f>
        <v>0</v>
      </c>
      <c r="W72" s="329"/>
      <c r="X72" s="328"/>
      <c r="Y72" s="327"/>
      <c r="Z72" s="214">
        <v>6</v>
      </c>
      <c r="AA72" s="187"/>
      <c r="AB72" s="189" t="str">
        <f t="shared" si="86"/>
        <v/>
      </c>
      <c r="AC72" s="190"/>
      <c r="AD72" s="190"/>
      <c r="AE72" s="191" t="str">
        <f t="shared" si="81"/>
        <v/>
      </c>
      <c r="AF72" s="190"/>
      <c r="AG72" s="190"/>
      <c r="AH72" s="190"/>
      <c r="AI72" s="192" t="str">
        <f t="shared" si="87"/>
        <v/>
      </c>
      <c r="AJ72" s="193" t="str">
        <f t="shared" si="2"/>
        <v/>
      </c>
      <c r="AK72" s="191" t="str">
        <f t="shared" si="82"/>
        <v/>
      </c>
      <c r="AL72" s="193" t="str">
        <f t="shared" si="4"/>
        <v/>
      </c>
      <c r="AM72" s="191" t="str">
        <f t="shared" si="13"/>
        <v/>
      </c>
      <c r="AN72" s="194" t="str">
        <f t="shared" si="88"/>
        <v/>
      </c>
      <c r="AO72" s="195"/>
      <c r="AP72" s="186"/>
      <c r="AQ72" s="196"/>
      <c r="AR72" s="196"/>
      <c r="AS72" s="197"/>
      <c r="AT72" s="347"/>
      <c r="AU72" s="347"/>
      <c r="AV72" s="347"/>
    </row>
    <row r="73" spans="1:48" ht="49.5" customHeight="1" x14ac:dyDescent="0.2">
      <c r="A73" s="216"/>
      <c r="B73" s="360" t="s">
        <v>261</v>
      </c>
      <c r="C73" s="361"/>
      <c r="D73" s="361"/>
      <c r="E73" s="361"/>
      <c r="F73" s="361"/>
      <c r="G73" s="361"/>
      <c r="H73" s="361"/>
      <c r="I73" s="361"/>
      <c r="J73" s="361"/>
      <c r="K73" s="361"/>
      <c r="L73" s="361"/>
      <c r="M73" s="361"/>
      <c r="N73" s="361"/>
      <c r="O73" s="361"/>
      <c r="P73" s="361"/>
      <c r="Q73" s="361"/>
      <c r="R73" s="361"/>
      <c r="S73" s="361"/>
      <c r="T73" s="361"/>
      <c r="U73" s="361"/>
      <c r="V73" s="361"/>
      <c r="W73" s="361"/>
      <c r="X73" s="361"/>
      <c r="Y73" s="361"/>
      <c r="Z73" s="361"/>
      <c r="AA73" s="361"/>
      <c r="AB73" s="361"/>
      <c r="AC73" s="361"/>
      <c r="AD73" s="361"/>
      <c r="AE73" s="361"/>
      <c r="AF73" s="361"/>
      <c r="AG73" s="361"/>
      <c r="AH73" s="361"/>
      <c r="AI73" s="361"/>
      <c r="AJ73" s="361"/>
      <c r="AK73" s="361"/>
      <c r="AL73" s="361"/>
      <c r="AM73" s="361"/>
      <c r="AN73" s="361"/>
      <c r="AO73" s="361"/>
      <c r="AP73" s="361"/>
      <c r="AQ73" s="361"/>
      <c r="AR73" s="361"/>
      <c r="AS73" s="361"/>
      <c r="AT73" s="361"/>
    </row>
    <row r="75" spans="1:48" ht="15.75" x14ac:dyDescent="0.2">
      <c r="A75" s="198"/>
      <c r="B75" s="206" t="s">
        <v>262</v>
      </c>
      <c r="C75" s="198"/>
      <c r="D75" s="198"/>
      <c r="E75" s="198"/>
      <c r="R75" s="198"/>
    </row>
  </sheetData>
  <dataConsolidate/>
  <mergeCells count="347">
    <mergeCell ref="A6:B6"/>
    <mergeCell ref="C6:Z6"/>
    <mergeCell ref="AA6:AC6"/>
    <mergeCell ref="AD6:AV6"/>
    <mergeCell ref="A7:B7"/>
    <mergeCell ref="C7:Z7"/>
    <mergeCell ref="AD7:AV7"/>
    <mergeCell ref="A1:C4"/>
    <mergeCell ref="D1:Z2"/>
    <mergeCell ref="AB1:AV2"/>
    <mergeCell ref="D3:R3"/>
    <mergeCell ref="S3:Z3"/>
    <mergeCell ref="AB3:AP3"/>
    <mergeCell ref="AQ3:AV3"/>
    <mergeCell ref="D4:Z4"/>
    <mergeCell ref="AB4:AV4"/>
    <mergeCell ref="A8:B8"/>
    <mergeCell ref="C8:Z8"/>
    <mergeCell ref="AD8:AV8"/>
    <mergeCell ref="K10:O10"/>
    <mergeCell ref="P10:Q10"/>
    <mergeCell ref="T10:Z10"/>
    <mergeCell ref="AA10:AI10"/>
    <mergeCell ref="AJ10:AN10"/>
    <mergeCell ref="AO10:AS10"/>
    <mergeCell ref="AT10:AV10"/>
    <mergeCell ref="A11:A12"/>
    <mergeCell ref="B11:B12"/>
    <mergeCell ref="C11:C12"/>
    <mergeCell ref="D11:D12"/>
    <mergeCell ref="E11:E12"/>
    <mergeCell ref="F11:F12"/>
    <mergeCell ref="K11:K12"/>
    <mergeCell ref="L11:L12"/>
    <mergeCell ref="M11:M12"/>
    <mergeCell ref="I11:I12"/>
    <mergeCell ref="J11:J12"/>
    <mergeCell ref="Y13:Y18"/>
    <mergeCell ref="AT13:AT18"/>
    <mergeCell ref="AU13:AU18"/>
    <mergeCell ref="AV11:AV12"/>
    <mergeCell ref="A13:A18"/>
    <mergeCell ref="B13:B18"/>
    <mergeCell ref="C13:C18"/>
    <mergeCell ref="D13:D18"/>
    <mergeCell ref="E13:E18"/>
    <mergeCell ref="F13:F18"/>
    <mergeCell ref="AM11:AM12"/>
    <mergeCell ref="AN11:AN12"/>
    <mergeCell ref="AO11:AO12"/>
    <mergeCell ref="AP11:AP12"/>
    <mergeCell ref="AQ11:AQ12"/>
    <mergeCell ref="AR11:AR12"/>
    <mergeCell ref="AB11:AB12"/>
    <mergeCell ref="AC11:AH11"/>
    <mergeCell ref="AI11:AI12"/>
    <mergeCell ref="AJ11:AJ12"/>
    <mergeCell ref="AK11:AK12"/>
    <mergeCell ref="AL11:AL12"/>
    <mergeCell ref="V11:V12"/>
    <mergeCell ref="W11:W12"/>
    <mergeCell ref="AS11:AS12"/>
    <mergeCell ref="AT11:AT12"/>
    <mergeCell ref="AU11:AU12"/>
    <mergeCell ref="AA11:AA12"/>
    <mergeCell ref="N11:N12"/>
    <mergeCell ref="O11:O12"/>
    <mergeCell ref="R11:R12"/>
    <mergeCell ref="S11:S12"/>
    <mergeCell ref="T11:T12"/>
    <mergeCell ref="U11:U12"/>
    <mergeCell ref="X11:X12"/>
    <mergeCell ref="Y11:Y12"/>
    <mergeCell ref="Z11:Z12"/>
    <mergeCell ref="AV13:AV18"/>
    <mergeCell ref="Q13:Q18"/>
    <mergeCell ref="R13:R18"/>
    <mergeCell ref="S13:S18"/>
    <mergeCell ref="T13:T18"/>
    <mergeCell ref="U13:U18"/>
    <mergeCell ref="V13:V18"/>
    <mergeCell ref="K19:K24"/>
    <mergeCell ref="L19:L24"/>
    <mergeCell ref="M19:M24"/>
    <mergeCell ref="N19:N24"/>
    <mergeCell ref="O19:O24"/>
    <mergeCell ref="P19:P24"/>
    <mergeCell ref="AT19:AT24"/>
    <mergeCell ref="AU19:AU24"/>
    <mergeCell ref="AV19:AV24"/>
    <mergeCell ref="K13:K18"/>
    <mergeCell ref="L13:L18"/>
    <mergeCell ref="M13:M18"/>
    <mergeCell ref="N13:N18"/>
    <mergeCell ref="O13:O18"/>
    <mergeCell ref="P13:P18"/>
    <mergeCell ref="W13:W18"/>
    <mergeCell ref="X13:X18"/>
    <mergeCell ref="A19:A24"/>
    <mergeCell ref="B19:B24"/>
    <mergeCell ref="C19:C24"/>
    <mergeCell ref="D19:D24"/>
    <mergeCell ref="E19:E24"/>
    <mergeCell ref="F19:F24"/>
    <mergeCell ref="W19:W24"/>
    <mergeCell ref="X19:X24"/>
    <mergeCell ref="Y19:Y24"/>
    <mergeCell ref="Q19:Q24"/>
    <mergeCell ref="R19:R24"/>
    <mergeCell ref="S19:S24"/>
    <mergeCell ref="T19:T24"/>
    <mergeCell ref="U19:U24"/>
    <mergeCell ref="V19:V24"/>
    <mergeCell ref="G19:G24"/>
    <mergeCell ref="H19:H24"/>
    <mergeCell ref="I19:I24"/>
    <mergeCell ref="J19:J24"/>
    <mergeCell ref="M25:M30"/>
    <mergeCell ref="N25:N30"/>
    <mergeCell ref="O25:O30"/>
    <mergeCell ref="P25:P30"/>
    <mergeCell ref="A25:A30"/>
    <mergeCell ref="B25:B30"/>
    <mergeCell ref="C25:C30"/>
    <mergeCell ref="D25:D30"/>
    <mergeCell ref="E25:E30"/>
    <mergeCell ref="F25:F30"/>
    <mergeCell ref="G25:G30"/>
    <mergeCell ref="H25:H30"/>
    <mergeCell ref="I25:I30"/>
    <mergeCell ref="J25:J30"/>
    <mergeCell ref="AT25:AT30"/>
    <mergeCell ref="AU25:AU30"/>
    <mergeCell ref="AV25:AV30"/>
    <mergeCell ref="Q25:Q30"/>
    <mergeCell ref="R25:R30"/>
    <mergeCell ref="S25:S30"/>
    <mergeCell ref="T25:T30"/>
    <mergeCell ref="U25:U30"/>
    <mergeCell ref="V25:V30"/>
    <mergeCell ref="A31:A36"/>
    <mergeCell ref="B31:B36"/>
    <mergeCell ref="C31:C36"/>
    <mergeCell ref="D31:D36"/>
    <mergeCell ref="E31:E36"/>
    <mergeCell ref="F31:F36"/>
    <mergeCell ref="G31:G36"/>
    <mergeCell ref="H31:H36"/>
    <mergeCell ref="I31:I36"/>
    <mergeCell ref="AT31:AT36"/>
    <mergeCell ref="AU31:AU36"/>
    <mergeCell ref="AV31:AV36"/>
    <mergeCell ref="Q31:Q36"/>
    <mergeCell ref="R31:R36"/>
    <mergeCell ref="S31:S36"/>
    <mergeCell ref="T31:T36"/>
    <mergeCell ref="U31:U36"/>
    <mergeCell ref="V31:V36"/>
    <mergeCell ref="AT37:AT42"/>
    <mergeCell ref="AU37:AU42"/>
    <mergeCell ref="AV37:AV42"/>
    <mergeCell ref="Q37:Q42"/>
    <mergeCell ref="R37:R42"/>
    <mergeCell ref="S37:S42"/>
    <mergeCell ref="T37:T42"/>
    <mergeCell ref="U37:U42"/>
    <mergeCell ref="V37:V42"/>
    <mergeCell ref="A43:A48"/>
    <mergeCell ref="B43:B48"/>
    <mergeCell ref="C43:C48"/>
    <mergeCell ref="D43:D48"/>
    <mergeCell ref="E43:E48"/>
    <mergeCell ref="F43:F48"/>
    <mergeCell ref="W37:W42"/>
    <mergeCell ref="X37:X42"/>
    <mergeCell ref="Y37:Y42"/>
    <mergeCell ref="K37:K42"/>
    <mergeCell ref="L37:L42"/>
    <mergeCell ref="M37:M42"/>
    <mergeCell ref="N37:N42"/>
    <mergeCell ref="O37:O42"/>
    <mergeCell ref="P37:P42"/>
    <mergeCell ref="A37:A42"/>
    <mergeCell ref="B37:B42"/>
    <mergeCell ref="C37:C42"/>
    <mergeCell ref="D37:D42"/>
    <mergeCell ref="E37:E42"/>
    <mergeCell ref="F37:F42"/>
    <mergeCell ref="G37:G42"/>
    <mergeCell ref="H37:H42"/>
    <mergeCell ref="I37:I42"/>
    <mergeCell ref="AT43:AT48"/>
    <mergeCell ref="AU43:AU48"/>
    <mergeCell ref="AV43:AV48"/>
    <mergeCell ref="Q43:Q48"/>
    <mergeCell ref="R43:R48"/>
    <mergeCell ref="S43:S48"/>
    <mergeCell ref="T43:T48"/>
    <mergeCell ref="U43:U48"/>
    <mergeCell ref="V43:V48"/>
    <mergeCell ref="K49:K54"/>
    <mergeCell ref="L49:L54"/>
    <mergeCell ref="M49:M54"/>
    <mergeCell ref="N49:N54"/>
    <mergeCell ref="O49:O54"/>
    <mergeCell ref="P49:P54"/>
    <mergeCell ref="A49:A54"/>
    <mergeCell ref="B49:B54"/>
    <mergeCell ref="C49:C54"/>
    <mergeCell ref="D49:D54"/>
    <mergeCell ref="E49:E54"/>
    <mergeCell ref="F49:F54"/>
    <mergeCell ref="G49:G54"/>
    <mergeCell ref="H49:H54"/>
    <mergeCell ref="I49:I54"/>
    <mergeCell ref="J49:J54"/>
    <mergeCell ref="W49:W54"/>
    <mergeCell ref="X49:X54"/>
    <mergeCell ref="Y49:Y54"/>
    <mergeCell ref="AT49:AT54"/>
    <mergeCell ref="AU49:AU54"/>
    <mergeCell ref="AV49:AV54"/>
    <mergeCell ref="Q49:Q54"/>
    <mergeCell ref="R49:R54"/>
    <mergeCell ref="S49:S54"/>
    <mergeCell ref="T49:T54"/>
    <mergeCell ref="U49:U54"/>
    <mergeCell ref="V49:V54"/>
    <mergeCell ref="K55:K60"/>
    <mergeCell ref="L55:L60"/>
    <mergeCell ref="M55:M60"/>
    <mergeCell ref="N55:N60"/>
    <mergeCell ref="O55:O60"/>
    <mergeCell ref="P55:P60"/>
    <mergeCell ref="A55:A60"/>
    <mergeCell ref="B55:B60"/>
    <mergeCell ref="C55:C60"/>
    <mergeCell ref="D55:D60"/>
    <mergeCell ref="E55:E60"/>
    <mergeCell ref="F55:F60"/>
    <mergeCell ref="G55:G60"/>
    <mergeCell ref="H55:H60"/>
    <mergeCell ref="I55:I60"/>
    <mergeCell ref="J55:J60"/>
    <mergeCell ref="W55:W60"/>
    <mergeCell ref="X55:X60"/>
    <mergeCell ref="Y55:Y60"/>
    <mergeCell ref="AT55:AT60"/>
    <mergeCell ref="AU55:AU60"/>
    <mergeCell ref="AV55:AV60"/>
    <mergeCell ref="Q55:Q60"/>
    <mergeCell ref="R55:R60"/>
    <mergeCell ref="S55:S60"/>
    <mergeCell ref="T55:T60"/>
    <mergeCell ref="U55:U60"/>
    <mergeCell ref="V55:V60"/>
    <mergeCell ref="Y61:Y66"/>
    <mergeCell ref="K61:K66"/>
    <mergeCell ref="L61:L66"/>
    <mergeCell ref="P61:P66"/>
    <mergeCell ref="Q61:Q66"/>
    <mergeCell ref="R61:R66"/>
    <mergeCell ref="S61:S66"/>
    <mergeCell ref="A61:A66"/>
    <mergeCell ref="B61:B66"/>
    <mergeCell ref="C61:C66"/>
    <mergeCell ref="D61:D66"/>
    <mergeCell ref="E61:E66"/>
    <mergeCell ref="F61:F66"/>
    <mergeCell ref="D67:D72"/>
    <mergeCell ref="E67:E72"/>
    <mergeCell ref="F67:F72"/>
    <mergeCell ref="K67:K72"/>
    <mergeCell ref="T61:T66"/>
    <mergeCell ref="U61:U66"/>
    <mergeCell ref="V61:V66"/>
    <mergeCell ref="W61:W66"/>
    <mergeCell ref="X61:X66"/>
    <mergeCell ref="G67:G72"/>
    <mergeCell ref="H67:H72"/>
    <mergeCell ref="I67:I72"/>
    <mergeCell ref="J67:J72"/>
    <mergeCell ref="G61:G66"/>
    <mergeCell ref="H61:H66"/>
    <mergeCell ref="I61:I66"/>
    <mergeCell ref="J61:J66"/>
    <mergeCell ref="AU67:AU72"/>
    <mergeCell ref="AV67:AV72"/>
    <mergeCell ref="B73:AT73"/>
    <mergeCell ref="A10:J10"/>
    <mergeCell ref="G11:G12"/>
    <mergeCell ref="H11:H12"/>
    <mergeCell ref="U67:U72"/>
    <mergeCell ref="V67:V72"/>
    <mergeCell ref="W67:W72"/>
    <mergeCell ref="X67:X72"/>
    <mergeCell ref="Y67:Y72"/>
    <mergeCell ref="AT67:AT72"/>
    <mergeCell ref="L67:L72"/>
    <mergeCell ref="P67:P72"/>
    <mergeCell ref="Q67:Q72"/>
    <mergeCell ref="R67:R72"/>
    <mergeCell ref="S67:S72"/>
    <mergeCell ref="T67:T72"/>
    <mergeCell ref="AT61:AT66"/>
    <mergeCell ref="AU61:AU66"/>
    <mergeCell ref="AV61:AV66"/>
    <mergeCell ref="A67:A72"/>
    <mergeCell ref="B67:B72"/>
    <mergeCell ref="C67:C72"/>
    <mergeCell ref="J37:J42"/>
    <mergeCell ref="AP13:AP14"/>
    <mergeCell ref="AQ13:AQ14"/>
    <mergeCell ref="AR13:AR14"/>
    <mergeCell ref="AS13:AS14"/>
    <mergeCell ref="G13:G18"/>
    <mergeCell ref="H13:H18"/>
    <mergeCell ref="I13:I18"/>
    <mergeCell ref="J13:J18"/>
    <mergeCell ref="W31:W36"/>
    <mergeCell ref="X31:X36"/>
    <mergeCell ref="Y31:Y36"/>
    <mergeCell ref="K31:K36"/>
    <mergeCell ref="L31:L36"/>
    <mergeCell ref="M31:M36"/>
    <mergeCell ref="N31:N36"/>
    <mergeCell ref="O31:O36"/>
    <mergeCell ref="P31:P36"/>
    <mergeCell ref="J31:J36"/>
    <mergeCell ref="W25:W30"/>
    <mergeCell ref="X25:X30"/>
    <mergeCell ref="Y25:Y30"/>
    <mergeCell ref="K25:K30"/>
    <mergeCell ref="L25:L30"/>
    <mergeCell ref="G43:G48"/>
    <mergeCell ref="H43:H48"/>
    <mergeCell ref="I43:I48"/>
    <mergeCell ref="J43:J48"/>
    <mergeCell ref="W43:W48"/>
    <mergeCell ref="X43:X48"/>
    <mergeCell ref="Y43:Y48"/>
    <mergeCell ref="K43:K48"/>
    <mergeCell ref="L43:L48"/>
    <mergeCell ref="M43:M48"/>
    <mergeCell ref="N43:N48"/>
    <mergeCell ref="O43:O48"/>
    <mergeCell ref="P43:P48"/>
  </mergeCells>
  <conditionalFormatting sqref="S13 S19">
    <cfRule type="cellIs" dxfId="238" priority="227" operator="equal">
      <formula>"Muy Alta"</formula>
    </cfRule>
    <cfRule type="cellIs" dxfId="237" priority="228" operator="equal">
      <formula>"Alta"</formula>
    </cfRule>
    <cfRule type="cellIs" dxfId="236" priority="229" operator="equal">
      <formula>"Media"</formula>
    </cfRule>
    <cfRule type="cellIs" dxfId="235" priority="230" operator="equal">
      <formula>"Baja"</formula>
    </cfRule>
    <cfRule type="cellIs" dxfId="234" priority="231" operator="equal">
      <formula>"Muy Baja"</formula>
    </cfRule>
  </conditionalFormatting>
  <conditionalFormatting sqref="W13 W19 W25 W31 W37 W43 W49 W55 W61 W67">
    <cfRule type="cellIs" dxfId="233" priority="222" operator="equal">
      <formula>"Catastrófico"</formula>
    </cfRule>
    <cfRule type="cellIs" dxfId="232" priority="223" operator="equal">
      <formula>"Mayor"</formula>
    </cfRule>
    <cfRule type="cellIs" dxfId="231" priority="224" operator="equal">
      <formula>"Moderado"</formula>
    </cfRule>
    <cfRule type="cellIs" dxfId="230" priority="225" operator="equal">
      <formula>"Menor"</formula>
    </cfRule>
    <cfRule type="cellIs" dxfId="229" priority="226" operator="equal">
      <formula>"Leve"</formula>
    </cfRule>
  </conditionalFormatting>
  <conditionalFormatting sqref="Y13">
    <cfRule type="cellIs" dxfId="228" priority="218" operator="equal">
      <formula>"Extremo"</formula>
    </cfRule>
    <cfRule type="cellIs" dxfId="227" priority="219" operator="equal">
      <formula>"Alto"</formula>
    </cfRule>
    <cfRule type="cellIs" dxfId="226" priority="220" operator="equal">
      <formula>"Moderado"</formula>
    </cfRule>
    <cfRule type="cellIs" dxfId="225" priority="221" operator="equal">
      <formula>"Bajo"</formula>
    </cfRule>
  </conditionalFormatting>
  <conditionalFormatting sqref="AJ13:AJ18">
    <cfRule type="cellIs" dxfId="224" priority="213" operator="equal">
      <formula>"Muy Alta"</formula>
    </cfRule>
    <cfRule type="cellIs" dxfId="223" priority="214" operator="equal">
      <formula>"Alta"</formula>
    </cfRule>
    <cfRule type="cellIs" dxfId="222" priority="215" operator="equal">
      <formula>"Media"</formula>
    </cfRule>
    <cfRule type="cellIs" dxfId="221" priority="216" operator="equal">
      <formula>"Baja"</formula>
    </cfRule>
    <cfRule type="cellIs" dxfId="220" priority="217" operator="equal">
      <formula>"Muy Baja"</formula>
    </cfRule>
  </conditionalFormatting>
  <conditionalFormatting sqref="AL13:AL18">
    <cfRule type="cellIs" dxfId="219" priority="208" operator="equal">
      <formula>"Catastrófico"</formula>
    </cfRule>
    <cfRule type="cellIs" dxfId="218" priority="209" operator="equal">
      <formula>"Mayor"</formula>
    </cfRule>
    <cfRule type="cellIs" dxfId="217" priority="210" operator="equal">
      <formula>"Moderado"</formula>
    </cfRule>
    <cfRule type="cellIs" dxfId="216" priority="211" operator="equal">
      <formula>"Menor"</formula>
    </cfRule>
    <cfRule type="cellIs" dxfId="215" priority="212" operator="equal">
      <formula>"Leve"</formula>
    </cfRule>
  </conditionalFormatting>
  <conditionalFormatting sqref="AN13:AN18">
    <cfRule type="cellIs" dxfId="214" priority="204" operator="equal">
      <formula>"Extremo"</formula>
    </cfRule>
    <cfRule type="cellIs" dxfId="213" priority="205" operator="equal">
      <formula>"Alto"</formula>
    </cfRule>
    <cfRule type="cellIs" dxfId="212" priority="206" operator="equal">
      <formula>"Moderado"</formula>
    </cfRule>
    <cfRule type="cellIs" dxfId="211" priority="207" operator="equal">
      <formula>"Bajo"</formula>
    </cfRule>
  </conditionalFormatting>
  <conditionalFormatting sqref="S61">
    <cfRule type="cellIs" dxfId="210" priority="48" operator="equal">
      <formula>"Muy Alta"</formula>
    </cfRule>
    <cfRule type="cellIs" dxfId="209" priority="49" operator="equal">
      <formula>"Alta"</formula>
    </cfRule>
    <cfRule type="cellIs" dxfId="208" priority="50" operator="equal">
      <formula>"Media"</formula>
    </cfRule>
    <cfRule type="cellIs" dxfId="207" priority="51" operator="equal">
      <formula>"Baja"</formula>
    </cfRule>
    <cfRule type="cellIs" dxfId="206" priority="52" operator="equal">
      <formula>"Muy Baja"</formula>
    </cfRule>
  </conditionalFormatting>
  <conditionalFormatting sqref="Y19">
    <cfRule type="cellIs" dxfId="205" priority="200" operator="equal">
      <formula>"Extremo"</formula>
    </cfRule>
    <cfRule type="cellIs" dxfId="204" priority="201" operator="equal">
      <formula>"Alto"</formula>
    </cfRule>
    <cfRule type="cellIs" dxfId="203" priority="202" operator="equal">
      <formula>"Moderado"</formula>
    </cfRule>
    <cfRule type="cellIs" dxfId="202" priority="203" operator="equal">
      <formula>"Bajo"</formula>
    </cfRule>
  </conditionalFormatting>
  <conditionalFormatting sqref="AJ19:AJ24">
    <cfRule type="cellIs" dxfId="201" priority="195" operator="equal">
      <formula>"Muy Alta"</formula>
    </cfRule>
    <cfRule type="cellIs" dxfId="200" priority="196" operator="equal">
      <formula>"Alta"</formula>
    </cfRule>
    <cfRule type="cellIs" dxfId="199" priority="197" operator="equal">
      <formula>"Media"</formula>
    </cfRule>
    <cfRule type="cellIs" dxfId="198" priority="198" operator="equal">
      <formula>"Baja"</formula>
    </cfRule>
    <cfRule type="cellIs" dxfId="197" priority="199" operator="equal">
      <formula>"Muy Baja"</formula>
    </cfRule>
  </conditionalFormatting>
  <conditionalFormatting sqref="AL19:AL24">
    <cfRule type="cellIs" dxfId="196" priority="190" operator="equal">
      <formula>"Catastrófico"</formula>
    </cfRule>
    <cfRule type="cellIs" dxfId="195" priority="191" operator="equal">
      <formula>"Mayor"</formula>
    </cfRule>
    <cfRule type="cellIs" dxfId="194" priority="192" operator="equal">
      <formula>"Moderado"</formula>
    </cfRule>
    <cfRule type="cellIs" dxfId="193" priority="193" operator="equal">
      <formula>"Menor"</formula>
    </cfRule>
    <cfRule type="cellIs" dxfId="192" priority="194" operator="equal">
      <formula>"Leve"</formula>
    </cfRule>
  </conditionalFormatting>
  <conditionalFormatting sqref="AN19:AN24">
    <cfRule type="cellIs" dxfId="191" priority="186" operator="equal">
      <formula>"Extremo"</formula>
    </cfRule>
    <cfRule type="cellIs" dxfId="190" priority="187" operator="equal">
      <formula>"Alto"</formula>
    </cfRule>
    <cfRule type="cellIs" dxfId="189" priority="188" operator="equal">
      <formula>"Moderado"</formula>
    </cfRule>
    <cfRule type="cellIs" dxfId="188" priority="189" operator="equal">
      <formula>"Bajo"</formula>
    </cfRule>
  </conditionalFormatting>
  <conditionalFormatting sqref="S25">
    <cfRule type="cellIs" dxfId="187" priority="181" operator="equal">
      <formula>"Muy Alta"</formula>
    </cfRule>
    <cfRule type="cellIs" dxfId="186" priority="182" operator="equal">
      <formula>"Alta"</formula>
    </cfRule>
    <cfRule type="cellIs" dxfId="185" priority="183" operator="equal">
      <formula>"Media"</formula>
    </cfRule>
    <cfRule type="cellIs" dxfId="184" priority="184" operator="equal">
      <formula>"Baja"</formula>
    </cfRule>
    <cfRule type="cellIs" dxfId="183" priority="185" operator="equal">
      <formula>"Muy Baja"</formula>
    </cfRule>
  </conditionalFormatting>
  <conditionalFormatting sqref="Y25">
    <cfRule type="cellIs" dxfId="182" priority="177" operator="equal">
      <formula>"Extremo"</formula>
    </cfRule>
    <cfRule type="cellIs" dxfId="181" priority="178" operator="equal">
      <formula>"Alto"</formula>
    </cfRule>
    <cfRule type="cellIs" dxfId="180" priority="179" operator="equal">
      <formula>"Moderado"</formula>
    </cfRule>
    <cfRule type="cellIs" dxfId="179" priority="180" operator="equal">
      <formula>"Bajo"</formula>
    </cfRule>
  </conditionalFormatting>
  <conditionalFormatting sqref="AJ25:AJ30">
    <cfRule type="cellIs" dxfId="178" priority="172" operator="equal">
      <formula>"Muy Alta"</formula>
    </cfRule>
    <cfRule type="cellIs" dxfId="177" priority="173" operator="equal">
      <formula>"Alta"</formula>
    </cfRule>
    <cfRule type="cellIs" dxfId="176" priority="174" operator="equal">
      <formula>"Media"</formula>
    </cfRule>
    <cfRule type="cellIs" dxfId="175" priority="175" operator="equal">
      <formula>"Baja"</formula>
    </cfRule>
    <cfRule type="cellIs" dxfId="174" priority="176" operator="equal">
      <formula>"Muy Baja"</formula>
    </cfRule>
  </conditionalFormatting>
  <conditionalFormatting sqref="AL25:AL30">
    <cfRule type="cellIs" dxfId="173" priority="167" operator="equal">
      <formula>"Catastrófico"</formula>
    </cfRule>
    <cfRule type="cellIs" dxfId="172" priority="168" operator="equal">
      <formula>"Mayor"</formula>
    </cfRule>
    <cfRule type="cellIs" dxfId="171" priority="169" operator="equal">
      <formula>"Moderado"</formula>
    </cfRule>
    <cfRule type="cellIs" dxfId="170" priority="170" operator="equal">
      <formula>"Menor"</formula>
    </cfRule>
    <cfRule type="cellIs" dxfId="169" priority="171" operator="equal">
      <formula>"Leve"</formula>
    </cfRule>
  </conditionalFormatting>
  <conditionalFormatting sqref="AN25:AN30">
    <cfRule type="cellIs" dxfId="168" priority="163" operator="equal">
      <formula>"Extremo"</formula>
    </cfRule>
    <cfRule type="cellIs" dxfId="167" priority="164" operator="equal">
      <formula>"Alto"</formula>
    </cfRule>
    <cfRule type="cellIs" dxfId="166" priority="165" operator="equal">
      <formula>"Moderado"</formula>
    </cfRule>
    <cfRule type="cellIs" dxfId="165" priority="166" operator="equal">
      <formula>"Bajo"</formula>
    </cfRule>
  </conditionalFormatting>
  <conditionalFormatting sqref="S31">
    <cfRule type="cellIs" dxfId="164" priority="158" operator="equal">
      <formula>"Muy Alta"</formula>
    </cfRule>
    <cfRule type="cellIs" dxfId="163" priority="159" operator="equal">
      <formula>"Alta"</formula>
    </cfRule>
    <cfRule type="cellIs" dxfId="162" priority="160" operator="equal">
      <formula>"Media"</formula>
    </cfRule>
    <cfRule type="cellIs" dxfId="161" priority="161" operator="equal">
      <formula>"Baja"</formula>
    </cfRule>
    <cfRule type="cellIs" dxfId="160" priority="162" operator="equal">
      <formula>"Muy Baja"</formula>
    </cfRule>
  </conditionalFormatting>
  <conditionalFormatting sqref="Y31">
    <cfRule type="cellIs" dxfId="159" priority="154" operator="equal">
      <formula>"Extremo"</formula>
    </cfRule>
    <cfRule type="cellIs" dxfId="158" priority="155" operator="equal">
      <formula>"Alto"</formula>
    </cfRule>
    <cfRule type="cellIs" dxfId="157" priority="156" operator="equal">
      <formula>"Moderado"</formula>
    </cfRule>
    <cfRule type="cellIs" dxfId="156" priority="157" operator="equal">
      <formula>"Bajo"</formula>
    </cfRule>
  </conditionalFormatting>
  <conditionalFormatting sqref="AJ31:AJ36">
    <cfRule type="cellIs" dxfId="155" priority="149" operator="equal">
      <formula>"Muy Alta"</formula>
    </cfRule>
    <cfRule type="cellIs" dxfId="154" priority="150" operator="equal">
      <formula>"Alta"</formula>
    </cfRule>
    <cfRule type="cellIs" dxfId="153" priority="151" operator="equal">
      <formula>"Media"</formula>
    </cfRule>
    <cfRule type="cellIs" dxfId="152" priority="152" operator="equal">
      <formula>"Baja"</formula>
    </cfRule>
    <cfRule type="cellIs" dxfId="151" priority="153" operator="equal">
      <formula>"Muy Baja"</formula>
    </cfRule>
  </conditionalFormatting>
  <conditionalFormatting sqref="AL31:AL36">
    <cfRule type="cellIs" dxfId="150" priority="144" operator="equal">
      <formula>"Catastrófico"</formula>
    </cfRule>
    <cfRule type="cellIs" dxfId="149" priority="145" operator="equal">
      <formula>"Mayor"</formula>
    </cfRule>
    <cfRule type="cellIs" dxfId="148" priority="146" operator="equal">
      <formula>"Moderado"</formula>
    </cfRule>
    <cfRule type="cellIs" dxfId="147" priority="147" operator="equal">
      <formula>"Menor"</formula>
    </cfRule>
    <cfRule type="cellIs" dxfId="146" priority="148" operator="equal">
      <formula>"Leve"</formula>
    </cfRule>
  </conditionalFormatting>
  <conditionalFormatting sqref="AN31:AN36">
    <cfRule type="cellIs" dxfId="145" priority="140" operator="equal">
      <formula>"Extremo"</formula>
    </cfRule>
    <cfRule type="cellIs" dxfId="144" priority="141" operator="equal">
      <formula>"Alto"</formula>
    </cfRule>
    <cfRule type="cellIs" dxfId="143" priority="142" operator="equal">
      <formula>"Moderado"</formula>
    </cfRule>
    <cfRule type="cellIs" dxfId="142" priority="143" operator="equal">
      <formula>"Bajo"</formula>
    </cfRule>
  </conditionalFormatting>
  <conditionalFormatting sqref="S37">
    <cfRule type="cellIs" dxfId="141" priority="135" operator="equal">
      <formula>"Muy Alta"</formula>
    </cfRule>
    <cfRule type="cellIs" dxfId="140" priority="136" operator="equal">
      <formula>"Alta"</formula>
    </cfRule>
    <cfRule type="cellIs" dxfId="139" priority="137" operator="equal">
      <formula>"Media"</formula>
    </cfRule>
    <cfRule type="cellIs" dxfId="138" priority="138" operator="equal">
      <formula>"Baja"</formula>
    </cfRule>
    <cfRule type="cellIs" dxfId="137" priority="139" operator="equal">
      <formula>"Muy Baja"</formula>
    </cfRule>
  </conditionalFormatting>
  <conditionalFormatting sqref="Y37">
    <cfRule type="cellIs" dxfId="136" priority="131" operator="equal">
      <formula>"Extremo"</formula>
    </cfRule>
    <cfRule type="cellIs" dxfId="135" priority="132" operator="equal">
      <formula>"Alto"</formula>
    </cfRule>
    <cfRule type="cellIs" dxfId="134" priority="133" operator="equal">
      <formula>"Moderado"</formula>
    </cfRule>
    <cfRule type="cellIs" dxfId="133" priority="134" operator="equal">
      <formula>"Bajo"</formula>
    </cfRule>
  </conditionalFormatting>
  <conditionalFormatting sqref="AJ37:AJ42">
    <cfRule type="cellIs" dxfId="132" priority="126" operator="equal">
      <formula>"Muy Alta"</formula>
    </cfRule>
    <cfRule type="cellIs" dxfId="131" priority="127" operator="equal">
      <formula>"Alta"</formula>
    </cfRule>
    <cfRule type="cellIs" dxfId="130" priority="128" operator="equal">
      <formula>"Media"</formula>
    </cfRule>
    <cfRule type="cellIs" dxfId="129" priority="129" operator="equal">
      <formula>"Baja"</formula>
    </cfRule>
    <cfRule type="cellIs" dxfId="128" priority="130" operator="equal">
      <formula>"Muy Baja"</formula>
    </cfRule>
  </conditionalFormatting>
  <conditionalFormatting sqref="AL37:AL42">
    <cfRule type="cellIs" dxfId="127" priority="121" operator="equal">
      <formula>"Catastrófico"</formula>
    </cfRule>
    <cfRule type="cellIs" dxfId="126" priority="122" operator="equal">
      <formula>"Mayor"</formula>
    </cfRule>
    <cfRule type="cellIs" dxfId="125" priority="123" operator="equal">
      <formula>"Moderado"</formula>
    </cfRule>
    <cfRule type="cellIs" dxfId="124" priority="124" operator="equal">
      <formula>"Menor"</formula>
    </cfRule>
    <cfRule type="cellIs" dxfId="123" priority="125" operator="equal">
      <formula>"Leve"</formula>
    </cfRule>
  </conditionalFormatting>
  <conditionalFormatting sqref="AN37:AN42">
    <cfRule type="cellIs" dxfId="122" priority="117" operator="equal">
      <formula>"Extremo"</formula>
    </cfRule>
    <cfRule type="cellIs" dxfId="121" priority="118" operator="equal">
      <formula>"Alto"</formula>
    </cfRule>
    <cfRule type="cellIs" dxfId="120" priority="119" operator="equal">
      <formula>"Moderado"</formula>
    </cfRule>
    <cfRule type="cellIs" dxfId="119" priority="120" operator="equal">
      <formula>"Bajo"</formula>
    </cfRule>
  </conditionalFormatting>
  <conditionalFormatting sqref="S43">
    <cfRule type="cellIs" dxfId="118" priority="112" operator="equal">
      <formula>"Muy Alta"</formula>
    </cfRule>
    <cfRule type="cellIs" dxfId="117" priority="113" operator="equal">
      <formula>"Alta"</formula>
    </cfRule>
    <cfRule type="cellIs" dxfId="116" priority="114" operator="equal">
      <formula>"Media"</formula>
    </cfRule>
    <cfRule type="cellIs" dxfId="115" priority="115" operator="equal">
      <formula>"Baja"</formula>
    </cfRule>
    <cfRule type="cellIs" dxfId="114" priority="116" operator="equal">
      <formula>"Muy Baja"</formula>
    </cfRule>
  </conditionalFormatting>
  <conditionalFormatting sqref="Y43">
    <cfRule type="cellIs" dxfId="113" priority="108" operator="equal">
      <formula>"Extremo"</formula>
    </cfRule>
    <cfRule type="cellIs" dxfId="112" priority="109" operator="equal">
      <formula>"Alto"</formula>
    </cfRule>
    <cfRule type="cellIs" dxfId="111" priority="110" operator="equal">
      <formula>"Moderado"</formula>
    </cfRule>
    <cfRule type="cellIs" dxfId="110" priority="111" operator="equal">
      <formula>"Bajo"</formula>
    </cfRule>
  </conditionalFormatting>
  <conditionalFormatting sqref="AJ43:AJ48">
    <cfRule type="cellIs" dxfId="109" priority="103" operator="equal">
      <formula>"Muy Alta"</formula>
    </cfRule>
    <cfRule type="cellIs" dxfId="108" priority="104" operator="equal">
      <formula>"Alta"</formula>
    </cfRule>
    <cfRule type="cellIs" dxfId="107" priority="105" operator="equal">
      <formula>"Media"</formula>
    </cfRule>
    <cfRule type="cellIs" dxfId="106" priority="106" operator="equal">
      <formula>"Baja"</formula>
    </cfRule>
    <cfRule type="cellIs" dxfId="105" priority="107" operator="equal">
      <formula>"Muy Baja"</formula>
    </cfRule>
  </conditionalFormatting>
  <conditionalFormatting sqref="AL43:AL48">
    <cfRule type="cellIs" dxfId="104" priority="98" operator="equal">
      <formula>"Catastrófico"</formula>
    </cfRule>
    <cfRule type="cellIs" dxfId="103" priority="99" operator="equal">
      <formula>"Mayor"</formula>
    </cfRule>
    <cfRule type="cellIs" dxfId="102" priority="100" operator="equal">
      <formula>"Moderado"</formula>
    </cfRule>
    <cfRule type="cellIs" dxfId="101" priority="101" operator="equal">
      <formula>"Menor"</formula>
    </cfRule>
    <cfRule type="cellIs" dxfId="100" priority="102" operator="equal">
      <formula>"Leve"</formula>
    </cfRule>
  </conditionalFormatting>
  <conditionalFormatting sqref="AN43:AN48">
    <cfRule type="cellIs" dxfId="99" priority="94" operator="equal">
      <formula>"Extremo"</formula>
    </cfRule>
    <cfRule type="cellIs" dxfId="98" priority="95" operator="equal">
      <formula>"Alto"</formula>
    </cfRule>
    <cfRule type="cellIs" dxfId="97" priority="96" operator="equal">
      <formula>"Moderado"</formula>
    </cfRule>
    <cfRule type="cellIs" dxfId="96" priority="97" operator="equal">
      <formula>"Bajo"</formula>
    </cfRule>
  </conditionalFormatting>
  <conditionalFormatting sqref="S49">
    <cfRule type="cellIs" dxfId="95" priority="89" operator="equal">
      <formula>"Muy Alta"</formula>
    </cfRule>
    <cfRule type="cellIs" dxfId="94" priority="90" operator="equal">
      <formula>"Alta"</formula>
    </cfRule>
    <cfRule type="cellIs" dxfId="93" priority="91" operator="equal">
      <formula>"Media"</formula>
    </cfRule>
    <cfRule type="cellIs" dxfId="92" priority="92" operator="equal">
      <formula>"Baja"</formula>
    </cfRule>
    <cfRule type="cellIs" dxfId="91" priority="93" operator="equal">
      <formula>"Muy Baja"</formula>
    </cfRule>
  </conditionalFormatting>
  <conditionalFormatting sqref="Y49">
    <cfRule type="cellIs" dxfId="90" priority="85" operator="equal">
      <formula>"Extremo"</formula>
    </cfRule>
    <cfRule type="cellIs" dxfId="89" priority="86" operator="equal">
      <formula>"Alto"</formula>
    </cfRule>
    <cfRule type="cellIs" dxfId="88" priority="87" operator="equal">
      <formula>"Moderado"</formula>
    </cfRule>
    <cfRule type="cellIs" dxfId="87" priority="88" operator="equal">
      <formula>"Bajo"</formula>
    </cfRule>
  </conditionalFormatting>
  <conditionalFormatting sqref="AJ49:AJ54">
    <cfRule type="cellIs" dxfId="86" priority="80" operator="equal">
      <formula>"Muy Alta"</formula>
    </cfRule>
    <cfRule type="cellIs" dxfId="85" priority="81" operator="equal">
      <formula>"Alta"</formula>
    </cfRule>
    <cfRule type="cellIs" dxfId="84" priority="82" operator="equal">
      <formula>"Media"</formula>
    </cfRule>
    <cfRule type="cellIs" dxfId="83" priority="83" operator="equal">
      <formula>"Baja"</formula>
    </cfRule>
    <cfRule type="cellIs" dxfId="82" priority="84" operator="equal">
      <formula>"Muy Baja"</formula>
    </cfRule>
  </conditionalFormatting>
  <conditionalFormatting sqref="AL49:AL54">
    <cfRule type="cellIs" dxfId="81" priority="75" operator="equal">
      <formula>"Catastrófico"</formula>
    </cfRule>
    <cfRule type="cellIs" dxfId="80" priority="76" operator="equal">
      <formula>"Mayor"</formula>
    </cfRule>
    <cfRule type="cellIs" dxfId="79" priority="77" operator="equal">
      <formula>"Moderado"</formula>
    </cfRule>
    <cfRule type="cellIs" dxfId="78" priority="78" operator="equal">
      <formula>"Menor"</formula>
    </cfRule>
    <cfRule type="cellIs" dxfId="77" priority="79" operator="equal">
      <formula>"Leve"</formula>
    </cfRule>
  </conditionalFormatting>
  <conditionalFormatting sqref="AN49:AN54">
    <cfRule type="cellIs" dxfId="76" priority="71" operator="equal">
      <formula>"Extremo"</formula>
    </cfRule>
    <cfRule type="cellIs" dxfId="75" priority="72" operator="equal">
      <formula>"Alto"</formula>
    </cfRule>
    <cfRule type="cellIs" dxfId="74" priority="73" operator="equal">
      <formula>"Moderado"</formula>
    </cfRule>
    <cfRule type="cellIs" dxfId="73" priority="74" operator="equal">
      <formula>"Bajo"</formula>
    </cfRule>
  </conditionalFormatting>
  <conditionalFormatting sqref="Y55">
    <cfRule type="cellIs" dxfId="72" priority="67" operator="equal">
      <formula>"Extremo"</formula>
    </cfRule>
    <cfRule type="cellIs" dxfId="71" priority="68" operator="equal">
      <formula>"Alto"</formula>
    </cfRule>
    <cfRule type="cellIs" dxfId="70" priority="69" operator="equal">
      <formula>"Moderado"</formula>
    </cfRule>
    <cfRule type="cellIs" dxfId="69" priority="70" operator="equal">
      <formula>"Bajo"</formula>
    </cfRule>
  </conditionalFormatting>
  <conditionalFormatting sqref="AJ55:AJ60">
    <cfRule type="cellIs" dxfId="68" priority="62" operator="equal">
      <formula>"Muy Alta"</formula>
    </cfRule>
    <cfRule type="cellIs" dxfId="67" priority="63" operator="equal">
      <formula>"Alta"</formula>
    </cfRule>
    <cfRule type="cellIs" dxfId="66" priority="64" operator="equal">
      <formula>"Media"</formula>
    </cfRule>
    <cfRule type="cellIs" dxfId="65" priority="65" operator="equal">
      <formula>"Baja"</formula>
    </cfRule>
    <cfRule type="cellIs" dxfId="64" priority="66" operator="equal">
      <formula>"Muy Baja"</formula>
    </cfRule>
  </conditionalFormatting>
  <conditionalFormatting sqref="AL55:AL60">
    <cfRule type="cellIs" dxfId="63" priority="57" operator="equal">
      <formula>"Catastrófico"</formula>
    </cfRule>
    <cfRule type="cellIs" dxfId="62" priority="58" operator="equal">
      <formula>"Mayor"</formula>
    </cfRule>
    <cfRule type="cellIs" dxfId="61" priority="59" operator="equal">
      <formula>"Moderado"</formula>
    </cfRule>
    <cfRule type="cellIs" dxfId="60" priority="60" operator="equal">
      <formula>"Menor"</formula>
    </cfRule>
    <cfRule type="cellIs" dxfId="59" priority="61" operator="equal">
      <formula>"Leve"</formula>
    </cfRule>
  </conditionalFormatting>
  <conditionalFormatting sqref="AN55:AN60">
    <cfRule type="cellIs" dxfId="58" priority="53" operator="equal">
      <formula>"Extremo"</formula>
    </cfRule>
    <cfRule type="cellIs" dxfId="57" priority="54" operator="equal">
      <formula>"Alto"</formula>
    </cfRule>
    <cfRule type="cellIs" dxfId="56" priority="55" operator="equal">
      <formula>"Moderado"</formula>
    </cfRule>
    <cfRule type="cellIs" dxfId="55" priority="56" operator="equal">
      <formula>"Bajo"</formula>
    </cfRule>
  </conditionalFormatting>
  <conditionalFormatting sqref="Y61">
    <cfRule type="cellIs" dxfId="54" priority="44" operator="equal">
      <formula>"Extremo"</formula>
    </cfRule>
    <cfRule type="cellIs" dxfId="53" priority="45" operator="equal">
      <formula>"Alto"</formula>
    </cfRule>
    <cfRule type="cellIs" dxfId="52" priority="46" operator="equal">
      <formula>"Moderado"</formula>
    </cfRule>
    <cfRule type="cellIs" dxfId="51" priority="47" operator="equal">
      <formula>"Bajo"</formula>
    </cfRule>
  </conditionalFormatting>
  <conditionalFormatting sqref="AJ61:AJ66">
    <cfRule type="cellIs" dxfId="50" priority="39" operator="equal">
      <formula>"Muy Alta"</formula>
    </cfRule>
    <cfRule type="cellIs" dxfId="49" priority="40" operator="equal">
      <formula>"Alta"</formula>
    </cfRule>
    <cfRule type="cellIs" dxfId="48" priority="41" operator="equal">
      <formula>"Media"</formula>
    </cfRule>
    <cfRule type="cellIs" dxfId="47" priority="42" operator="equal">
      <formula>"Baja"</formula>
    </cfRule>
    <cfRule type="cellIs" dxfId="46" priority="43" operator="equal">
      <formula>"Muy Baja"</formula>
    </cfRule>
  </conditionalFormatting>
  <conditionalFormatting sqref="AL61:AL66">
    <cfRule type="cellIs" dxfId="45" priority="34" operator="equal">
      <formula>"Catastrófico"</formula>
    </cfRule>
    <cfRule type="cellIs" dxfId="44" priority="35" operator="equal">
      <formula>"Mayor"</formula>
    </cfRule>
    <cfRule type="cellIs" dxfId="43" priority="36" operator="equal">
      <formula>"Moderado"</formula>
    </cfRule>
    <cfRule type="cellIs" dxfId="42" priority="37" operator="equal">
      <formula>"Menor"</formula>
    </cfRule>
    <cfRule type="cellIs" dxfId="41" priority="38" operator="equal">
      <formula>"Leve"</formula>
    </cfRule>
  </conditionalFormatting>
  <conditionalFormatting sqref="AN61:AN66">
    <cfRule type="cellIs" dxfId="40" priority="30" operator="equal">
      <formula>"Extremo"</formula>
    </cfRule>
    <cfRule type="cellIs" dxfId="39" priority="31" operator="equal">
      <formula>"Alto"</formula>
    </cfRule>
    <cfRule type="cellIs" dxfId="38" priority="32" operator="equal">
      <formula>"Moderado"</formula>
    </cfRule>
    <cfRule type="cellIs" dxfId="37" priority="33" operator="equal">
      <formula>"Bajo"</formula>
    </cfRule>
  </conditionalFormatting>
  <conditionalFormatting sqref="S67">
    <cfRule type="cellIs" dxfId="36" priority="25" operator="equal">
      <formula>"Muy Alta"</formula>
    </cfRule>
    <cfRule type="cellIs" dxfId="35" priority="26" operator="equal">
      <formula>"Alta"</formula>
    </cfRule>
    <cfRule type="cellIs" dxfId="34" priority="27" operator="equal">
      <formula>"Media"</formula>
    </cfRule>
    <cfRule type="cellIs" dxfId="33" priority="28" operator="equal">
      <formula>"Baja"</formula>
    </cfRule>
    <cfRule type="cellIs" dxfId="32" priority="29" operator="equal">
      <formula>"Muy Baja"</formula>
    </cfRule>
  </conditionalFormatting>
  <conditionalFormatting sqref="Y67">
    <cfRule type="cellIs" dxfId="31" priority="21" operator="equal">
      <formula>"Extremo"</formula>
    </cfRule>
    <cfRule type="cellIs" dxfId="30" priority="22" operator="equal">
      <formula>"Alto"</formula>
    </cfRule>
    <cfRule type="cellIs" dxfId="29" priority="23" operator="equal">
      <formula>"Moderado"</formula>
    </cfRule>
    <cfRule type="cellIs" dxfId="28" priority="24" operator="equal">
      <formula>"Bajo"</formula>
    </cfRule>
  </conditionalFormatting>
  <conditionalFormatting sqref="AJ67:AJ72">
    <cfRule type="cellIs" dxfId="27" priority="16" operator="equal">
      <formula>"Muy Alta"</formula>
    </cfRule>
    <cfRule type="cellIs" dxfId="26" priority="17" operator="equal">
      <formula>"Alta"</formula>
    </cfRule>
    <cfRule type="cellIs" dxfId="25" priority="18" operator="equal">
      <formula>"Media"</formula>
    </cfRule>
    <cfRule type="cellIs" dxfId="24" priority="19" operator="equal">
      <formula>"Baja"</formula>
    </cfRule>
    <cfRule type="cellIs" dxfId="23" priority="20" operator="equal">
      <formula>"Muy Baja"</formula>
    </cfRule>
  </conditionalFormatting>
  <conditionalFormatting sqref="AL67:AL72">
    <cfRule type="cellIs" dxfId="22" priority="11" operator="equal">
      <formula>"Catastrófico"</formula>
    </cfRule>
    <cfRule type="cellIs" dxfId="21" priority="12" operator="equal">
      <formula>"Mayor"</formula>
    </cfRule>
    <cfRule type="cellIs" dxfId="20" priority="13" operator="equal">
      <formula>"Moderado"</formula>
    </cfRule>
    <cfRule type="cellIs" dxfId="19" priority="14" operator="equal">
      <formula>"Menor"</formula>
    </cfRule>
    <cfRule type="cellIs" dxfId="18" priority="15" operator="equal">
      <formula>"Leve"</formula>
    </cfRule>
  </conditionalFormatting>
  <conditionalFormatting sqref="AN67:AN72">
    <cfRule type="cellIs" dxfId="17" priority="7" operator="equal">
      <formula>"Extremo"</formula>
    </cfRule>
    <cfRule type="cellIs" dxfId="16" priority="8" operator="equal">
      <formula>"Alto"</formula>
    </cfRule>
    <cfRule type="cellIs" dxfId="15" priority="9" operator="equal">
      <formula>"Moderado"</formula>
    </cfRule>
    <cfRule type="cellIs" dxfId="14" priority="10" operator="equal">
      <formula>"Bajo"</formula>
    </cfRule>
  </conditionalFormatting>
  <conditionalFormatting sqref="V13:V72">
    <cfRule type="containsText" dxfId="13" priority="6" operator="containsText" text="❌">
      <formula>NOT(ISERROR(SEARCH("❌",V13)))</formula>
    </cfRule>
  </conditionalFormatting>
  <conditionalFormatting sqref="S55">
    <cfRule type="cellIs" dxfId="12" priority="1" operator="equal">
      <formula>"Muy Alta"</formula>
    </cfRule>
    <cfRule type="cellIs" dxfId="11" priority="2" operator="equal">
      <formula>"Alta"</formula>
    </cfRule>
    <cfRule type="cellIs" dxfId="10" priority="3" operator="equal">
      <formula>"Media"</formula>
    </cfRule>
    <cfRule type="cellIs" dxfId="9" priority="4" operator="equal">
      <formula>"Baja"</formula>
    </cfRule>
    <cfRule type="cellIs" dxfId="8" priority="5" operator="equal">
      <formula>"Muy Baja"</formula>
    </cfRule>
  </conditionalFormatting>
  <pageMargins left="0.70866141732283472" right="0.70866141732283472" top="0.74803149606299213" bottom="0.74803149606299213" header="0.31496062992125984" footer="0.31496062992125984"/>
  <pageSetup scale="31" orientation="landscape" r:id="rId1"/>
  <headerFooter>
    <oddFooter>&amp;LAvenida Calle 26 No. 69-76,Edificio Elemento ,   Torre Aire , Piso 3, CP-111071
PBX:(+57) 601-3779555 - Información: Línea 195
Sede Operativa - Atención al Ciudadano: Calle 22D No. 120-40 
www.umv.gov.co&amp;CDESI-FM-018
Página &amp;P de &amp;N</oddFooter>
  </headerFooter>
  <rowBreaks count="2" manualBreakCount="2">
    <brk id="24" max="40" man="1"/>
    <brk id="30" max="37" man="1"/>
  </rowBreaks>
  <colBreaks count="1" manualBreakCount="1">
    <brk id="26" max="23" man="1"/>
  </colBreaks>
  <drawing r:id="rId2"/>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800-000000000000}">
          <x14:formula1>
            <xm:f>Listas!$H$14:$H$18</xm:f>
          </x14:formula1>
          <xm:sqref>Q13:Q72</xm:sqref>
        </x14:dataValidation>
        <x14:dataValidation type="list" allowBlank="1" showInputMessage="1" showErrorMessage="1" xr:uid="{00000000-0002-0000-0800-000001000000}">
          <x14:formula1>
            <xm:f>Listas!$H$8:$H$12</xm:f>
          </x14:formula1>
          <xm:sqref>P13:P72</xm:sqref>
        </x14:dataValidation>
        <x14:dataValidation type="list" allowBlank="1" showInputMessage="1" showErrorMessage="1" xr:uid="{00000000-0002-0000-0800-000002000000}">
          <x14:formula1>
            <xm:f>Intructivo!$C$300:$C$316</xm:f>
          </x14:formula1>
          <xm:sqref>C6:Z6</xm:sqref>
        </x14:dataValidation>
        <x14:dataValidation type="list" allowBlank="1" showInputMessage="1" showErrorMessage="1" xr:uid="{00000000-0002-0000-0800-000003000000}">
          <x14:formula1>
            <xm:f>Listas!$F$8:$F$9</xm:f>
          </x14:formula1>
          <xm:sqref>K13:K72</xm:sqref>
        </x14:dataValidation>
        <x14:dataValidation type="list" allowBlank="1" showInputMessage="1" showErrorMessage="1" xr:uid="{00000000-0002-0000-0800-000004000000}">
          <x14:formula1>
            <xm:f>Listas!$B$20:$B$22</xm:f>
          </x14:formula1>
          <xm:sqref>F13:F72</xm:sqref>
        </x14:dataValidation>
        <x14:dataValidation type="custom" allowBlank="1" showInputMessage="1" showErrorMessage="1" error="Recuerde que las acciones se generan bajo la medida de mitigar el riesgo" xr:uid="{00000000-0002-0000-0800-000005000000}">
          <x14:formula1>
            <xm:f>IF(OR(#REF!=Listas!$B$2,#REF!=Listas!$B$3,#REF!=Listas!$B$4),ISBLANK(#REF!),ISTEXT(#REF!))</xm:f>
          </x14:formula1>
          <xm:sqref>AT19:AV19 AT67:AV67 AT61:AV61 AT55:AV55 AT49:AV49 AT43:AV43 AT37:AV37 AT31:AV31 AT25:AV25</xm:sqref>
        </x14:dataValidation>
        <x14:dataValidation type="custom" allowBlank="1" showInputMessage="1" showErrorMessage="1" error="Recuerde que las acciones se generan bajo la medida de mitigar el riesgo" xr:uid="{00000000-0002-0000-0800-000006000000}">
          <x14:formula1>
            <xm:f>IF(OR(AO15=Listas!$B$2,AO15=Listas!$B$3,AO15=Listas!$B$4),ISBLANK(AO15),ISTEXT(AO15))</xm:f>
          </x14:formula1>
          <xm:sqref>AS15:AS72</xm:sqref>
        </x14:dataValidation>
        <x14:dataValidation type="custom" allowBlank="1" showInputMessage="1" showErrorMessage="1" error="Recuerde que las acciones se generan bajo la medida de mitigar el riesgo" xr:uid="{00000000-0002-0000-0800-000007000000}">
          <x14:formula1>
            <xm:f>IF(OR(AO15=Listas!$B$2,AO15=Listas!$B$3,AO15=Listas!$B$4),ISBLANK(AO15),ISTEXT(AO15))</xm:f>
          </x14:formula1>
          <xm:sqref>AQ15:AR72</xm:sqref>
        </x14:dataValidation>
        <x14:dataValidation type="custom" allowBlank="1" showInputMessage="1" showErrorMessage="1" error="Recuerde que las acciones se generan bajo la medida de mitigar el riesgo" xr:uid="{00000000-0002-0000-0800-000008000000}">
          <x14:formula1>
            <xm:f>IF(OR(AO15=Listas!$B$2,AO15=Listas!$B$3,AO15=Listas!$B$4),ISBLANK(AO15),ISTEXT(AO15))</xm:f>
          </x14:formula1>
          <xm:sqref>AP15:AP72</xm:sqref>
        </x14:dataValidation>
        <x14:dataValidation type="list" allowBlank="1" showInputMessage="1" showErrorMessage="1" xr:uid="{00000000-0002-0000-0800-000009000000}">
          <x14:formula1>
            <xm:f>'Tabla Impacto'!$F$211:$F$222</xm:f>
          </x14:formula1>
          <xm:sqref>U13:U72</xm:sqref>
        </x14:dataValidation>
        <x14:dataValidation type="list" allowBlank="1" showInputMessage="1" showErrorMessage="1" xr:uid="{00000000-0002-0000-0800-00000A000000}">
          <x14:formula1>
            <xm:f>Listas!$B$2:$B$5</xm:f>
          </x14:formula1>
          <xm:sqref>AO13:AO72</xm:sqref>
        </x14:dataValidation>
        <x14:dataValidation type="list" allowBlank="1" showInputMessage="1" showErrorMessage="1" xr:uid="{00000000-0002-0000-0800-00000B000000}">
          <x14:formula1>
            <xm:f>Listas!$E$2:$E$4</xm:f>
          </x14:formula1>
          <xm:sqref>B13:B72</xm:sqref>
        </x14:dataValidation>
        <x14:dataValidation type="list" allowBlank="1" showInputMessage="1" showErrorMessage="1" xr:uid="{00000000-0002-0000-0800-00000C000000}">
          <x14:formula1>
            <xm:f>'Tabla Valoración controles'!$D$13:$D$14</xm:f>
          </x14:formula1>
          <xm:sqref>AH13:AH72</xm:sqref>
        </x14:dataValidation>
        <x14:dataValidation type="list" allowBlank="1" showInputMessage="1" showErrorMessage="1" xr:uid="{00000000-0002-0000-0800-00000D000000}">
          <x14:formula1>
            <xm:f>'Tabla Valoración controles'!$D$11:$D$12</xm:f>
          </x14:formula1>
          <xm:sqref>AG13:AG72</xm:sqref>
        </x14:dataValidation>
        <x14:dataValidation type="list" allowBlank="1" showInputMessage="1" showErrorMessage="1" xr:uid="{00000000-0002-0000-0800-00000E000000}">
          <x14:formula1>
            <xm:f>'Tabla Valoración controles'!$D$9:$D$10</xm:f>
          </x14:formula1>
          <xm:sqref>AF13:AF72</xm:sqref>
        </x14:dataValidation>
        <x14:dataValidation type="list" allowBlank="1" showInputMessage="1" showErrorMessage="1" xr:uid="{00000000-0002-0000-0800-00000F000000}">
          <x14:formula1>
            <xm:f>'Tabla Valoración controles'!$D$7:$D$8</xm:f>
          </x14:formula1>
          <xm:sqref>AD13:AD72</xm:sqref>
        </x14:dataValidation>
        <x14:dataValidation type="list" allowBlank="1" showInputMessage="1" showErrorMessage="1" xr:uid="{00000000-0002-0000-0800-000010000000}">
          <x14:formula1>
            <xm:f>'Tabla Valoración controles'!$D$4:$D$6</xm:f>
          </x14:formula1>
          <xm:sqref>AC13:AC72</xm:sqref>
        </x14:dataValidation>
        <x14:dataValidation type="list" allowBlank="1" showInputMessage="1" showErrorMessage="1" xr:uid="{00000000-0002-0000-0800-000011000000}">
          <x14:formula1>
            <xm:f>Amenazas!$C$2:$C$11</xm:f>
          </x14:formula1>
          <xm:sqref>G13:G72</xm:sqref>
        </x14:dataValidation>
        <x14:dataValidation type="list" allowBlank="1" showInputMessage="1" showErrorMessage="1" xr:uid="{00000000-0002-0000-0800-000012000000}">
          <x14:formula1>
            <xm:f>Listas!$B$25:$B$32</xm:f>
          </x14:formula1>
          <xm:sqref>I13:I72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4A772FB98E7BA4B9E1B07CC8F693443" ma:contentTypeVersion="17" ma:contentTypeDescription="Crear nuevo documento." ma:contentTypeScope="" ma:versionID="2b779474dba64742438205b145c5f80a">
  <xsd:schema xmlns:xsd="http://www.w3.org/2001/XMLSchema" xmlns:xs="http://www.w3.org/2001/XMLSchema" xmlns:p="http://schemas.microsoft.com/office/2006/metadata/properties" xmlns:ns2="4ab5e4fe-998f-4424-a00c-127c505be1d6" xmlns:ns3="f7a02df7-de8f-4c48-b238-a1ac80ef7990" targetNamespace="http://schemas.microsoft.com/office/2006/metadata/properties" ma:root="true" ma:fieldsID="e5db9b9e1e349003db2943b60b4da755" ns2:_="" ns3:_="">
    <xsd:import namespace="4ab5e4fe-998f-4424-a00c-127c505be1d6"/>
    <xsd:import namespace="f7a02df7-de8f-4c48-b238-a1ac80ef799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b5e4fe-998f-4424-a00c-127c505be1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ca5960cb-9bf6-480a-8d5d-5a94d253b0e7"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7a02df7-de8f-4c48-b238-a1ac80ef7990"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715fde6a-5240-44f1-969d-ccc84abf2fbe}" ma:internalName="TaxCatchAll" ma:showField="CatchAllData" ma:web="f7a02df7-de8f-4c48-b238-a1ac80ef79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f7a02df7-de8f-4c48-b238-a1ac80ef7990">
      <UserInfo>
        <DisplayName>Stefany Ospino Cuellar</DisplayName>
        <AccountId>1659</AccountId>
        <AccountType/>
      </UserInfo>
      <UserInfo>
        <DisplayName>German Andres Hernandez Matiz</DisplayName>
        <AccountId>571</AccountId>
        <AccountType/>
      </UserInfo>
    </SharedWithUsers>
    <TaxCatchAll xmlns="f7a02df7-de8f-4c48-b238-a1ac80ef7990" xsi:nil="true"/>
    <lcf76f155ced4ddcb4097134ff3c332f xmlns="4ab5e4fe-998f-4424-a00c-127c505be1d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238E702-99CD-4A3A-A328-D1F3ADA68EBC}">
  <ds:schemaRefs>
    <ds:schemaRef ds:uri="http://schemas.microsoft.com/sharepoint/v3/contenttype/forms"/>
  </ds:schemaRefs>
</ds:datastoreItem>
</file>

<file path=customXml/itemProps2.xml><?xml version="1.0" encoding="utf-8"?>
<ds:datastoreItem xmlns:ds="http://schemas.openxmlformats.org/officeDocument/2006/customXml" ds:itemID="{DB9E511E-D7A6-4732-85C0-527CB3ED12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b5e4fe-998f-4424-a00c-127c505be1d6"/>
    <ds:schemaRef ds:uri="f7a02df7-de8f-4c48-b238-a1ac80ef79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D5E4EF-2809-49C9-8DCF-B2E4E5208101}">
  <ds:schemaRefs>
    <ds:schemaRef ds:uri="http://schemas.microsoft.com/office/2006/metadata/properties"/>
    <ds:schemaRef ds:uri="http://schemas.microsoft.com/office/infopath/2007/PartnerControls"/>
    <ds:schemaRef ds:uri="http://schemas.microsoft.com/sharepoint/v3"/>
    <ds:schemaRef ds:uri="70eaac67-e064-433b-ba54-6f78c0f1ecb1"/>
    <ds:schemaRef ds:uri="64d77176-54eb-4753-be67-9b2e2fa23e0f"/>
    <ds:schemaRef ds:uri="f7a02df7-de8f-4c48-b238-a1ac80ef7990"/>
    <ds:schemaRef ds:uri="4ab5e4fe-998f-4424-a00c-127c505be1d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7</vt:i4>
      </vt:variant>
    </vt:vector>
  </HeadingPairs>
  <TitlesOfParts>
    <vt:vector size="23" baseType="lpstr">
      <vt:lpstr>Intructivo</vt:lpstr>
      <vt:lpstr>Revisión DOFA</vt:lpstr>
      <vt:lpstr>Listas</vt:lpstr>
      <vt:lpstr>Riesgos de Gestión</vt:lpstr>
      <vt:lpstr>Matriz Calor Inherente</vt:lpstr>
      <vt:lpstr>Matriz Calor Residual</vt:lpstr>
      <vt:lpstr>Riesgos de Corrupción</vt:lpstr>
      <vt:lpstr>Impacto Corrupción </vt:lpstr>
      <vt:lpstr>Riesgos de Seguridad</vt:lpstr>
      <vt:lpstr>Tabla probabilidad</vt:lpstr>
      <vt:lpstr>Tabla Impacto</vt:lpstr>
      <vt:lpstr>Tipo de riesgos</vt:lpstr>
      <vt:lpstr>Amenazas</vt:lpstr>
      <vt:lpstr>Ejemplos de riesgos</vt:lpstr>
      <vt:lpstr>Tabla Valoración controles</vt:lpstr>
      <vt:lpstr>Hoja1</vt:lpstr>
      <vt:lpstr>'Impacto Corrupción '!Área_de_impresión</vt:lpstr>
      <vt:lpstr>'Riesgos de Corrupción'!Área_de_impresión</vt:lpstr>
      <vt:lpstr>'Riesgos de Gestión'!Área_de_impresión</vt:lpstr>
      <vt:lpstr>'Riesgos de Seguridad'!Área_de_impresión</vt:lpstr>
      <vt:lpstr>'Riesgos de Corrupción'!Títulos_a_imprimir</vt:lpstr>
      <vt:lpstr>'Riesgos de Gestión'!Títulos_a_imprimir</vt:lpstr>
      <vt:lpstr>'Riesgos de Seguridad'!Títulos_a_imprimir</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Usuario</cp:lastModifiedBy>
  <cp:revision/>
  <cp:lastPrinted>2022-11-28T21:48:11Z</cp:lastPrinted>
  <dcterms:created xsi:type="dcterms:W3CDTF">2020-03-24T23:12:47Z</dcterms:created>
  <dcterms:modified xsi:type="dcterms:W3CDTF">2023-01-30T15:21:26Z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0x01010044A772FB98E7BA4B9E1B07CC8F693443</vt:lpwstr>
  </property>
  <property fmtid="{D5CDD505-2E9C-101B-9397-08002B2CF9AE}" pid="3" name="MediaServiceImageTags">
    <vt:lpwstr/>
  </property>
</Properties>
</file>