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gela.cifuentes\Documents\UMV\Riesgos\GEFI\"/>
    </mc:Choice>
  </mc:AlternateContent>
  <bookViews>
    <workbookView xWindow="0" yWindow="0" windowWidth="20490" windowHeight="7620" tabRatio="839" firstSheet="1" activeTab="1"/>
  </bookViews>
  <sheets>
    <sheet name="FORMULAS" sheetId="11" state="hidden" r:id="rId1"/>
    <sheet name="MAPA DE RIESGOS PROCESOS" sheetId="1" r:id="rId2"/>
    <sheet name="TIPOLOGÍA DE RIESGOS" sheetId="17" r:id="rId3"/>
    <sheet name="PROBABILIDAD" sheetId="12" r:id="rId4"/>
    <sheet name="IMPACTO GESTIÓN" sheetId="13" r:id="rId5"/>
    <sheet name="IMPACTO SEGURIDAD I" sheetId="14" r:id="rId6"/>
    <sheet name="IMPACTO CORRUPCIÓN" sheetId="18" r:id="rId7"/>
    <sheet name="IMPACTO SOBORNO" sheetId="20" r:id="rId8"/>
    <sheet name="EJEMPLO CONTROLES" sheetId="15" r:id="rId9"/>
    <sheet name="OPCIONES DE MANEJO DEL RIESGO" sheetId="19" r:id="rId10"/>
    <sheet name="MAPA DE CALOR" sheetId="16" r:id="rId11"/>
  </sheets>
  <externalReferences>
    <externalReference r:id="rId12"/>
    <externalReference r:id="rId13"/>
  </externalReferences>
  <definedNames>
    <definedName name="Acciones_no_autorizadas">FORMULAS!$F$20:$F$21</definedName>
    <definedName name="_xlnm.Print_Area" localSheetId="8">'EJEMPLO CONTROLES'!$A$1:$G$18</definedName>
    <definedName name="_xlnm.Print_Area" localSheetId="6">'IMPACTO CORRUPCIÓN'!$A$1:$G$26</definedName>
    <definedName name="_xlnm.Print_Area" localSheetId="4">'IMPACTO GESTIÓN'!#REF!</definedName>
    <definedName name="_xlnm.Print_Area" localSheetId="5">'IMPACTO SEGURIDAD I'!$A$1:$F$19</definedName>
    <definedName name="_xlnm.Print_Area" localSheetId="7">'IMPACTO SOBORNO'!$A$1:$M$15</definedName>
    <definedName name="_xlnm.Print_Area" localSheetId="10">'MAPA DE CALOR'!$A$1:$I$19</definedName>
    <definedName name="_xlnm.Print_Area" localSheetId="1">'MAPA DE RIESGOS PROCESOS'!$A$1:$BJ$24</definedName>
    <definedName name="_xlnm.Print_Area" localSheetId="9">'OPCIONES DE MANEJO DEL RIESGO'!$A$1:$D$31</definedName>
    <definedName name="_xlnm.Print_Area" localSheetId="3">PROBABILIDAD!$A$1:$G$9</definedName>
    <definedName name="_xlnm.Print_Area" localSheetId="2">'TIPOLOGÍA DE RIESGOS'!$A$1:$D$11</definedName>
    <definedName name="clasificaciónriesgos" localSheetId="5">#REF!</definedName>
    <definedName name="clasificaciónriesgos" localSheetId="7">#REF!</definedName>
    <definedName name="clasificaciónriesgos">#REF!</definedName>
    <definedName name="códigos" localSheetId="5">#REF!</definedName>
    <definedName name="códigos" localSheetId="7">#REF!</definedName>
    <definedName name="códigos">#REF!</definedName>
    <definedName name="Compromiso_de_la_informacion">FORMULAS!$F$13:$F$14</definedName>
    <definedName name="Compromiso_de_las_funciones">FORMULAS!$F$22:$F$23</definedName>
    <definedName name="Corrupcion">FORMULAS!$D$11:$D$12</definedName>
    <definedName name="Daño_fisico">FORMULAS!$F$4:$F$5</definedName>
    <definedName name="Direccionamiento_Estratégico" localSheetId="5">#REF!</definedName>
    <definedName name="Direccionamiento_Estratégico" localSheetId="7">#REF!</definedName>
    <definedName name="Direccionamiento_Estratégico">#REF!</definedName>
    <definedName name="económicos" localSheetId="5">#REF!</definedName>
    <definedName name="económicos" localSheetId="7">#REF!</definedName>
    <definedName name="económicos">#REF!</definedName>
    <definedName name="Eventos_naturales">FORMULAS!$F$6:$F$7</definedName>
    <definedName name="externo" localSheetId="5">#REF!</definedName>
    <definedName name="externo" localSheetId="7">#REF!</definedName>
    <definedName name="externo">#REF!</definedName>
    <definedName name="externos2" localSheetId="5">#REF!</definedName>
    <definedName name="externos2" localSheetId="7">#REF!</definedName>
    <definedName name="externos2">#REF!</definedName>
    <definedName name="factores" localSheetId="5">#REF!</definedName>
    <definedName name="factores" localSheetId="7">#REF!</definedName>
    <definedName name="factores">#REF!</definedName>
    <definedName name="Fallas_tecnicas">FORMULAS!$F$15:$F$19</definedName>
    <definedName name="Gestion">FORMULAS!$D$4:$D$9</definedName>
    <definedName name="impacsoborno">FORMULAS!$I$8:$I$10</definedName>
    <definedName name="impacto" localSheetId="6">#REF!</definedName>
    <definedName name="impacto" localSheetId="4">#REF!</definedName>
    <definedName name="impacto" localSheetId="5">#REF!</definedName>
    <definedName name="impacto" localSheetId="7">#REF!</definedName>
    <definedName name="impacto">FORMULAS!$J$4:$J$8</definedName>
    <definedName name="impactoco" localSheetId="5">#REF!</definedName>
    <definedName name="impactoco" localSheetId="7">#REF!</definedName>
    <definedName name="impactoco">#REF!</definedName>
    <definedName name="impactocorrupcion">FORMULAS!$I$4:$I$6</definedName>
    <definedName name="impactosoborno">FORMULAS!$L$4:$L$8</definedName>
    <definedName name="infraestructura" localSheetId="5">#REF!</definedName>
    <definedName name="infraestructura" localSheetId="7">#REF!</definedName>
    <definedName name="infraestructura">#REF!</definedName>
    <definedName name="interno" localSheetId="5">#REF!</definedName>
    <definedName name="interno" localSheetId="7">#REF!</definedName>
    <definedName name="interno">#REF!</definedName>
    <definedName name="macroprocesos" localSheetId="5">#REF!</definedName>
    <definedName name="macroprocesos" localSheetId="7">#REF!</definedName>
    <definedName name="macroprocesos">#REF!</definedName>
    <definedName name="medio_ambientales" localSheetId="5">#REF!</definedName>
    <definedName name="medio_ambientales" localSheetId="7">#REF!</definedName>
    <definedName name="medio_ambientales">#REF!</definedName>
    <definedName name="opciondelriesgo" localSheetId="8">[1]FORMULAS!$K$4:$K$7</definedName>
    <definedName name="opciondelriesgo" localSheetId="6">[2]FORMULAS!$K$4:$K$7</definedName>
    <definedName name="opciondelriesgo" localSheetId="4">[1]FORMULAS!$K$4:$K$7</definedName>
    <definedName name="opciondelriesgo" localSheetId="5">[1]FORMULAS!$K$4:$K$7</definedName>
    <definedName name="opciondelriesgo" localSheetId="7">[2]FORMULAS!$K$4:$K$7</definedName>
    <definedName name="opciondelriesgo" localSheetId="10">[1]FORMULAS!$K$4:$K$7</definedName>
    <definedName name="opciondelriesgo" localSheetId="9">[2]FORMULAS!$K$4:$K$7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5">#REF!</definedName>
    <definedName name="personal" localSheetId="7">#REF!</definedName>
    <definedName name="personal">#REF!</definedName>
    <definedName name="Perturbacion_debida_a_la_radiacion">FORMULAS!$F$10:$F$11</definedName>
    <definedName name="políticos" localSheetId="5">#REF!</definedName>
    <definedName name="políticos" localSheetId="7">#REF!</definedName>
    <definedName name="políticos">#REF!</definedName>
    <definedName name="probabilidad" localSheetId="8">[1]FORMULAS!$G$4:$G$8</definedName>
    <definedName name="probabilidad" localSheetId="6">#REF!</definedName>
    <definedName name="probabilidad" localSheetId="4">#REF!</definedName>
    <definedName name="probabilidad" localSheetId="5">#REF!</definedName>
    <definedName name="probabilidad" localSheetId="7">#REF!</definedName>
    <definedName name="probabilidad" localSheetId="10">[1]FORMULAS!$G$4:$G$8</definedName>
    <definedName name="probabilidad" localSheetId="9">[2]FORMULAS!$G$4:$G$8</definedName>
    <definedName name="probabilidad" localSheetId="3">[1]FORMULAS!$G$4:$G$8</definedName>
    <definedName name="probabilidad" localSheetId="2">[2]FORMULAS!$G$4:$G$8</definedName>
    <definedName name="probabilidad">FORMULAS!$G$4:$G$8</definedName>
    <definedName name="proceso" localSheetId="5">#REF!</definedName>
    <definedName name="proceso" localSheetId="7">#REF!</definedName>
    <definedName name="proceso">#REF!</definedName>
    <definedName name="procesos" localSheetId="8">[1]FORMULAS!$B$4:$B$20</definedName>
    <definedName name="procesos" localSheetId="6">#REF!</definedName>
    <definedName name="procesos" localSheetId="4">#REF!</definedName>
    <definedName name="procesos" localSheetId="5">#REF!</definedName>
    <definedName name="procesos" localSheetId="7">#REF!</definedName>
    <definedName name="procesos" localSheetId="10">[1]FORMULAS!$B$4:$B$20</definedName>
    <definedName name="procesos" localSheetId="9">[2]FORMULAS!$B$4:$B$20</definedName>
    <definedName name="procesos" localSheetId="3">[1]FORMULAS!$B$4:$B$20</definedName>
    <definedName name="procesos" localSheetId="2">[2]FORMULAS!$B$4:$B$20</definedName>
    <definedName name="procesos">FORMULAS!$B$4:$B$21</definedName>
    <definedName name="Seguridad_de_la_informacion">FORMULAS!$D$14:$D$16</definedName>
    <definedName name="Soborno">FORMULAS!$D$18</definedName>
    <definedName name="sobornoimpacto">FORMULAS!$H$8</definedName>
    <definedName name="sociales" localSheetId="5">#REF!</definedName>
    <definedName name="sociales" localSheetId="7">#REF!</definedName>
    <definedName name="sociales">#REF!</definedName>
    <definedName name="tecnología" localSheetId="5">#REF!</definedName>
    <definedName name="tecnología" localSheetId="7">#REF!</definedName>
    <definedName name="tecnología">#REF!</definedName>
    <definedName name="tecnológicos" localSheetId="5">#REF!</definedName>
    <definedName name="tecnológicos" localSheetId="7">#REF!</definedName>
    <definedName name="tecnológicos">#REF!</definedName>
    <definedName name="tipo_de_amenaza" localSheetId="8">[1]FORMULAS!$E$4:$E$11</definedName>
    <definedName name="tipo_de_amenaza" localSheetId="6">[2]FORMULAS!$E$4:$E$11</definedName>
    <definedName name="tipo_de_amenaza" localSheetId="4">[1]FORMULAS!$E$4:$E$11</definedName>
    <definedName name="tipo_de_amenaza" localSheetId="5">[1]FORMULAS!$E$4:$E$11</definedName>
    <definedName name="tipo_de_amenaza" localSheetId="7">[2]FORMULAS!$E$4:$E$11</definedName>
    <definedName name="tipo_de_amenaza" localSheetId="10">[1]FORMULAS!$E$4:$E$11</definedName>
    <definedName name="tipo_de_amenaza" localSheetId="9">[2]FORMULAS!$E$4:$E$11</definedName>
    <definedName name="tipo_de_amenaza" localSheetId="3">[1]FORMULAS!$E$4:$E$11</definedName>
    <definedName name="tipo_de_amenaza" localSheetId="2">[2]FORMULAS!$E$4:$E$11</definedName>
    <definedName name="tipo_de_amenaza">FORMULAS!$E$4:$E$11</definedName>
    <definedName name="tipo_de_riesgos" localSheetId="8">[1]FORMULAS!$C$4:$C$6</definedName>
    <definedName name="tipo_de_riesgos" localSheetId="6">[2]FORMULAS!$C$4:$C$6</definedName>
    <definedName name="tipo_de_riesgos" localSheetId="4">[1]FORMULAS!$C$4:$C$6</definedName>
    <definedName name="tipo_de_riesgos" localSheetId="5">[1]FORMULAS!$C$4:$C$6</definedName>
    <definedName name="tipo_de_riesgos" localSheetId="7">[2]FORMULAS!$C$4:$C$6</definedName>
    <definedName name="tipo_de_riesgos" localSheetId="10">[1]FORMULAS!$C$4:$C$6</definedName>
    <definedName name="tipo_de_riesgos" localSheetId="9">[2]FORMULAS!$C$4:$C$6</definedName>
    <definedName name="tipo_de_riesgos" localSheetId="3">[1]FORMULAS!$C$4:$C$6</definedName>
    <definedName name="tipo_de_riesgos" localSheetId="2">[2]FORMULAS!$C$4:$C$6</definedName>
    <definedName name="tipo_de_riesgos">FORMULAS!$C$4:$C$6</definedName>
  </definedNames>
  <calcPr calcId="162913"/>
</workbook>
</file>

<file path=xl/calcChain.xml><?xml version="1.0" encoding="utf-8"?>
<calcChain xmlns="http://schemas.openxmlformats.org/spreadsheetml/2006/main">
  <c r="E24" i="18" l="1"/>
  <c r="L21" i="12"/>
  <c r="C21" i="12"/>
  <c r="L20" i="12"/>
  <c r="C20" i="12"/>
  <c r="L19" i="12"/>
  <c r="C19" i="12"/>
  <c r="L18" i="12"/>
  <c r="C18" i="12"/>
  <c r="L17" i="12"/>
  <c r="C17" i="12"/>
  <c r="L16" i="12"/>
  <c r="K16" i="12"/>
  <c r="L15" i="12"/>
  <c r="K15" i="12"/>
  <c r="L14" i="12"/>
  <c r="K14" i="12"/>
  <c r="L13" i="12"/>
  <c r="K13" i="12"/>
  <c r="L12" i="12"/>
  <c r="K12" i="12"/>
  <c r="AL24" i="1"/>
  <c r="AH24" i="1"/>
  <c r="AF24" i="1"/>
  <c r="AD24" i="1"/>
  <c r="AB24" i="1"/>
  <c r="Z24" i="1"/>
  <c r="X24" i="1"/>
  <c r="V24" i="1"/>
  <c r="AI24" i="1" s="1"/>
  <c r="AJ24" i="1" s="1"/>
  <c r="AM24" i="1" s="1"/>
  <c r="AN24" i="1" s="1"/>
  <c r="AO24" i="1" s="1"/>
  <c r="AP21" i="1" s="1"/>
  <c r="AQ21" i="1" s="1"/>
  <c r="AT21" i="1" s="1"/>
  <c r="AO23" i="1"/>
  <c r="AN23" i="1"/>
  <c r="AM23" i="1"/>
  <c r="AL23" i="1"/>
  <c r="AJ23" i="1"/>
  <c r="AI23" i="1"/>
  <c r="AH23" i="1"/>
  <c r="AF23" i="1"/>
  <c r="AD23" i="1"/>
  <c r="AB23" i="1"/>
  <c r="Z23" i="1"/>
  <c r="X23" i="1"/>
  <c r="V23" i="1"/>
  <c r="AO22" i="1"/>
  <c r="AN22" i="1"/>
  <c r="AM22" i="1"/>
  <c r="AL22" i="1"/>
  <c r="AJ22" i="1"/>
  <c r="AI22" i="1"/>
  <c r="AH22" i="1"/>
  <c r="AF22" i="1"/>
  <c r="AD22" i="1"/>
  <c r="AB22" i="1"/>
  <c r="Z22" i="1"/>
  <c r="X22" i="1"/>
  <c r="V22" i="1"/>
  <c r="AZ21" i="1"/>
  <c r="AY21" i="1"/>
  <c r="AO21" i="1"/>
  <c r="AN21" i="1"/>
  <c r="AM21" i="1"/>
  <c r="AL21" i="1"/>
  <c r="AJ21" i="1"/>
  <c r="AI21" i="1"/>
  <c r="AH21" i="1"/>
  <c r="AF21" i="1"/>
  <c r="AD21" i="1"/>
  <c r="AB21" i="1"/>
  <c r="Z21" i="1"/>
  <c r="X21" i="1"/>
  <c r="V21" i="1"/>
  <c r="Q21" i="1"/>
  <c r="P21" i="1"/>
  <c r="M21" i="1"/>
  <c r="AY20" i="1"/>
  <c r="AT20" i="1"/>
  <c r="AM20" i="1"/>
  <c r="AH20" i="1"/>
  <c r="AF20" i="1"/>
  <c r="AD20" i="1"/>
  <c r="AB20" i="1"/>
  <c r="Z20" i="1"/>
  <c r="X20" i="1"/>
  <c r="V20" i="1"/>
  <c r="Q20" i="1"/>
  <c r="P20" i="1"/>
  <c r="M20" i="1"/>
  <c r="AZ19" i="1"/>
  <c r="AY19" i="1"/>
  <c r="AV19" i="1"/>
  <c r="AU19" i="1"/>
  <c r="AT19" i="1"/>
  <c r="AQ19" i="1"/>
  <c r="AP19" i="1"/>
  <c r="AO19" i="1"/>
  <c r="AN19" i="1"/>
  <c r="AM19" i="1"/>
  <c r="AL19" i="1"/>
  <c r="AJ19" i="1"/>
  <c r="AI19" i="1"/>
  <c r="AH19" i="1"/>
  <c r="AF19" i="1"/>
  <c r="AD19" i="1"/>
  <c r="AB19" i="1"/>
  <c r="Z19" i="1"/>
  <c r="X19" i="1"/>
  <c r="V19" i="1"/>
  <c r="Q19" i="1"/>
  <c r="P19" i="1"/>
  <c r="M19" i="1"/>
  <c r="AZ17" i="1"/>
  <c r="AY17" i="1"/>
  <c r="AV17" i="1"/>
  <c r="AU17" i="1"/>
  <c r="AT17" i="1"/>
  <c r="AQ17" i="1"/>
  <c r="AP17" i="1"/>
  <c r="AO17" i="1"/>
  <c r="AN17" i="1"/>
  <c r="AM17" i="1"/>
  <c r="AL17" i="1"/>
  <c r="AJ17" i="1"/>
  <c r="AI17" i="1"/>
  <c r="AH17" i="1"/>
  <c r="AF17" i="1"/>
  <c r="AD17" i="1"/>
  <c r="AB17" i="1"/>
  <c r="Z17" i="1"/>
  <c r="X17" i="1"/>
  <c r="V17" i="1"/>
  <c r="Q17" i="1"/>
  <c r="P17" i="1"/>
  <c r="M17" i="1"/>
  <c r="AZ15" i="1"/>
  <c r="AY15" i="1"/>
  <c r="AV15" i="1"/>
  <c r="AU15" i="1"/>
  <c r="AT15" i="1"/>
  <c r="AQ15" i="1"/>
  <c r="AP15" i="1"/>
  <c r="AO15" i="1"/>
  <c r="AN15" i="1"/>
  <c r="AM15" i="1"/>
  <c r="AL15" i="1"/>
  <c r="AJ15" i="1"/>
  <c r="AI15" i="1"/>
  <c r="AH15" i="1"/>
  <c r="AF15" i="1"/>
  <c r="AD15" i="1"/>
  <c r="AB15" i="1"/>
  <c r="Z15" i="1"/>
  <c r="X15" i="1"/>
  <c r="V15" i="1"/>
  <c r="Q15" i="1"/>
  <c r="P15" i="1"/>
  <c r="M15" i="1"/>
  <c r="AZ13" i="1"/>
  <c r="AY13" i="1"/>
  <c r="AV13" i="1"/>
  <c r="AU13" i="1"/>
  <c r="AT13" i="1"/>
  <c r="AQ13" i="1"/>
  <c r="AP13" i="1"/>
  <c r="AO13" i="1"/>
  <c r="AN13" i="1"/>
  <c r="AM13" i="1"/>
  <c r="AL13" i="1"/>
  <c r="AJ13" i="1"/>
  <c r="AI13" i="1"/>
  <c r="AH13" i="1"/>
  <c r="AF13" i="1"/>
  <c r="AD13" i="1"/>
  <c r="AB13" i="1"/>
  <c r="Z13" i="1"/>
  <c r="X13" i="1"/>
  <c r="V13" i="1"/>
  <c r="Q13" i="1"/>
  <c r="P13" i="1"/>
  <c r="M13" i="1"/>
  <c r="AZ11" i="1"/>
  <c r="AY11" i="1"/>
  <c r="AV11" i="1"/>
  <c r="AU11" i="1"/>
  <c r="AT11" i="1"/>
  <c r="AQ11" i="1"/>
  <c r="AP11" i="1"/>
  <c r="AO11" i="1"/>
  <c r="AN11" i="1"/>
  <c r="AM11" i="1"/>
  <c r="AL11" i="1"/>
  <c r="AJ11" i="1"/>
  <c r="AI11" i="1"/>
  <c r="AH11" i="1"/>
  <c r="AF11" i="1"/>
  <c r="AD11" i="1"/>
  <c r="AB11" i="1"/>
  <c r="Z11" i="1"/>
  <c r="X11" i="1"/>
  <c r="V11" i="1"/>
  <c r="Q11" i="1"/>
  <c r="P11" i="1"/>
  <c r="M11" i="1"/>
  <c r="AR3" i="1"/>
  <c r="U3" i="1"/>
  <c r="AR2" i="1"/>
  <c r="U2" i="1"/>
  <c r="B102" i="11"/>
  <c r="B101" i="11"/>
  <c r="B100" i="11"/>
  <c r="B99" i="11"/>
  <c r="B98" i="11"/>
  <c r="B97" i="11"/>
  <c r="B96" i="11"/>
  <c r="B95" i="11"/>
  <c r="B78" i="11"/>
  <c r="B77" i="11"/>
  <c r="B76" i="11"/>
  <c r="B75" i="11"/>
  <c r="B74" i="11"/>
  <c r="B73" i="11"/>
  <c r="B72" i="11"/>
  <c r="B71" i="11"/>
  <c r="B70"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AU21" i="1" l="1"/>
  <c r="AV21" i="1"/>
</calcChain>
</file>

<file path=xl/sharedStrings.xml><?xml version="1.0" encoding="utf-8"?>
<sst xmlns="http://schemas.openxmlformats.org/spreadsheetml/2006/main" count="735" uniqueCount="439">
  <si>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</si>
  <si>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</si>
  <si>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</si>
  <si>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</si>
  <si>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</si>
  <si>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</si>
  <si>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</si>
  <si>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</si>
  <si>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</si>
  <si>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</si>
  <si>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</si>
  <si>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</si>
  <si>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</si>
  <si>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</si>
  <si>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</si>
  <si>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</si>
  <si>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</si>
  <si>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</si>
  <si>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</si>
  <si>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</si>
  <si>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</si>
  <si>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</si>
  <si>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</si>
  <si>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</si>
  <si>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</si>
  <si>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</si>
  <si>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</si>
  <si>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</si>
  <si>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</si>
  <si>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</si>
  <si>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</si>
  <si>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</si>
  <si>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</si>
  <si>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</si>
  <si>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</si>
  <si>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</si>
  <si>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</si>
  <si>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</si>
  <si>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</si>
  <si>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</si>
  <si>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</si>
  <si>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</si>
  <si>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</si>
  <si>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</si>
  <si>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</si>
  <si>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</si>
  <si>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</si>
  <si>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</si>
  <si>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</si>
  <si>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</si>
  <si>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</si>
  <si>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</si>
  <si>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</si>
  <si>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</si>
  <si>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</si>
  <si>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</si>
  <si>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</si>
  <si>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</si>
  <si>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</si>
  <si>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</si>
  <si>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</si>
  <si>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</si>
  <si>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</si>
  <si>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</si>
  <si>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</si>
  <si>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</si>
  <si>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</si>
  <si>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</si>
  <si>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</si>
  <si>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</si>
  <si>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</si>
  <si>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</si>
  <si>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</si>
  <si>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</si>
  <si>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</si>
  <si>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</si>
  <si>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</si>
  <si>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</si>
  <si>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</si>
  <si>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</si>
  <si>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</si>
  <si>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</si>
  <si>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</si>
  <si>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</si>
  <si>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</si>
  <si>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</si>
  <si>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</si>
  <si>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</si>
  <si>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</si>
  <si>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</si>
  <si>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</si>
  <si>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</si>
  <si>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</si>
  <si>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</si>
  <si>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</si>
  <si>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</si>
  <si>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</si>
  <si>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</si>
  <si>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</si>
  <si>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</si>
  <si>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</si>
  <si>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</si>
  <si>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</si>
  <si>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</si>
  <si>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</si>
  <si>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</si>
  <si>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</si>
  <si>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</si>
  <si>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</si>
  <si>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</si>
  <si>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</si>
  <si>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</si>
  <si>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</si>
  <si>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</si>
  <si>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</si>
  <si>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</si>
  <si>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</si>
  <si>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</si>
  <si>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</si>
  <si>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</si>
  <si>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</si>
  <si>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</si>
  <si>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</si>
  <si>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</si>
  <si>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</si>
  <si>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</si>
  <si>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</si>
  <si>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</si>
  <si>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</si>
  <si>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</si>
  <si>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</si>
  <si>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</si>
  <si>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</si>
  <si>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</si>
  <si>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</si>
  <si>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</si>
  <si>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</si>
  <si>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</si>
  <si>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</si>
  <si>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</si>
  <si>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</si>
  <si>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</si>
  <si>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</si>
  <si>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</si>
  <si>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</si>
  <si>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</si>
  <si>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</si>
  <si>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</si>
  <si>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</si>
  <si>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</si>
  <si>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</si>
  <si>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</si>
  <si>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</si>
  <si>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</si>
  <si>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</si>
  <si>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</si>
  <si>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</si>
  <si>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</si>
  <si>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</si>
  <si>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</si>
  <si>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</si>
  <si>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</si>
  <si>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</si>
  <si>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</si>
  <si>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</si>
  <si>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</si>
  <si>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</si>
  <si>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</si>
  <si>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</si>
  <si>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</si>
  <si>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</si>
  <si>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</si>
  <si>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</si>
  <si>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</si>
  <si>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</si>
  <si>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</si>
  <si>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</si>
  <si>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</si>
  <si>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</si>
  <si>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</si>
  <si>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</si>
  <si>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</si>
  <si>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</si>
  <si>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</si>
  <si>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</si>
  <si>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</si>
  <si>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</si>
  <si>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</si>
  <si>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</si>
  <si>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</si>
  <si>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</si>
  <si>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</si>
  <si>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</si>
  <si>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</si>
  <si>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</si>
  <si>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</si>
  <si>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</si>
  <si>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Promedio</t>
  </si>
  <si>
    <t xml:space="preserve">Impacto (consecuencias) 
Cuantitativo </t>
  </si>
  <si>
    <t xml:space="preserve">Interrupción de las operaciones de la Entidad por más de cinco (5) días.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</si>
  <si>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</si>
  <si>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</si>
  <si>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</si>
  <si>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</si>
  <si>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</si>
  <si>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</si>
  <si>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</si>
  <si>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</si>
  <si>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</si>
  <si>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</si>
  <si>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</si>
  <si>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</si>
  <si>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</si>
  <si>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</si>
  <si>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</si>
  <si>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</si>
  <si>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</si>
  <si>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</si>
  <si>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</si>
  <si>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</si>
  <si>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</si>
  <si>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</si>
  <si>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</si>
  <si>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</si>
  <si>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</si>
  <si>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</si>
  <si>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</si>
  <si>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</si>
  <si>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</si>
  <si>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</si>
  <si>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</si>
  <si>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</si>
  <si>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</si>
  <si>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</si>
  <si>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</si>
  <si>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</si>
  <si>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</si>
  <si>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</si>
  <si>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</si>
  <si>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</si>
  <si>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</si>
  <si>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</si>
  <si>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</si>
  <si>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</si>
  <si>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</si>
  <si>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</si>
  <si>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</si>
  <si>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</si>
  <si>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</si>
  <si>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</si>
  <si>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</si>
  <si>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</si>
  <si>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</si>
  <si>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</si>
  <si>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</si>
  <si>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</si>
  <si>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</si>
  <si>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</si>
  <si>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</si>
  <si>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</si>
  <si>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</si>
  <si>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</si>
  <si>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</si>
  <si>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</si>
  <si>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</si>
  <si>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</si>
  <si>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</si>
  <si>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</si>
  <si>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</si>
  <si>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</si>
  <si>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</si>
  <si>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</si>
  <si>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</si>
  <si>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</si>
  <si>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</si>
  <si>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</si>
  <si>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</si>
  <si>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</si>
  <si>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</si>
  <si>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</si>
  <si>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</si>
  <si>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</si>
  <si>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</si>
  <si>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</si>
  <si>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</si>
  <si>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</si>
  <si>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</si>
  <si>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</si>
  <si>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</si>
  <si>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</si>
  <si>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</si>
  <si>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</si>
  <si>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</si>
  <si>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</si>
  <si>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</si>
  <si>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</si>
  <si>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</si>
  <si>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</si>
  <si>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</si>
  <si>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</si>
  <si>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</si>
  <si>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</si>
  <si>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</si>
  <si>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</si>
  <si>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</si>
  <si>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Impacto (consecuencias)</t>
  </si>
  <si>
    <t>Cuantitativo</t>
  </si>
  <si>
    <t>Cualitativo</t>
  </si>
  <si>
    <t>Para el proceso de gestión del laboratorio se deben tener en cuenta adicionalmente los siguientes criterios:</t>
  </si>
  <si>
    <t xml:space="preserve">- No hay interrupción de las operaciones del laboratorio. </t>
  </si>
  <si>
    <t xml:space="preserve"> - No se afecta la imagen del laboratorio a nivel institucional o distrital de forma significativa.</t>
  </si>
  <si>
    <t xml:space="preserve">- Interrupción de las operaciones del laboratorio por algunas horas. </t>
  </si>
  <si>
    <t xml:space="preserve">- Reclamaciones o quejas de los usuarios o clientes internos que implican investigaciones internas disciplinarias. </t>
  </si>
  <si>
    <t>- Imagen del laboratorio afectada institucionalmente por retrasos en la prestación del servicio a los usuarios o clientes internos.</t>
  </si>
  <si>
    <t xml:space="preserve">- Interrupción de las operaciones del laboratorio por un (1) día. </t>
  </si>
  <si>
    <t xml:space="preserve">- Inoportunidad en la información ocasionando retrasos en la atención a los usuarios o clientes internos. </t>
  </si>
  <si>
    <t>- Imagen del laboratorio afectada en el orden institucional o distrital por retrasos en la prestación del servicio a los usuarios o clientes internos.</t>
  </si>
  <si>
    <t>- Imagen institucional afectada en el orden nacional o regional por incumplimientos en la prestación del servicio a los usuarios o ciudadanos.</t>
  </si>
  <si>
    <t xml:space="preserve">- Interrupción de las operaciones del laboratorio por más de dos (2) días. </t>
  </si>
  <si>
    <t xml:space="preserve">- Incumplimiento en las metas y objetivos del laboratorio afectando el cumplimiento en las metas del proceso. </t>
  </si>
  <si>
    <t>- Imagen del laboratorio afectada en el orden institucional o distrital por incumplimientos en la prestación del servicio a los usuarios o clientes internos.</t>
  </si>
  <si>
    <t xml:space="preserve">-Impacto que afecte la ejecución presupuestal en un valor ≥50% - Pérdida de cobertura en la prestación de los servicios de la entidad ≥50%. </t>
  </si>
  <si>
    <t xml:space="preserve">-Interrupción de las operaciones del laboratorio por más de cinco (5) días. </t>
  </si>
  <si>
    <t xml:space="preserve">- Pérdida de Información crítica para el laboratorio que no se puede recuperar. </t>
  </si>
  <si>
    <t xml:space="preserve">- Incumplimiento en las metas y objetivos del laboratorio.                                                                                 </t>
  </si>
  <si>
    <t xml:space="preserve">Total </t>
  </si>
  <si>
    <t>Soborno</t>
  </si>
  <si>
    <t>Corrupción</t>
  </si>
  <si>
    <t xml:space="preserve">PREGUNTAS ORIENTADORAS </t>
  </si>
  <si>
    <t>RESPUESTAS</t>
  </si>
  <si>
    <t>¿Existen cargos que, por su naturaleza y funciones orgánicas, están expuestos a un riesgo de soborno?</t>
  </si>
  <si>
    <t>¿Existen cargos que, dado el proceso en el que se desempeñan, están expuestos a un riesgo de soborno?</t>
  </si>
  <si>
    <t>¿El proceso está directamente dirigido a clientes externos/terceros?</t>
  </si>
  <si>
    <t xml:space="preserve">¿Las acciones y resultados dispuestos se traducen en una transacción por parte de la entidad? </t>
  </si>
  <si>
    <t>De las actividades mencionadas en el proceso, ¿se establece la realización de transacciones con clientes externos/terceros de la entidad?</t>
  </si>
  <si>
    <t xml:space="preserve">Identificación de puntos criticos </t>
  </si>
  <si>
    <t xml:space="preserve">Punto Critico </t>
  </si>
  <si>
    <t>Descripción del punto critico</t>
  </si>
  <si>
    <t>Señales de alerta</t>
  </si>
  <si>
    <t>IMPACTO SOBORNO</t>
  </si>
  <si>
    <t>Corrupcion</t>
  </si>
  <si>
    <t>Manejo inadecuado en la actualización y/o parametrización de la información en el Aplicativo Financiero vigente en la UAERMV.</t>
  </si>
  <si>
    <t>NA</t>
  </si>
  <si>
    <t xml:space="preserve">1. Reprocesos y/o correcciones.
2. Realizar anotaciones a los estados financieros por errores.
3. Sanciones de tipo disciplinario fiscal y penal.
4. Hallazgos fiscales.
5. Mala imagen institucional.
</t>
  </si>
  <si>
    <t>1. Investigaciones disciplinarias
2. Incumplimiento normativo del derecho al turno - Ley 1150 de 2007
3. Incumplimiento de procedimientos</t>
  </si>
  <si>
    <t>Aplicación incorrecta de la normativa de cada una de las etapas de la gestión finaniera.</t>
  </si>
  <si>
    <t>P1
HILDA</t>
  </si>
  <si>
    <t>P2
MARIA ELENA</t>
  </si>
  <si>
    <t>P3
DEYANIRA</t>
  </si>
  <si>
    <t>P4
DORA ELSA</t>
  </si>
  <si>
    <t>P5
TERESA MILENA</t>
  </si>
  <si>
    <t>P6
ANGÉLICA TORO</t>
  </si>
  <si>
    <t>Asignado</t>
  </si>
  <si>
    <t>Adecuado</t>
  </si>
  <si>
    <t>Oportuna</t>
  </si>
  <si>
    <t>Prevenir</t>
  </si>
  <si>
    <t>Confiable</t>
  </si>
  <si>
    <t>Se investigan y resuelven oportunamente</t>
  </si>
  <si>
    <t>Completa</t>
  </si>
  <si>
    <t>Siempre se ejecuta</t>
  </si>
  <si>
    <t>Circular</t>
  </si>
  <si>
    <t xml:space="preserve">Profesional Especializado de Financiera.
</t>
  </si>
  <si>
    <t>Profesional Especializado área Contable</t>
  </si>
  <si>
    <t>Trimestralmente</t>
  </si>
  <si>
    <t>Anualmente</t>
  </si>
  <si>
    <t>Una circular proyectada</t>
  </si>
  <si>
    <t>Realizar el reporte correspondiente para dar inicio a las investigaciones a que hubiera lugar</t>
  </si>
  <si>
    <t>Realizar la corrección de la información contable reportada y cargarla nuevamente en los aplicativos de la Contaduría General de la Nación y Bogotá Consolida</t>
  </si>
  <si>
    <t>Documentación asociada al caso.</t>
  </si>
  <si>
    <t>Reporte de mesa de ayuda</t>
  </si>
  <si>
    <t>Información corregida cargada en los aplicativos</t>
  </si>
  <si>
    <t xml:space="preserve">Profesional Especializado de Financiera
</t>
  </si>
  <si>
    <t>Cuando ocurra el evento.</t>
  </si>
  <si>
    <t xml:space="preserve">1. Falta de capacitación y diferentes interpretaciones sobre la normatividad vigente.
</t>
  </si>
  <si>
    <t>2. No atender las Circulares y Resoluciones emitidas por la Secretaría de Hacienda Distrital y demás autoridades financieras Distritales</t>
  </si>
  <si>
    <t>Aplicación incorrecta de la normativa en cada una de las etapas de la gestión financiera.</t>
  </si>
  <si>
    <t>X</t>
  </si>
  <si>
    <t>Aceptación de ofrecimientos o dádivas de los proveedores o contratistas para agilizar el trámite de los pagos, en beneficio propio o de un tercero, modificando el orden de presentación de los pagos por parte de los colaboradores.</t>
  </si>
  <si>
    <t>Recepción de las solicitudes de pago</t>
  </si>
  <si>
    <t>Una vez radica la solicitud de pago y reasignada al proceso Gestió Financiera, el Auxiliar Administrativa según el oreden de llegada verifica la dcumentación y de cumplir con los requesitos las reasigna al interior del proceso para continuar con el respectivo pago.</t>
  </si>
  <si>
    <t>El contratista y/o Supervisor puede solicitar se priorice al pago sin respetar el derecho al turno</t>
  </si>
  <si>
    <t xml:space="preserve">1.  Tráfico de influencias con el fin de agilizar el pago del contratista
2. No cumplimiento a la circular de pagos generada por la Entidad </t>
  </si>
  <si>
    <t>Reporte del caso a la Secretaría General para tomar las medidas pertinentes</t>
  </si>
  <si>
    <t>Asistencia a Mesa de trabajo con las áreas que intervienen en el proceso contable
Correos Electrónicos de la UMV Informa</t>
  </si>
  <si>
    <t>Semestral</t>
  </si>
  <si>
    <t>Socialización del Manual de Políticas Contables, del Manual Operativo y de la Circular Para la Presentación de la Información Contable</t>
  </si>
  <si>
    <t>Socialización realizada</t>
  </si>
  <si>
    <t>1.  El desconocimiento del Manual de Políticas Contables de la UAERMV o la falta de análisis de la información
2. Incumplimiento de las fechas establecidas para la entrega de la información por parte de los servidores y colaboradores.</t>
  </si>
  <si>
    <r>
      <rPr>
        <b/>
        <sz val="9"/>
        <rFont val="Arial"/>
        <family val="2"/>
      </rPr>
      <t>1</t>
    </r>
    <r>
      <rPr>
        <sz val="9"/>
        <rFont val="Arial"/>
        <family val="2"/>
      </rPr>
      <t xml:space="preserve">. Inconsistencias en la información contable
</t>
    </r>
    <r>
      <rPr>
        <b/>
        <sz val="9"/>
        <rFont val="Arial"/>
        <family val="2"/>
      </rPr>
      <t>2.</t>
    </r>
    <r>
      <rPr>
        <sz val="9"/>
        <rFont val="Arial"/>
        <family val="2"/>
      </rPr>
      <t xml:space="preserve"> Incumplimiento en las fechas fijadas por los entes de control
</t>
    </r>
    <r>
      <rPr>
        <b/>
        <sz val="9"/>
        <rFont val="Arial"/>
        <family val="2"/>
      </rPr>
      <t>3.</t>
    </r>
    <r>
      <rPr>
        <sz val="9"/>
        <rFont val="Arial"/>
        <family val="2"/>
      </rPr>
      <t xml:space="preserve"> Devolución de la información
</t>
    </r>
    <r>
      <rPr>
        <b/>
        <sz val="9"/>
        <rFont val="Arial"/>
        <family val="2"/>
      </rPr>
      <t>4.</t>
    </r>
    <r>
      <rPr>
        <sz val="9"/>
        <rFont val="Arial"/>
        <family val="2"/>
      </rPr>
      <t xml:space="preserve"> Reproceso de la información
</t>
    </r>
    <r>
      <rPr>
        <b/>
        <sz val="9"/>
        <rFont val="Arial"/>
        <family val="2"/>
      </rPr>
      <t>5</t>
    </r>
    <r>
      <rPr>
        <sz val="9"/>
        <rFont val="Arial"/>
        <family val="2"/>
      </rPr>
      <t xml:space="preserve">.Falta de información que afecta los reportes contables.                          </t>
    </r>
    <r>
      <rPr>
        <b/>
        <sz val="9"/>
        <rFont val="Arial"/>
        <family val="2"/>
      </rPr>
      <t>6.</t>
    </r>
    <r>
      <rPr>
        <sz val="9"/>
        <rFont val="Arial"/>
        <family val="2"/>
      </rPr>
      <t xml:space="preserve"> Sanciones disciplinarias</t>
    </r>
  </si>
  <si>
    <t>Contar con un Protocolo bancario de seguridad</t>
  </si>
  <si>
    <t>Protocolo</t>
  </si>
  <si>
    <t>Protocolo aprobado</t>
  </si>
  <si>
    <t>Correo electrónico reportando el caso</t>
  </si>
  <si>
    <r>
      <t xml:space="preserve">1. </t>
    </r>
    <r>
      <rPr>
        <b/>
        <sz val="9"/>
        <color theme="1"/>
        <rFont val="Arial"/>
        <family val="2"/>
      </rPr>
      <t>Falta de control en los saldos de las cuentas bancarias.</t>
    </r>
    <r>
      <rPr>
        <b/>
        <sz val="9"/>
        <color rgb="FFFF0000"/>
        <rFont val="Arial"/>
        <family val="2"/>
      </rPr>
      <t xml:space="preserve"> </t>
    </r>
    <r>
      <rPr>
        <b/>
        <sz val="9"/>
        <rFont val="Arial"/>
        <family val="2"/>
      </rPr>
      <t xml:space="preserve">                                   
 2. Falta de un protocolo para las condiciones de manejo de las cuentas bancarias documentado </t>
    </r>
  </si>
  <si>
    <t>Utilización de la póliza de responsabilidad financiera que ampare sobre los
actos de los servidores públicos asignados a la Tesorería</t>
  </si>
  <si>
    <t>Póliza de manejo</t>
  </si>
  <si>
    <t>Profesional Especializado de Financiera.</t>
  </si>
  <si>
    <t>Póliza de manejo anual adquirida</t>
  </si>
  <si>
    <t>Profesional Especializado de Financiera</t>
  </si>
  <si>
    <t>Reporte del caso al Supervisor del Programa de Seguros para solicitar realizar la reclamación</t>
  </si>
  <si>
    <t>Pérdida de recursos financieros administrados por la UAERMV</t>
  </si>
  <si>
    <t>Se pueden presentar faltas normativas en el desarrollo de las diferentes actividades del proceso financiero debido a las diversas interpretaciones que se puedan dar a las normas y a la falta de capacitación o no atender los cambios normativos, lo cual puede ocasionar reprocesos, correcciones, reclamaciones, sanciones de tipo legal y hallazgos fiscales para la entidad.</t>
  </si>
  <si>
    <t>P7
YULY</t>
  </si>
  <si>
    <t xml:space="preserve">Inoportunidad y/o impresición en la entrega de la información por parte de las áreas que intervienen en el proceso contable </t>
  </si>
  <si>
    <t xml:space="preserve">Sistema de Gestión de Información Administrativa y Financiera </t>
  </si>
  <si>
    <t>1. Debilidad en el soporte técnico del Sistema Financiero.
2. Parametrización inadecuada o fuera de la normatividad vigente.</t>
  </si>
  <si>
    <t>1. Reprocesos y/o correcciones.
2. Demoras en el desarrollo de las actividades.
3. Ingreso de información incorrecta</t>
  </si>
  <si>
    <t>Actas de reunión del comité de seguimiento, solicitudes mesa de ayuda o notas de reunión</t>
  </si>
  <si>
    <t>Mensualmente</t>
  </si>
  <si>
    <t xml:space="preserve">
Realizar el seguimiento del desarrollo e implementación de los requerimientos solicitados en el Comité de seguimiento al sistema financiero vigente </t>
  </si>
  <si>
    <t>Número de requerimientos o ajustes realizados</t>
  </si>
  <si>
    <t>Reporte en mesa de ayuda de la novedad presentada con relación a la funcionalidad del sistema financiero vigente.</t>
  </si>
  <si>
    <t xml:space="preserve">
Pérdida de la Integridad del Sistema de Gestión de Información Administrativa y Financiera 
</t>
  </si>
  <si>
    <t xml:space="preserve">
Asegurar que se realicen los cambios a nivel sistema o documentación por los cambios normativos</t>
  </si>
  <si>
    <t xml:space="preserve">
Número de Temas analizados </t>
  </si>
  <si>
    <t>Devolución del trámite al punto donde se presento la inconsistencia y realización de la corrección.</t>
  </si>
  <si>
    <t xml:space="preserve">Mensualmente el funcionario o contratista designado revisa el portal informativo de normatividad o los correos informativos para verificar si se ha expedido nueva normatividad que afecte las actividades del proceso, con el propósito de identificar las nuevas normas, su fecha de aplicación e implicaciones en el proceso, como evitar la no aplicación de normatividad relacionada. De acuerdo, a la fecha de aplicación y sus implicaciones el funcionario o contratista expondrá la norma en la reunión bimestral del proceso o se solicitará al profesional Especializado citar a reunión prioritaria, para determinar como se hará su aplicación. En caso de evidenciar la no aplicación de una norma previamente expedida, se realizará reunión con los responsables de los subprocesos y en caso de aplicar, se realizarán los reprocesos o el ajuste de los documentos del proceso correspondientes. Los correos informativos, las normas analizadas, las actas de reunión o las notas de la reunión, y en caso de proceder, las actualizaciones de los documentos relacionados o soporte de la aplicación de las normas, se conservarán como evidencia de la aplicación del control. </t>
  </si>
  <si>
    <t xml:space="preserve">          </t>
  </si>
  <si>
    <t>Bimestralmente los profesionales del proceso de Gestión Financiera en mesa de trabajo socializarán la aplicación de la normatividad vigente, con el propósito de evidenciar cambios normativos y/o diferencias en la interpretación de la aplicación de la norma. En caso de encontrar inconsistencias en la aplicación de la norma al interior de la Entidad, se procede a elevar consultas a los entes rectores en materia financiera o a solicitar el desarrollo de capacitaciones frente a los temas particulares. Como evidencia de la ejecución del control de la actividad realizada se dejarán las actas de reunión o notas de la reunión, los oficios de solicitud de consulta o de capacitación y las normas revisadas en la reunión.</t>
  </si>
  <si>
    <t>Se pueden presentar fallas en los procesos de actualización y/o parametrización de la información, debido a debilidades en soporte técnico, que afecten la integridad de la información por el ingreso de información incorrecta por parte de los usuarios, la aplicación de cálculos inadecuados por modificación normativa,  como el incumplimiento o demoras en el desarrollo de los procesos.</t>
  </si>
  <si>
    <t>Mensualmente los profesionales del proceso de Gestión financiera validan en el comité de seguimiento al aplicativo financiero vigente, las necesidades de actualizaciones y/o parametrizaciones, como los avances en los diferentes requerimientos, con el propósito de contar con información confiable y veraz, dejando como evidencia las respectivas actas y/o controles de asistencia o notas de la reunión.
En caso de evidenciar fallas en el Sistema o nuevos requerimientos, se realizan solicitudes a mesa de ayuda con el fin de garantizar la correcta operatividad del Sistema, para que los ingenieros encargados de parametrizar y actualizar realicen las respectivas pruebas o ajustes correspondientes.</t>
  </si>
  <si>
    <t>Profesional Especializado de Financiera 
Ingeniero de Sistema de Información y tecnología.</t>
  </si>
  <si>
    <t xml:space="preserve">Cada vez que se reciba documentos para causación contable el contratista designado revisa los documentos con el propósito de realizar la contabilización correcta de la información y evidenciar las inconsistencias presentadas, dejando como soporte las conciliaciones bancarias, de almacén, las cuentas reciprocas, SIPROJ y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</si>
  <si>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Puede ocurrir que por intereses personales, se presente la aceptación de ofrecimientos o dadivas, en beneficio propio o de un tercero, con el objetivo que se modifique el orden de los pagos a los contratistas, en contravía de lo establecido en el artículo 19 de la Ley 1150 de 2007.</t>
  </si>
  <si>
    <t>Proyectar una circular a todos los servidores de la UAERMV donde se establecen las fechas de radicación y pago de las cuentas.</t>
  </si>
  <si>
    <r>
      <rPr>
        <sz val="9"/>
        <rFont val="Arial"/>
        <family val="2"/>
      </rPr>
      <t>Inoportunidad y/o imprecisión en la entrega de la información por parte de las áreas que intervienen en el proceso contable</t>
    </r>
    <r>
      <rPr>
        <sz val="9"/>
        <color rgb="FFFF0000"/>
        <rFont val="Arial"/>
        <family val="2"/>
      </rPr>
      <t xml:space="preserve">
 </t>
    </r>
  </si>
  <si>
    <t>El desconocimiento del Manual de Políticas Contables, la falta de análisis y el incumplimiento de las fechas establecidas para la entrega de la información al área contable, puede ocasionar reprocesos, imprecisión en la información registrada en los estados financieros  e incumplimiento en la presentación a los entes de control</t>
  </si>
  <si>
    <t xml:space="preserve">Trimestralmente el Profesional Especializado por medio de correo electrónico recuerda a las áreas el cumplimiento de las fechas de reporte establecidas en la circular para la presentación de la información contable. En caso de no recibir la información en la fecha establecida esta será registrada en el siguiente mes, informando al área dicha situación. Como evidencia se conservan los correos de solicitud y la circular anual de presentación de la información contable. </t>
  </si>
  <si>
    <t>Situaciones como la falta del control de los saldos e inconsistencias en la aplicación del protocolo de seguridad y de condiciones de manejo de las cuentas bancarias pueden ocasionar la pérdida de recursos financieros administrados por la UAERMV por el incumplimiento de procedimientos, originando la pérdida de recursos públicos y de investigaciones disciplinarias y/o fiscales.</t>
  </si>
  <si>
    <t>1. Incumplimiento de procedimientos. 
2. Investigaciones disciplinarias y fiscales 
3. Pérdida de recurso públicos</t>
  </si>
  <si>
    <t xml:space="preserve">Diariamente el Apoyo - contratista designado del área de Tesorería General coteja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libro diario y de ser el caso, la comunicación enviada a la entidad financiera.
</t>
  </si>
  <si>
    <t>Cada vez que se ordene un pago con una orden de pago previamente revisada y aprobada, el Contratista designado del área de Tesorería realiza el cargue en el portal bancario por medio del computador de propiedad de la entidad asignado al área, a través de conexión VPN, teniendo en cuenta el rol establecido utilizando la clave y el token personal, para la revisión y aprobación del desembolso en la cuenta del proveedor o contratista. Una vez que se efectué el cargue y la validación, la Tesorera o quién haga sus veces, actualizará el proceso de acuerdo al rol establecido en el portal bancario, a través del computador de la entidad asignado, utilizando el token y la clave personal, con el propósito de cumplir con las obligaciones adquiridas y que el proceso cargado en el portal bancario corresponda al indicado en la orden de pago. En caso de encontrar inconsistencias el pago se rechaza y se debe validar nuevamente la información. La aplicación del control se evidencia en el estado del pago "exitoso", la disminución del saldo en el banco y de ser el caso, rechazo del pago.</t>
  </si>
  <si>
    <t>Memorando con la notificación del caso solicitando realizar la reclamación</t>
  </si>
  <si>
    <t xml:space="preserve">Cada vez que se recibe una solicitud de pago a través del sistema de correspondencia Orfeo en su orden de llegada la Auxiliar Administrativa valida la documentación y en caso de cumplir con los requisitos reasigna al funcionario o Contratista encargado de realizar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o devolución de la solicitud de pago se encuentra en el sistema Orfeo en el historial de la solicitud de radicación. </t>
  </si>
  <si>
    <t>Mensualmente la Auxiliar Administrativa recibe las solicitudes de pago según las fechas establecidas en la circular de pagos previamente socializada por los canales de comunicación de la Entidad, con el fin de cumplir con la oportunidad en los pagos las solicitudes se tramitan en el orden con que son recibidas a través del sistema de correspondencia Orfeo, verificando y validando que la fecha en la cual se reciben se encuentre dentro de los días definidos en la circular para su recepción y atención. En caso de recibir solicitudes de manera extemporánea, se devuelven al contratista o Supervisor para radicarse en el siguiente período establecido para la recepción de solicitudes de pago, como evidencia del control se establece la trazabilidad en el histórico de la solicitud en el aplicativo Orfeo.</t>
  </si>
  <si>
    <t xml:space="preserve">Liderar la programación anual de los recursos presupuestales del rubro de funcionamiento para la elaboración del Anteproyecto de Presupuesto, efectuando el seguimiento, registro, contabilización y pago de todas las obligaciones económicas adquiridas por la Entidad, en cumplimiento de la misionalidad y el funcionamiento de la misma, obteniendo como resultado la presentación de los estados financieros de forma trasparente, oportuna y cumpliendo con la normatividad vigente. </t>
  </si>
  <si>
    <r>
      <t xml:space="preserve">OPCIÓN DE MANEJO </t>
    </r>
    <r>
      <rPr>
        <b/>
        <sz val="9"/>
        <color theme="9" tint="-0.249977111117893"/>
        <rFont val="Arial"/>
        <family val="2"/>
      </rPr>
      <t xml:space="preserve">
</t>
    </r>
  </si>
  <si>
    <t>Soportes de Mesa de trabajo y/o Solicitudes a mesa de ayuda</t>
  </si>
  <si>
    <t xml:space="preserve">Mensualmente el Contratista designado recibe la información reportada por las áreas y se procede a la verificación de las cuentas contables y conceptos utilizados, con el propósito de evidenciar posibles inconsistencias en la documentación presentada. En caso de presentarse inconsistencias se informa al área para que realicen los ajustes o correcciones pertinentes. La evidencia de la verificación se observa en las conciliaciones realizadas por el área contable, los correos y/o radicados de correspondencia con que se recibe o se solicita el ajuste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</si>
</sst>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33"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sz val="12"/>
      <name val="Arial"/>
      <family val="2"/>
    </font>
    <font>
      <b/>
      <sz val="9"/>
      <color theme="9" tint="-0.249977111117893"/>
      <name val="Arial"/>
      <family val="2"/>
    </font>
    <font>
      <sz val="9"/>
      <color rgb="FFFF0000"/>
      <name val="Arial"/>
      <family val="2"/>
    </font>
    <font>
      <b/>
      <sz val="9"/>
      <color rgb="FFFF0000"/>
      <name val="Arial"/>
      <family val="2"/>
    </font>
    <font>
      <sz val="9"/>
      <color theme="1"/>
      <name val="Arial"/>
      <family val="2"/>
    </font>
    <font>
      <b/>
      <sz val="9"/>
      <color theme="1"/>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right style="medium">
        <color auto="1"/>
      </right>
      <top style="medium">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308">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2" fillId="12" borderId="1"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2" fillId="0" borderId="1" xfId="3" applyFont="1" applyFill="1" applyBorder="1" applyAlignment="1" applyProtection="1">
      <alignment vertical="center" wrapText="1"/>
      <protection locked="0"/>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vertical="center" wrapText="1"/>
      <protection locked="0"/>
    </xf>
    <xf numFmtId="14" fontId="25" fillId="0" borderId="1" xfId="0" applyNumberFormat="1" applyFont="1" applyFill="1" applyBorder="1" applyAlignment="1" applyProtection="1">
      <alignment vertical="center" wrapText="1"/>
      <protection locked="0"/>
    </xf>
    <xf numFmtId="0" fontId="25" fillId="0" borderId="0" xfId="0" applyFont="1" applyFill="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8" fillId="9" borderId="22"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4" fillId="0" borderId="22" xfId="0" applyFont="1" applyBorder="1" applyAlignment="1">
      <alignment horizontal="justify" vertical="center" wrapText="1"/>
    </xf>
    <xf numFmtId="0" fontId="0" fillId="0" borderId="22" xfId="0" applyBorder="1" applyAlignment="1">
      <alignment vertical="center" wrapText="1"/>
    </xf>
    <xf numFmtId="0" fontId="0" fillId="0" borderId="25" xfId="0" applyBorder="1" applyAlignment="1">
      <alignment vertical="center" wrapText="1"/>
    </xf>
    <xf numFmtId="0" fontId="20" fillId="0" borderId="22" xfId="0" applyFont="1" applyBorder="1" applyAlignment="1">
      <alignment horizontal="justify" vertical="center" wrapText="1"/>
    </xf>
    <xf numFmtId="0" fontId="22" fillId="0" borderId="22" xfId="0" applyFont="1" applyBorder="1" applyAlignment="1">
      <alignment horizontal="justify" vertical="center" wrapText="1"/>
    </xf>
    <xf numFmtId="0" fontId="20" fillId="0" borderId="25" xfId="0" applyFont="1" applyBorder="1" applyAlignment="1">
      <alignment horizontal="justify" vertical="center" wrapText="1"/>
    </xf>
    <xf numFmtId="0" fontId="27" fillId="0" borderId="22" xfId="0" applyFont="1" applyBorder="1" applyAlignment="1">
      <alignment horizontal="justify" vertical="center" wrapText="1"/>
    </xf>
    <xf numFmtId="0" fontId="4" fillId="0" borderId="25" xfId="0" applyFont="1" applyBorder="1" applyAlignment="1">
      <alignment horizontal="justify" vertical="center" wrapText="1"/>
    </xf>
    <xf numFmtId="0" fontId="22" fillId="0" borderId="1" xfId="3" applyFont="1" applyFill="1" applyBorder="1" applyAlignment="1" applyProtection="1">
      <alignment horizontal="center" vertical="center" wrapText="1"/>
    </xf>
    <xf numFmtId="0" fontId="25" fillId="0"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0" fontId="26" fillId="8" borderId="1" xfId="3"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xf>
    <xf numFmtId="0" fontId="11" fillId="16" borderId="1" xfId="0"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xf>
    <xf numFmtId="0" fontId="26" fillId="8" borderId="1" xfId="3" applyFont="1" applyFill="1" applyBorder="1" applyAlignment="1" applyProtection="1">
      <alignment horizontal="center" vertical="center" wrapText="1"/>
      <protection locked="0"/>
    </xf>
    <xf numFmtId="2" fontId="22" fillId="0" borderId="1" xfId="1" applyNumberFormat="1" applyFont="1" applyFill="1" applyBorder="1" applyAlignment="1" applyProtection="1">
      <alignment horizontal="center" vertical="center" wrapText="1"/>
    </xf>
    <xf numFmtId="0" fontId="22" fillId="17" borderId="1" xfId="3" applyFont="1" applyFill="1" applyBorder="1" applyAlignment="1" applyProtection="1">
      <alignment horizontal="center" vertical="center" wrapText="1"/>
    </xf>
    <xf numFmtId="2" fontId="22" fillId="17" borderId="1" xfId="1" applyNumberFormat="1" applyFont="1" applyFill="1" applyBorder="1" applyAlignment="1" applyProtection="1">
      <alignment horizontal="center" vertical="center" wrapText="1"/>
    </xf>
    <xf numFmtId="0" fontId="25" fillId="0" borderId="1" xfId="3" applyFont="1" applyFill="1" applyBorder="1" applyAlignment="1" applyProtection="1">
      <alignment horizontal="center" vertical="center" wrapText="1"/>
      <protection locked="0"/>
    </xf>
    <xf numFmtId="0" fontId="25" fillId="0" borderId="9" xfId="0" applyFont="1" applyFill="1" applyBorder="1" applyAlignment="1" applyProtection="1">
      <alignment vertical="center"/>
      <protection locked="0"/>
    </xf>
    <xf numFmtId="0" fontId="25" fillId="0" borderId="9" xfId="0" applyFont="1" applyFill="1" applyBorder="1" applyAlignment="1" applyProtection="1">
      <alignment vertical="center" wrapText="1"/>
      <protection locked="0"/>
    </xf>
    <xf numFmtId="14" fontId="25" fillId="16" borderId="9" xfId="0" applyNumberFormat="1" applyFont="1" applyFill="1" applyBorder="1" applyAlignment="1" applyProtection="1">
      <alignment vertical="center" wrapText="1"/>
      <protection locked="0"/>
    </xf>
    <xf numFmtId="14" fontId="25" fillId="0" borderId="9" xfId="0" applyNumberFormat="1" applyFont="1" applyFill="1" applyBorder="1" applyAlignment="1" applyProtection="1">
      <alignment vertical="center"/>
      <protection locked="0"/>
    </xf>
    <xf numFmtId="0" fontId="22" fillId="16" borderId="1" xfId="3" applyFont="1" applyFill="1" applyBorder="1" applyAlignment="1" applyProtection="1">
      <alignment horizontal="center" vertical="center" wrapText="1"/>
    </xf>
    <xf numFmtId="0" fontId="25" fillId="16" borderId="1" xfId="0" applyFont="1" applyFill="1" applyBorder="1" applyAlignment="1" applyProtection="1">
      <alignment vertical="center" wrapText="1"/>
      <protection locked="0"/>
    </xf>
    <xf numFmtId="0" fontId="25" fillId="16" borderId="9" xfId="0" applyFont="1" applyFill="1" applyBorder="1" applyAlignment="1" applyProtection="1">
      <alignment vertical="center" wrapText="1"/>
      <protection locked="0"/>
    </xf>
    <xf numFmtId="14" fontId="25" fillId="16" borderId="1" xfId="0" applyNumberFormat="1" applyFont="1" applyFill="1" applyBorder="1" applyAlignment="1" applyProtection="1">
      <alignment vertical="center" wrapText="1"/>
      <protection locked="0"/>
    </xf>
    <xf numFmtId="0" fontId="17" fillId="9" borderId="0" xfId="0" applyFont="1" applyFill="1" applyBorder="1" applyAlignment="1">
      <alignment horizontal="center" vertical="center" wrapText="1"/>
    </xf>
    <xf numFmtId="0" fontId="18" fillId="9" borderId="0" xfId="0" applyFont="1" applyFill="1" applyBorder="1" applyAlignment="1">
      <alignment horizontal="left" vertical="center" wrapText="1"/>
    </xf>
    <xf numFmtId="0" fontId="11" fillId="0" borderId="0" xfId="0" applyFont="1" applyBorder="1" applyAlignment="1">
      <alignment horizontal="left" vertical="center" wrapText="1"/>
    </xf>
    <xf numFmtId="14" fontId="25" fillId="16" borderId="1" xfId="0" applyNumberFormat="1" applyFont="1" applyFill="1" applyBorder="1" applyAlignment="1" applyProtection="1">
      <alignment horizontal="center" vertical="center" wrapText="1"/>
      <protection locked="0"/>
    </xf>
    <xf numFmtId="14" fontId="25" fillId="16" borderId="9" xfId="0" applyNumberFormat="1" applyFont="1" applyFill="1" applyBorder="1" applyAlignment="1" applyProtection="1">
      <alignment horizontal="center" vertical="center"/>
      <protection locked="0"/>
    </xf>
    <xf numFmtId="0" fontId="22" fillId="16" borderId="17" xfId="3" applyFont="1" applyFill="1" applyBorder="1" applyAlignment="1" applyProtection="1">
      <alignment horizontal="center" vertical="center" wrapText="1"/>
      <protection locked="0"/>
    </xf>
    <xf numFmtId="0" fontId="22" fillId="16" borderId="9" xfId="3"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14" fontId="25" fillId="0" borderId="17" xfId="0" applyNumberFormat="1" applyFont="1" applyFill="1" applyBorder="1" applyAlignment="1" applyProtection="1">
      <alignment horizontal="center" vertical="center" wrapText="1"/>
      <protection locked="0"/>
    </xf>
    <xf numFmtId="14" fontId="25" fillId="0" borderId="9" xfId="0" applyNumberFormat="1" applyFont="1" applyFill="1" applyBorder="1" applyAlignment="1" applyProtection="1">
      <alignment horizontal="center" vertical="center" wrapText="1"/>
      <protection locked="0"/>
    </xf>
    <xf numFmtId="0" fontId="25" fillId="16" borderId="17" xfId="0" applyFont="1" applyFill="1" applyBorder="1" applyAlignment="1" applyProtection="1">
      <alignment horizontal="center" vertical="center" wrapText="1"/>
      <protection locked="0"/>
    </xf>
    <xf numFmtId="0" fontId="25" fillId="16" borderId="9" xfId="0"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2" fillId="0" borderId="17"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protection locked="0"/>
    </xf>
    <xf numFmtId="14" fontId="25" fillId="16" borderId="17" xfId="0" applyNumberFormat="1" applyFont="1" applyFill="1" applyBorder="1" applyAlignment="1" applyProtection="1">
      <alignment horizontal="center" vertical="center" wrapText="1"/>
      <protection locked="0"/>
    </xf>
    <xf numFmtId="14" fontId="25" fillId="16" borderId="9" xfId="0" applyNumberFormat="1" applyFont="1" applyFill="1" applyBorder="1" applyAlignment="1" applyProtection="1">
      <alignment horizontal="center" vertical="center" wrapText="1"/>
      <protection locked="0"/>
    </xf>
    <xf numFmtId="2" fontId="22" fillId="16" borderId="17" xfId="1" applyNumberFormat="1" applyFont="1" applyFill="1" applyBorder="1" applyAlignment="1" applyProtection="1">
      <alignment horizontal="center" vertical="center" wrapText="1"/>
    </xf>
    <xf numFmtId="2" fontId="22" fillId="16" borderId="9" xfId="1" applyNumberFormat="1" applyFont="1" applyFill="1" applyBorder="1" applyAlignment="1" applyProtection="1">
      <alignment horizontal="center" vertical="center" wrapText="1"/>
    </xf>
    <xf numFmtId="2" fontId="22" fillId="0" borderId="17" xfId="1" applyNumberFormat="1" applyFont="1" applyFill="1" applyBorder="1" applyAlignment="1" applyProtection="1">
      <alignment horizontal="center" vertical="center" wrapText="1"/>
      <protection locked="0"/>
    </xf>
    <xf numFmtId="2" fontId="22" fillId="0" borderId="9" xfId="1" applyNumberFormat="1" applyFont="1" applyFill="1" applyBorder="1" applyAlignment="1" applyProtection="1">
      <alignment horizontal="center" vertical="center" wrapText="1"/>
      <protection locked="0"/>
    </xf>
    <xf numFmtId="2" fontId="22" fillId="0" borderId="17" xfId="1" applyNumberFormat="1" applyFont="1" applyFill="1" applyBorder="1" applyAlignment="1" applyProtection="1">
      <alignment horizontal="center" vertical="center" wrapText="1"/>
    </xf>
    <xf numFmtId="2" fontId="22" fillId="0" borderId="9" xfId="1" applyNumberFormat="1" applyFont="1" applyFill="1" applyBorder="1" applyAlignment="1" applyProtection="1">
      <alignment horizontal="center" vertical="center" wrapText="1"/>
    </xf>
    <xf numFmtId="0" fontId="25" fillId="0" borderId="51" xfId="3" applyFont="1" applyFill="1" applyBorder="1" applyAlignment="1" applyProtection="1">
      <alignment horizontal="justify" vertical="center" wrapText="1"/>
      <protection locked="0"/>
    </xf>
    <xf numFmtId="0" fontId="25" fillId="0" borderId="52" xfId="3" applyFont="1" applyFill="1" applyBorder="1" applyAlignment="1" applyProtection="1">
      <alignment horizontal="justify" vertical="center" wrapText="1"/>
      <protection locked="0"/>
    </xf>
    <xf numFmtId="0" fontId="31" fillId="16" borderId="17" xfId="3" applyFont="1" applyFill="1" applyBorder="1" applyAlignment="1" applyProtection="1">
      <alignment horizontal="center" vertical="center" wrapText="1"/>
      <protection locked="0"/>
    </xf>
    <xf numFmtId="0" fontId="25" fillId="16" borderId="9" xfId="3" applyFont="1" applyFill="1" applyBorder="1" applyAlignment="1" applyProtection="1">
      <alignment horizontal="center" vertical="center" wrapText="1"/>
      <protection locked="0"/>
    </xf>
    <xf numFmtId="0" fontId="25" fillId="16" borderId="17" xfId="3" applyFont="1" applyFill="1" applyBorder="1" applyAlignment="1" applyProtection="1">
      <alignment horizontal="center" vertical="center" wrapText="1"/>
      <protection locked="0"/>
    </xf>
    <xf numFmtId="0" fontId="25" fillId="0" borderId="17" xfId="3" applyFont="1" applyFill="1" applyBorder="1" applyAlignment="1" applyProtection="1">
      <alignment horizontal="center" vertical="center" wrapText="1"/>
      <protection locked="0"/>
    </xf>
    <xf numFmtId="0" fontId="25" fillId="0" borderId="9" xfId="3" applyFont="1" applyFill="1" applyBorder="1" applyAlignment="1" applyProtection="1">
      <alignment horizontal="center" vertical="center" wrapText="1"/>
      <protection locked="0"/>
    </xf>
    <xf numFmtId="0" fontId="29" fillId="16" borderId="17" xfId="3" applyFont="1" applyFill="1" applyBorder="1" applyAlignment="1" applyProtection="1">
      <alignment horizontal="center" vertical="center" wrapText="1"/>
      <protection locked="0"/>
    </xf>
    <xf numFmtId="0" fontId="25" fillId="16" borderId="1" xfId="3" applyFont="1" applyFill="1" applyBorder="1" applyAlignment="1" applyProtection="1">
      <alignment horizontal="justify" vertical="justify" wrapText="1"/>
      <protection locked="0"/>
    </xf>
    <xf numFmtId="0" fontId="25" fillId="16" borderId="1" xfId="3" applyFont="1" applyFill="1" applyBorder="1" applyAlignment="1" applyProtection="1">
      <alignment horizontal="justify" vertical="justify"/>
      <protection locked="0"/>
    </xf>
    <xf numFmtId="0" fontId="26" fillId="17" borderId="17" xfId="3" applyFont="1" applyFill="1" applyBorder="1" applyAlignment="1" applyProtection="1">
      <alignment horizontal="center" vertical="center" wrapText="1"/>
      <protection locked="0"/>
    </xf>
    <xf numFmtId="0" fontId="26" fillId="17" borderId="9" xfId="3" applyFont="1" applyFill="1" applyBorder="1" applyAlignment="1" applyProtection="1">
      <alignment horizontal="center" vertical="center" wrapText="1"/>
      <protection locked="0"/>
    </xf>
    <xf numFmtId="0" fontId="26" fillId="16" borderId="17" xfId="3" applyFont="1" applyFill="1" applyBorder="1" applyAlignment="1" applyProtection="1">
      <alignment horizontal="center" vertical="center" wrapText="1"/>
      <protection locked="0"/>
    </xf>
    <xf numFmtId="0" fontId="26" fillId="16" borderId="9" xfId="3"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25" fillId="16" borderId="51" xfId="3" applyFont="1" applyFill="1" applyBorder="1" applyAlignment="1" applyProtection="1">
      <alignment horizontal="justify" vertical="center" wrapText="1"/>
      <protection locked="0"/>
    </xf>
    <xf numFmtId="0" fontId="25" fillId="16" borderId="52" xfId="3" applyFont="1" applyFill="1" applyBorder="1" applyAlignment="1" applyProtection="1">
      <alignment horizontal="justify" vertical="center" wrapText="1"/>
      <protection locked="0"/>
    </xf>
    <xf numFmtId="0" fontId="25" fillId="0" borderId="1" xfId="3" applyFont="1" applyFill="1" applyBorder="1" applyAlignment="1" applyProtection="1">
      <alignment horizontal="justify" vertical="justify" wrapText="1"/>
      <protection locked="0"/>
    </xf>
    <xf numFmtId="0" fontId="22" fillId="0"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0" fontId="26" fillId="8" borderId="1" xfId="3"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0"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26" xfId="2" applyFont="1" applyFill="1" applyBorder="1" applyAlignment="1" applyProtection="1">
      <alignment horizontal="center" vertical="center" wrapText="1"/>
    </xf>
    <xf numFmtId="0" fontId="6" fillId="2" borderId="4" xfId="2" applyFont="1" applyFill="1" applyBorder="1" applyAlignment="1" applyProtection="1">
      <alignment horizontal="center" vertical="center" wrapText="1"/>
    </xf>
    <xf numFmtId="0" fontId="6" fillId="2" borderId="50" xfId="2"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0" fontId="25" fillId="16" borderId="1" xfId="3" applyFont="1" applyFill="1" applyBorder="1" applyAlignment="1" applyProtection="1">
      <alignment horizontal="justify" vertical="center" wrapText="1"/>
      <protection locked="0"/>
    </xf>
    <xf numFmtId="2" fontId="22" fillId="0" borderId="1" xfId="1" applyNumberFormat="1" applyFont="1" applyFill="1" applyBorder="1" applyAlignment="1" applyProtection="1">
      <alignment horizontal="center" vertical="center" wrapText="1"/>
      <protection locked="0"/>
    </xf>
    <xf numFmtId="0" fontId="15" fillId="0" borderId="53" xfId="0"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9" borderId="1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0" fillId="16" borderId="38" xfId="0" applyFont="1" applyFill="1" applyBorder="1" applyAlignment="1">
      <alignment horizontal="left" vertical="center" wrapText="1"/>
    </xf>
    <xf numFmtId="0" fontId="20" fillId="16" borderId="41" xfId="0" applyFont="1" applyFill="1" applyBorder="1" applyAlignment="1">
      <alignment horizontal="left" vertical="center" wrapText="1"/>
    </xf>
    <xf numFmtId="0" fontId="20" fillId="16" borderId="42" xfId="0" applyFont="1" applyFill="1" applyBorder="1" applyAlignment="1">
      <alignment horizontal="left"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20" fillId="16" borderId="8" xfId="0" applyFont="1" applyFill="1" applyBorder="1" applyAlignment="1">
      <alignment horizontal="center" vertical="center"/>
    </xf>
    <xf numFmtId="0" fontId="20" fillId="16" borderId="1" xfId="0" applyFont="1" applyFill="1" applyBorder="1" applyAlignment="1">
      <alignment horizontal="center" vertical="center"/>
    </xf>
    <xf numFmtId="0" fontId="20" fillId="16" borderId="10" xfId="0" applyFont="1" applyFill="1" applyBorder="1" applyAlignment="1">
      <alignment horizontal="center" vertical="center"/>
    </xf>
    <xf numFmtId="0" fontId="20" fillId="16" borderId="11" xfId="0" applyFont="1" applyFill="1" applyBorder="1" applyAlignment="1">
      <alignment horizontal="center" vertical="center"/>
    </xf>
    <xf numFmtId="0" fontId="20" fillId="16" borderId="12" xfId="0" applyFont="1" applyFill="1" applyBorder="1" applyAlignment="1">
      <alignment horizontal="center" vertical="center"/>
    </xf>
    <xf numFmtId="0" fontId="20" fillId="16" borderId="1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20" fillId="16" borderId="1" xfId="0" applyFont="1" applyFill="1" applyBorder="1" applyAlignment="1">
      <alignment horizontal="justify" vertical="center" wrapText="1"/>
    </xf>
    <xf numFmtId="0" fontId="20" fillId="16" borderId="10" xfId="0" applyFont="1" applyFill="1" applyBorder="1" applyAlignment="1">
      <alignment horizontal="justify" vertical="center" wrapText="1"/>
    </xf>
    <xf numFmtId="0" fontId="20" fillId="16" borderId="45" xfId="0" applyFont="1" applyFill="1" applyBorder="1" applyAlignment="1">
      <alignment horizontal="left" vertical="center" wrapText="1"/>
    </xf>
    <xf numFmtId="0" fontId="20" fillId="16" borderId="46" xfId="0" applyFont="1" applyFill="1" applyBorder="1" applyAlignment="1">
      <alignment horizontal="left" vertical="center" wrapText="1"/>
    </xf>
    <xf numFmtId="0" fontId="20" fillId="16" borderId="47" xfId="0" applyFont="1" applyFill="1" applyBorder="1" applyAlignment="1">
      <alignment horizontal="left" vertical="center" wrapText="1"/>
    </xf>
    <xf numFmtId="0" fontId="6" fillId="16" borderId="48"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6" fillId="16" borderId="49" xfId="0" applyFont="1" applyFill="1" applyBorder="1" applyAlignment="1">
      <alignment horizontal="center" vertical="center" wrapText="1"/>
    </xf>
    <xf numFmtId="0" fontId="18" fillId="16" borderId="27"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6" borderId="28"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2 3" xfId="4"/>
  </cellStyles>
  <dxfs count="274">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9900"/>
      <color rgb="FFFFFFCC"/>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2"/>
  <sheetViews>
    <sheetView topLeftCell="C4" zoomScale="120" zoomScaleNormal="120" workbookViewId="0">
      <selection activeCell="D4" sqref="D4:D9"/>
    </sheetView>
  </sheetViews>
  <sheetFormatPr baseColWidth="10" defaultColWidth="11.42578125"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101</v>
      </c>
      <c r="E2" s="15" t="s">
        <v>102</v>
      </c>
      <c r="F2" s="15" t="s">
        <v>103</v>
      </c>
      <c r="G2" s="15" t="s">
        <v>3</v>
      </c>
      <c r="H2" s="15" t="s">
        <v>131</v>
      </c>
      <c r="I2" s="15" t="s">
        <v>66</v>
      </c>
      <c r="J2" s="15" t="s">
        <v>135</v>
      </c>
      <c r="K2" s="15" t="s">
        <v>163</v>
      </c>
      <c r="L2" s="15" t="s">
        <v>135</v>
      </c>
    </row>
    <row r="4" spans="2:12" ht="31.5" x14ac:dyDescent="0.25">
      <c r="B4" s="14" t="s">
        <v>71</v>
      </c>
      <c r="C4" s="14" t="s">
        <v>89</v>
      </c>
      <c r="D4" s="12" t="s">
        <v>91</v>
      </c>
      <c r="E4" s="15" t="s">
        <v>123</v>
      </c>
      <c r="F4" s="15" t="s">
        <v>104</v>
      </c>
      <c r="G4" s="15" t="s">
        <v>133</v>
      </c>
      <c r="H4" s="15" t="s">
        <v>136</v>
      </c>
      <c r="I4" s="12" t="s">
        <v>23</v>
      </c>
      <c r="J4" s="12" t="s">
        <v>21</v>
      </c>
      <c r="K4" s="15" t="s">
        <v>164</v>
      </c>
      <c r="L4" s="12" t="s">
        <v>21</v>
      </c>
    </row>
    <row r="5" spans="2:12" ht="31.5" x14ac:dyDescent="0.25">
      <c r="B5" s="14" t="s">
        <v>72</v>
      </c>
      <c r="C5" s="14" t="s">
        <v>340</v>
      </c>
      <c r="D5" s="13" t="s">
        <v>92</v>
      </c>
      <c r="E5" s="15" t="s">
        <v>124</v>
      </c>
      <c r="F5" s="15" t="s">
        <v>105</v>
      </c>
      <c r="G5" s="15" t="s">
        <v>17</v>
      </c>
      <c r="H5" s="15" t="s">
        <v>132</v>
      </c>
      <c r="I5" s="12" t="s">
        <v>24</v>
      </c>
      <c r="J5" s="12" t="s">
        <v>22</v>
      </c>
      <c r="K5" s="15" t="s">
        <v>165</v>
      </c>
      <c r="L5" s="12" t="s">
        <v>22</v>
      </c>
    </row>
    <row r="6" spans="2:12" ht="30" x14ac:dyDescent="0.25">
      <c r="B6" s="14" t="s">
        <v>73</v>
      </c>
      <c r="C6" s="14" t="s">
        <v>90</v>
      </c>
      <c r="D6" s="12" t="s">
        <v>93</v>
      </c>
      <c r="E6" s="15" t="s">
        <v>125</v>
      </c>
      <c r="F6" s="15" t="s">
        <v>106</v>
      </c>
      <c r="G6" s="15" t="s">
        <v>18</v>
      </c>
      <c r="H6" s="15" t="s">
        <v>136</v>
      </c>
      <c r="I6" s="12" t="s">
        <v>25</v>
      </c>
      <c r="J6" s="12" t="s">
        <v>23</v>
      </c>
      <c r="K6" s="15" t="s">
        <v>166</v>
      </c>
      <c r="L6" s="12" t="s">
        <v>23</v>
      </c>
    </row>
    <row r="7" spans="2:12" ht="30" x14ac:dyDescent="0.25">
      <c r="B7" s="14" t="s">
        <v>74</v>
      </c>
      <c r="C7" s="14"/>
      <c r="D7" s="12" t="s">
        <v>94</v>
      </c>
      <c r="E7" s="15" t="s">
        <v>126</v>
      </c>
      <c r="F7" s="15" t="s">
        <v>107</v>
      </c>
      <c r="G7" s="15" t="s">
        <v>19</v>
      </c>
      <c r="J7" s="12" t="s">
        <v>24</v>
      </c>
      <c r="K7" s="15" t="s">
        <v>167</v>
      </c>
      <c r="L7" s="12" t="s">
        <v>24</v>
      </c>
    </row>
    <row r="8" spans="2:12" ht="31.5" x14ac:dyDescent="0.25">
      <c r="B8" s="14" t="s">
        <v>75</v>
      </c>
      <c r="C8" s="14"/>
      <c r="D8" s="12" t="s">
        <v>95</v>
      </c>
      <c r="E8" s="15" t="s">
        <v>127</v>
      </c>
      <c r="F8" s="15" t="s">
        <v>108</v>
      </c>
      <c r="G8" s="15" t="s">
        <v>134</v>
      </c>
      <c r="I8" s="12" t="s">
        <v>23</v>
      </c>
      <c r="J8" s="12" t="s">
        <v>25</v>
      </c>
      <c r="L8" s="12" t="s">
        <v>25</v>
      </c>
    </row>
    <row r="9" spans="2:12" ht="30" x14ac:dyDescent="0.25">
      <c r="B9" s="14" t="s">
        <v>76</v>
      </c>
      <c r="C9" s="14"/>
      <c r="D9" s="12" t="s">
        <v>96</v>
      </c>
      <c r="E9" s="15" t="s">
        <v>128</v>
      </c>
      <c r="F9" s="15" t="s">
        <v>109</v>
      </c>
      <c r="I9" s="12" t="s">
        <v>24</v>
      </c>
      <c r="L9" s="12"/>
    </row>
    <row r="10" spans="2:12" ht="31.5" x14ac:dyDescent="0.25">
      <c r="B10" s="14" t="s">
        <v>77</v>
      </c>
      <c r="C10" s="14"/>
      <c r="D10" s="12"/>
      <c r="E10" s="15" t="s">
        <v>129</v>
      </c>
      <c r="F10" s="15" t="s">
        <v>110</v>
      </c>
      <c r="I10" s="12" t="s">
        <v>25</v>
      </c>
    </row>
    <row r="11" spans="2:12" ht="30" x14ac:dyDescent="0.25">
      <c r="B11" s="14" t="s">
        <v>78</v>
      </c>
      <c r="C11" s="14"/>
      <c r="D11" s="15" t="s">
        <v>97</v>
      </c>
      <c r="E11" s="15" t="s">
        <v>130</v>
      </c>
      <c r="F11" s="15" t="s">
        <v>111</v>
      </c>
    </row>
    <row r="12" spans="2:12" ht="15.75" x14ac:dyDescent="0.25">
      <c r="B12" s="14"/>
      <c r="C12" s="14"/>
      <c r="D12" s="15" t="s">
        <v>326</v>
      </c>
    </row>
    <row r="13" spans="2:12" ht="45" x14ac:dyDescent="0.25">
      <c r="B13" s="14" t="s">
        <v>79</v>
      </c>
      <c r="C13" s="14"/>
      <c r="F13" s="15" t="s">
        <v>112</v>
      </c>
    </row>
    <row r="14" spans="2:12" ht="45" x14ac:dyDescent="0.25">
      <c r="B14" s="14" t="s">
        <v>80</v>
      </c>
      <c r="C14" s="14"/>
      <c r="D14" s="15" t="s">
        <v>98</v>
      </c>
      <c r="F14" s="15" t="s">
        <v>113</v>
      </c>
    </row>
    <row r="15" spans="2:12" ht="45" x14ac:dyDescent="0.25">
      <c r="B15" s="14" t="s">
        <v>81</v>
      </c>
      <c r="D15" s="15" t="s">
        <v>99</v>
      </c>
      <c r="F15" s="15" t="s">
        <v>114</v>
      </c>
    </row>
    <row r="16" spans="2:12" ht="45" x14ac:dyDescent="0.25">
      <c r="B16" s="14" t="s">
        <v>82</v>
      </c>
      <c r="C16" s="14"/>
      <c r="D16" s="15" t="s">
        <v>100</v>
      </c>
      <c r="F16" s="15" t="s">
        <v>115</v>
      </c>
    </row>
    <row r="17" spans="2:6" ht="30" x14ac:dyDescent="0.25">
      <c r="B17" s="14" t="s">
        <v>83</v>
      </c>
      <c r="C17" s="14"/>
      <c r="F17" s="15" t="s">
        <v>116</v>
      </c>
    </row>
    <row r="18" spans="2:6" ht="30" x14ac:dyDescent="0.25">
      <c r="B18" s="14" t="s">
        <v>84</v>
      </c>
      <c r="C18" s="14"/>
      <c r="F18" s="15" t="s">
        <v>117</v>
      </c>
    </row>
    <row r="19" spans="2:6" ht="45" x14ac:dyDescent="0.25">
      <c r="B19" s="14" t="s">
        <v>85</v>
      </c>
      <c r="C19" s="14"/>
      <c r="F19" s="15" t="s">
        <v>118</v>
      </c>
    </row>
    <row r="20" spans="2:6" ht="30" x14ac:dyDescent="0.25">
      <c r="B20" s="14" t="s">
        <v>86</v>
      </c>
      <c r="C20" s="14"/>
      <c r="D20" s="15" t="s">
        <v>327</v>
      </c>
      <c r="F20" s="15" t="s">
        <v>119</v>
      </c>
    </row>
    <row r="21" spans="2:6" ht="31.5" x14ac:dyDescent="0.25">
      <c r="B21" s="14" t="s">
        <v>87</v>
      </c>
      <c r="C21" s="14"/>
      <c r="D21" s="15" t="s">
        <v>326</v>
      </c>
      <c r="F21" s="15" t="s">
        <v>120</v>
      </c>
    </row>
    <row r="22" spans="2:6" ht="30" x14ac:dyDescent="0.25">
      <c r="F22" s="15" t="s">
        <v>121</v>
      </c>
    </row>
    <row r="23" spans="2:6" x14ac:dyDescent="0.25">
      <c r="F23" s="15" t="s">
        <v>122</v>
      </c>
    </row>
    <row r="30" spans="2:6" x14ac:dyDescent="0.25">
      <c r="B30" s="15" t="s">
        <v>137</v>
      </c>
      <c r="C30" s="15" t="s">
        <v>136</v>
      </c>
    </row>
    <row r="31" spans="2:6" x14ac:dyDescent="0.25">
      <c r="B31" s="15" t="s">
        <v>133</v>
      </c>
      <c r="C31" s="12" t="s">
        <v>21</v>
      </c>
    </row>
    <row r="32" spans="2:6" x14ac:dyDescent="0.25">
      <c r="B32" s="15" t="s">
        <v>17</v>
      </c>
      <c r="C32" s="12" t="s">
        <v>22</v>
      </c>
    </row>
    <row r="33" spans="2:3" x14ac:dyDescent="0.25">
      <c r="B33" s="15" t="s">
        <v>18</v>
      </c>
      <c r="C33" s="12" t="s">
        <v>23</v>
      </c>
    </row>
    <row r="34" spans="2:3" x14ac:dyDescent="0.25">
      <c r="B34" s="15" t="s">
        <v>19</v>
      </c>
      <c r="C34" s="12" t="s">
        <v>24</v>
      </c>
    </row>
    <row r="35" spans="2:3" x14ac:dyDescent="0.25">
      <c r="B35" s="15" t="s">
        <v>134</v>
      </c>
      <c r="C35" s="12" t="s">
        <v>25</v>
      </c>
    </row>
    <row r="38" spans="2:3" x14ac:dyDescent="0.25">
      <c r="B38" s="15" t="str">
        <f>$B$31&amp;C31</f>
        <v>Rara vezInsignificante</v>
      </c>
      <c r="C38" s="15" t="s">
        <v>138</v>
      </c>
    </row>
    <row r="39" spans="2:3" x14ac:dyDescent="0.25">
      <c r="B39" s="15" t="str">
        <f>$B$31&amp;C32</f>
        <v>Rara vezMenor</v>
      </c>
      <c r="C39" s="15" t="s">
        <v>138</v>
      </c>
    </row>
    <row r="40" spans="2:3" x14ac:dyDescent="0.25">
      <c r="B40" s="15" t="str">
        <f>$B$31&amp;C33</f>
        <v>Rara vezModerado</v>
      </c>
      <c r="C40" s="15" t="s">
        <v>139</v>
      </c>
    </row>
    <row r="41" spans="2:3" x14ac:dyDescent="0.25">
      <c r="B41" s="15" t="str">
        <f>$B$31&amp;C34</f>
        <v>Rara vezMayor</v>
      </c>
      <c r="C41" s="15" t="s">
        <v>140</v>
      </c>
    </row>
    <row r="42" spans="2:3" x14ac:dyDescent="0.25">
      <c r="B42" s="15" t="str">
        <f>$B$31&amp;C35</f>
        <v>Rara vezCatastrófico</v>
      </c>
      <c r="C42" s="15" t="s">
        <v>141</v>
      </c>
    </row>
    <row r="43" spans="2:3" x14ac:dyDescent="0.25">
      <c r="B43" s="15" t="str">
        <f>$B$32&amp;C31</f>
        <v>ImprobableInsignificante</v>
      </c>
      <c r="C43" s="15" t="s">
        <v>138</v>
      </c>
    </row>
    <row r="44" spans="2:3" x14ac:dyDescent="0.25">
      <c r="B44" s="15" t="str">
        <f>$B$32&amp;C32</f>
        <v>ImprobableMenor</v>
      </c>
      <c r="C44" s="15" t="s">
        <v>138</v>
      </c>
    </row>
    <row r="45" spans="2:3" x14ac:dyDescent="0.25">
      <c r="B45" s="15" t="str">
        <f>$B$32&amp;C33</f>
        <v>ImprobableModerado</v>
      </c>
      <c r="C45" s="15" t="s">
        <v>139</v>
      </c>
    </row>
    <row r="46" spans="2:3" x14ac:dyDescent="0.25">
      <c r="B46" s="15" t="str">
        <f>$B$32&amp;C34</f>
        <v>ImprobableMayor</v>
      </c>
      <c r="C46" s="15" t="s">
        <v>140</v>
      </c>
    </row>
    <row r="47" spans="2:3" x14ac:dyDescent="0.25">
      <c r="B47" s="15" t="str">
        <f>$B$32&amp;C35</f>
        <v>ImprobableCatastrófico</v>
      </c>
      <c r="C47" s="15" t="s">
        <v>141</v>
      </c>
    </row>
    <row r="48" spans="2:3" x14ac:dyDescent="0.25">
      <c r="B48" s="15" t="str">
        <f>$B$33&amp;C31</f>
        <v>PosibleInsignificante</v>
      </c>
      <c r="C48" s="15" t="s">
        <v>138</v>
      </c>
    </row>
    <row r="49" spans="2:3" x14ac:dyDescent="0.25">
      <c r="B49" s="15" t="str">
        <f>$B$33&amp;C32</f>
        <v>PosibleMenor</v>
      </c>
      <c r="C49" s="15" t="s">
        <v>139</v>
      </c>
    </row>
    <row r="50" spans="2:3" x14ac:dyDescent="0.25">
      <c r="B50" s="15" t="str">
        <f>$B$33&amp;C33</f>
        <v>PosibleModerado</v>
      </c>
      <c r="C50" s="15" t="s">
        <v>140</v>
      </c>
    </row>
    <row r="51" spans="2:3" x14ac:dyDescent="0.25">
      <c r="B51" s="15" t="str">
        <f>$B$33&amp;C34</f>
        <v>PosibleMayor</v>
      </c>
      <c r="C51" s="15" t="s">
        <v>141</v>
      </c>
    </row>
    <row r="52" spans="2:3" x14ac:dyDescent="0.25">
      <c r="B52" s="15" t="str">
        <f>$B$33&amp;C35</f>
        <v>PosibleCatastrófico</v>
      </c>
      <c r="C52" s="15" t="s">
        <v>141</v>
      </c>
    </row>
    <row r="53" spans="2:3" x14ac:dyDescent="0.25">
      <c r="B53" s="15" t="str">
        <f>$B$34&amp;C31</f>
        <v>ProbableInsignificante</v>
      </c>
      <c r="C53" s="15" t="s">
        <v>139</v>
      </c>
    </row>
    <row r="54" spans="2:3" x14ac:dyDescent="0.25">
      <c r="B54" s="15" t="str">
        <f>$B$34&amp;C32</f>
        <v>ProbableMenor</v>
      </c>
      <c r="C54" s="15" t="s">
        <v>140</v>
      </c>
    </row>
    <row r="55" spans="2:3" x14ac:dyDescent="0.25">
      <c r="B55" s="15" t="str">
        <f>$B$34&amp;C33</f>
        <v>ProbableModerado</v>
      </c>
      <c r="C55" s="15" t="s">
        <v>140</v>
      </c>
    </row>
    <row r="56" spans="2:3" x14ac:dyDescent="0.25">
      <c r="B56" s="15" t="str">
        <f>$B$34&amp;C34</f>
        <v>ProbableMayor</v>
      </c>
      <c r="C56" s="15" t="s">
        <v>141</v>
      </c>
    </row>
    <row r="57" spans="2:3" x14ac:dyDescent="0.25">
      <c r="B57" s="15" t="str">
        <f>$B$34&amp;C35</f>
        <v>ProbableCatastrófico</v>
      </c>
      <c r="C57" s="15" t="s">
        <v>141</v>
      </c>
    </row>
    <row r="58" spans="2:3" x14ac:dyDescent="0.25">
      <c r="B58" s="15" t="str">
        <f>$B$35&amp;C31</f>
        <v>Casi seguroInsignificante</v>
      </c>
      <c r="C58" s="15" t="s">
        <v>140</v>
      </c>
    </row>
    <row r="59" spans="2:3" x14ac:dyDescent="0.25">
      <c r="B59" s="15" t="str">
        <f>$B$35&amp;C32</f>
        <v>Casi seguroMenor</v>
      </c>
      <c r="C59" s="15" t="s">
        <v>140</v>
      </c>
    </row>
    <row r="60" spans="2:3" x14ac:dyDescent="0.25">
      <c r="B60" s="15" t="str">
        <f>$B$35&amp;C33</f>
        <v>Casi seguroModerado</v>
      </c>
      <c r="C60" s="15" t="s">
        <v>141</v>
      </c>
    </row>
    <row r="61" spans="2:3" x14ac:dyDescent="0.25">
      <c r="B61" s="15" t="str">
        <f>$B$35&amp;C34</f>
        <v>Casi seguroMayor</v>
      </c>
      <c r="C61" s="15" t="s">
        <v>141</v>
      </c>
    </row>
    <row r="62" spans="2:3" x14ac:dyDescent="0.25">
      <c r="B62" s="15" t="str">
        <f>$B$35&amp;C35</f>
        <v>Casi seguroCatastrófico</v>
      </c>
      <c r="C62" s="15" t="s">
        <v>141</v>
      </c>
    </row>
    <row r="65" spans="2:4" x14ac:dyDescent="0.25">
      <c r="B65" s="15" t="s">
        <v>151</v>
      </c>
      <c r="C65" s="15" t="s">
        <v>151</v>
      </c>
    </row>
    <row r="66" spans="2:4" x14ac:dyDescent="0.25">
      <c r="B66" s="15" t="s">
        <v>23</v>
      </c>
      <c r="C66" s="15" t="s">
        <v>23</v>
      </c>
    </row>
    <row r="67" spans="2:4" x14ac:dyDescent="0.25">
      <c r="B67" s="15" t="s">
        <v>152</v>
      </c>
      <c r="C67" s="15" t="s">
        <v>152</v>
      </c>
    </row>
    <row r="70" spans="2:4" x14ac:dyDescent="0.25">
      <c r="B70" s="15" t="str">
        <f>$B$65&amp;C65</f>
        <v>FuerteFuerte</v>
      </c>
      <c r="C70" s="15" t="s">
        <v>153</v>
      </c>
      <c r="D70" s="15" t="s">
        <v>151</v>
      </c>
    </row>
    <row r="71" spans="2:4" x14ac:dyDescent="0.25">
      <c r="B71" s="15" t="str">
        <f>$B$65&amp;C66</f>
        <v>FuerteModerado</v>
      </c>
      <c r="C71" s="15" t="s">
        <v>154</v>
      </c>
      <c r="D71" s="15" t="s">
        <v>23</v>
      </c>
    </row>
    <row r="72" spans="2:4" x14ac:dyDescent="0.25">
      <c r="B72" s="15" t="str">
        <f>$B$65&amp;C67</f>
        <v>FuerteDébil</v>
      </c>
      <c r="C72" s="15" t="s">
        <v>154</v>
      </c>
      <c r="D72" s="15" t="s">
        <v>152</v>
      </c>
    </row>
    <row r="73" spans="2:4" x14ac:dyDescent="0.25">
      <c r="B73" s="15" t="str">
        <f>$B$66&amp;C65</f>
        <v>ModeradoFuerte</v>
      </c>
      <c r="C73" s="15" t="s">
        <v>154</v>
      </c>
      <c r="D73" s="15" t="s">
        <v>23</v>
      </c>
    </row>
    <row r="74" spans="2:4" x14ac:dyDescent="0.25">
      <c r="B74" s="15" t="str">
        <f>$B$66&amp;C66</f>
        <v>ModeradoModerado</v>
      </c>
      <c r="C74" s="15" t="s">
        <v>154</v>
      </c>
      <c r="D74" s="15" t="s">
        <v>23</v>
      </c>
    </row>
    <row r="75" spans="2:4" x14ac:dyDescent="0.25">
      <c r="B75" s="15" t="str">
        <f>$B$66&amp;C67</f>
        <v>ModeradoDébil</v>
      </c>
      <c r="C75" s="15" t="s">
        <v>154</v>
      </c>
      <c r="D75" s="15" t="s">
        <v>152</v>
      </c>
    </row>
    <row r="76" spans="2:4" x14ac:dyDescent="0.25">
      <c r="B76" s="15" t="str">
        <f>$B$67&amp;C65</f>
        <v>DébilFuerte</v>
      </c>
      <c r="C76" s="15" t="s">
        <v>154</v>
      </c>
      <c r="D76" s="15" t="s">
        <v>152</v>
      </c>
    </row>
    <row r="77" spans="2:4" x14ac:dyDescent="0.25">
      <c r="B77" s="15" t="str">
        <f>$B$67&amp;C66</f>
        <v>DébilModerado</v>
      </c>
      <c r="C77" s="15" t="s">
        <v>154</v>
      </c>
      <c r="D77" s="15" t="s">
        <v>152</v>
      </c>
    </row>
    <row r="78" spans="2:4" x14ac:dyDescent="0.25">
      <c r="B78" s="15" t="str">
        <f>$B$67&amp;C67</f>
        <v>DébilDébil</v>
      </c>
      <c r="C78" s="15" t="s">
        <v>154</v>
      </c>
      <c r="D78" s="15" t="s">
        <v>152</v>
      </c>
    </row>
    <row r="81" spans="2:4" x14ac:dyDescent="0.25">
      <c r="B81" s="15" t="s">
        <v>151</v>
      </c>
      <c r="C81" s="15" t="s">
        <v>158</v>
      </c>
      <c r="D81" s="15" t="s">
        <v>158</v>
      </c>
    </row>
    <row r="82" spans="2:4" x14ac:dyDescent="0.25">
      <c r="B82" s="15" t="s">
        <v>23</v>
      </c>
      <c r="C82" s="15" t="s">
        <v>159</v>
      </c>
      <c r="D82" s="15" t="s">
        <v>160</v>
      </c>
    </row>
    <row r="83" spans="2:4" x14ac:dyDescent="0.25">
      <c r="D83" s="15" t="s">
        <v>159</v>
      </c>
    </row>
    <row r="86" spans="2:4" x14ac:dyDescent="0.25">
      <c r="B86" s="15" t="s">
        <v>151</v>
      </c>
      <c r="C86" s="15" t="s">
        <v>158</v>
      </c>
      <c r="D86" s="15" t="s">
        <v>158</v>
      </c>
    </row>
    <row r="87" spans="2:4" x14ac:dyDescent="0.25">
      <c r="B87" s="15" t="s">
        <v>151</v>
      </c>
      <c r="C87" s="15" t="s">
        <v>158</v>
      </c>
      <c r="D87" s="15" t="s">
        <v>160</v>
      </c>
    </row>
    <row r="88" spans="2:4" x14ac:dyDescent="0.25">
      <c r="B88" s="15" t="s">
        <v>151</v>
      </c>
      <c r="C88" s="15" t="s">
        <v>158</v>
      </c>
      <c r="D88" s="15" t="s">
        <v>159</v>
      </c>
    </row>
    <row r="89" spans="2:4" x14ac:dyDescent="0.25">
      <c r="B89" s="15" t="s">
        <v>151</v>
      </c>
      <c r="C89" s="15" t="s">
        <v>159</v>
      </c>
      <c r="D89" s="15" t="s">
        <v>158</v>
      </c>
    </row>
    <row r="90" spans="2:4" x14ac:dyDescent="0.25">
      <c r="B90" s="15" t="s">
        <v>23</v>
      </c>
      <c r="C90" s="15" t="s">
        <v>158</v>
      </c>
      <c r="D90" s="15" t="s">
        <v>158</v>
      </c>
    </row>
    <row r="91" spans="2:4" x14ac:dyDescent="0.25">
      <c r="B91" s="15" t="s">
        <v>23</v>
      </c>
      <c r="C91" s="15" t="s">
        <v>158</v>
      </c>
      <c r="D91" s="15" t="s">
        <v>160</v>
      </c>
    </row>
    <row r="92" spans="2:4" x14ac:dyDescent="0.25">
      <c r="B92" s="15" t="s">
        <v>23</v>
      </c>
      <c r="C92" s="15" t="s">
        <v>158</v>
      </c>
      <c r="D92" s="15" t="s">
        <v>159</v>
      </c>
    </row>
    <row r="93" spans="2:4" x14ac:dyDescent="0.25">
      <c r="B93" s="15" t="s">
        <v>23</v>
      </c>
      <c r="C93" s="15" t="s">
        <v>159</v>
      </c>
      <c r="D93" s="15" t="s">
        <v>158</v>
      </c>
    </row>
    <row r="95" spans="2:4" x14ac:dyDescent="0.25">
      <c r="B95" s="15" t="str">
        <f>+B86&amp;C86&amp;D86</f>
        <v>FuerteDirectamenteDirectamente</v>
      </c>
      <c r="C95" s="15">
        <v>2</v>
      </c>
      <c r="D95" s="15">
        <v>2</v>
      </c>
    </row>
    <row r="96" spans="2:4" x14ac:dyDescent="0.25">
      <c r="B96" s="15" t="str">
        <f t="shared" ref="B96:B102" si="0">+B87&amp;C87&amp;D87</f>
        <v>FuerteDirectamenteIndirectamente</v>
      </c>
      <c r="C96" s="15">
        <v>2</v>
      </c>
      <c r="D96" s="15">
        <v>1</v>
      </c>
    </row>
    <row r="97" spans="2:4" x14ac:dyDescent="0.25">
      <c r="B97" s="15" t="str">
        <f t="shared" si="0"/>
        <v>FuerteDirectamenteNo disminuye</v>
      </c>
      <c r="C97" s="15">
        <v>2</v>
      </c>
      <c r="D97" s="15">
        <v>0</v>
      </c>
    </row>
    <row r="98" spans="2:4" x14ac:dyDescent="0.25">
      <c r="B98" s="15" t="str">
        <f t="shared" si="0"/>
        <v>FuerteNo disminuyeDirectamente</v>
      </c>
      <c r="C98" s="15">
        <v>0</v>
      </c>
      <c r="D98" s="15">
        <v>2</v>
      </c>
    </row>
    <row r="99" spans="2:4" x14ac:dyDescent="0.25">
      <c r="B99" s="15" t="str">
        <f t="shared" si="0"/>
        <v>ModeradoDirectamenteDirectamente</v>
      </c>
      <c r="C99" s="15">
        <v>1</v>
      </c>
      <c r="D99" s="15">
        <v>1</v>
      </c>
    </row>
    <row r="100" spans="2:4" x14ac:dyDescent="0.25">
      <c r="B100" s="15" t="str">
        <f t="shared" si="0"/>
        <v>ModeradoDirectamenteIndirectamente</v>
      </c>
      <c r="C100" s="15">
        <v>1</v>
      </c>
      <c r="D100" s="15">
        <v>0</v>
      </c>
    </row>
    <row r="101" spans="2:4" x14ac:dyDescent="0.25">
      <c r="B101" s="15" t="str">
        <f t="shared" si="0"/>
        <v>ModeradoDirectamenteNo disminuye</v>
      </c>
      <c r="C101" s="15">
        <v>1</v>
      </c>
      <c r="D101" s="15">
        <v>0</v>
      </c>
    </row>
    <row r="102" spans="2:4" x14ac:dyDescent="0.25">
      <c r="B102" s="15" t="str">
        <f t="shared" si="0"/>
        <v>ModeradoNo disminuyeDirectamente</v>
      </c>
      <c r="C102" s="15">
        <v>0</v>
      </c>
      <c r="D102" s="15">
        <v>1</v>
      </c>
    </row>
  </sheetData>
  <dataConsolidate link="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80" zoomScaleSheetLayoutView="80" workbookViewId="0">
      <selection activeCell="B14" sqref="B14:B21"/>
    </sheetView>
  </sheetViews>
  <sheetFormatPr baseColWidth="10" defaultColWidth="11.42578125"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84" t="s">
        <v>48</v>
      </c>
      <c r="C2" s="285"/>
    </row>
    <row r="3" spans="2:3" ht="27" customHeight="1" x14ac:dyDescent="0.25">
      <c r="B3" s="278" t="s">
        <v>294</v>
      </c>
      <c r="C3" s="281" t="s">
        <v>295</v>
      </c>
    </row>
    <row r="4" spans="2:3" ht="27" customHeight="1" x14ac:dyDescent="0.25">
      <c r="B4" s="279"/>
      <c r="C4" s="282"/>
    </row>
    <row r="5" spans="2:3" ht="27" customHeight="1" x14ac:dyDescent="0.25">
      <c r="B5" s="279"/>
      <c r="C5" s="282"/>
    </row>
    <row r="6" spans="2:3" ht="27" customHeight="1" thickBot="1" x14ac:dyDescent="0.3">
      <c r="B6" s="280"/>
      <c r="C6" s="283"/>
    </row>
    <row r="7" spans="2:3" ht="15.75" thickBot="1" x14ac:dyDescent="0.3"/>
    <row r="8" spans="2:3" ht="49.5" customHeight="1" x14ac:dyDescent="0.25">
      <c r="B8" s="278" t="s">
        <v>296</v>
      </c>
      <c r="C8" s="281" t="s">
        <v>297</v>
      </c>
    </row>
    <row r="9" spans="2:3" ht="15.75" customHeight="1" x14ac:dyDescent="0.25">
      <c r="B9" s="279"/>
      <c r="C9" s="282"/>
    </row>
    <row r="10" spans="2:3" ht="15.75" customHeight="1" x14ac:dyDescent="0.25">
      <c r="B10" s="279"/>
      <c r="C10" s="282"/>
    </row>
    <row r="11" spans="2:3" ht="15.75" customHeight="1" x14ac:dyDescent="0.25">
      <c r="B11" s="279"/>
      <c r="C11" s="282"/>
    </row>
    <row r="12" spans="2:3" ht="16.5" customHeight="1" thickBot="1" x14ac:dyDescent="0.3">
      <c r="B12" s="280"/>
      <c r="C12" s="283"/>
    </row>
    <row r="13" spans="2:3" ht="15.75" thickBot="1" x14ac:dyDescent="0.3"/>
    <row r="14" spans="2:3" ht="16.5" customHeight="1" x14ac:dyDescent="0.25">
      <c r="B14" s="278" t="s">
        <v>298</v>
      </c>
      <c r="C14" s="281" t="s">
        <v>299</v>
      </c>
    </row>
    <row r="15" spans="2:3" x14ac:dyDescent="0.25">
      <c r="B15" s="279"/>
      <c r="C15" s="282"/>
    </row>
    <row r="16" spans="2:3" x14ac:dyDescent="0.25">
      <c r="B16" s="279"/>
      <c r="C16" s="282"/>
    </row>
    <row r="17" spans="2:3" x14ac:dyDescent="0.25">
      <c r="B17" s="279"/>
      <c r="C17" s="282"/>
    </row>
    <row r="18" spans="2:3" x14ac:dyDescent="0.25">
      <c r="B18" s="279"/>
      <c r="C18" s="282"/>
    </row>
    <row r="19" spans="2:3" x14ac:dyDescent="0.25">
      <c r="B19" s="279"/>
      <c r="C19" s="282"/>
    </row>
    <row r="20" spans="2:3" x14ac:dyDescent="0.25">
      <c r="B20" s="279"/>
      <c r="C20" s="282"/>
    </row>
    <row r="21" spans="2:3" ht="23.25" customHeight="1" thickBot="1" x14ac:dyDescent="0.3">
      <c r="B21" s="280"/>
      <c r="C21" s="283"/>
    </row>
    <row r="22" spans="2:3" ht="15.75" thickBot="1" x14ac:dyDescent="0.3"/>
    <row r="23" spans="2:3" ht="18.75" customHeight="1" x14ac:dyDescent="0.25">
      <c r="B23" s="278" t="s">
        <v>300</v>
      </c>
      <c r="C23" s="281" t="s">
        <v>301</v>
      </c>
    </row>
    <row r="24" spans="2:3" ht="18.75" customHeight="1" x14ac:dyDescent="0.25">
      <c r="B24" s="279"/>
      <c r="C24" s="282"/>
    </row>
    <row r="25" spans="2:3" ht="18.75" customHeight="1" x14ac:dyDescent="0.25">
      <c r="B25" s="279"/>
      <c r="C25" s="282"/>
    </row>
    <row r="26" spans="2:3" ht="18.75" customHeight="1" x14ac:dyDescent="0.25">
      <c r="B26" s="279"/>
      <c r="C26" s="282"/>
    </row>
    <row r="27" spans="2:3" ht="18.75" customHeight="1" x14ac:dyDescent="0.25">
      <c r="B27" s="279"/>
      <c r="C27" s="282"/>
    </row>
    <row r="28" spans="2:3" ht="18.75" customHeight="1" x14ac:dyDescent="0.25">
      <c r="B28" s="279"/>
      <c r="C28" s="282"/>
    </row>
    <row r="29" spans="2:3" ht="18.75" customHeight="1" x14ac:dyDescent="0.25">
      <c r="B29" s="279"/>
      <c r="C29" s="282"/>
    </row>
    <row r="30" spans="2:3" ht="18.75" customHeight="1" thickBot="1" x14ac:dyDescent="0.3">
      <c r="B30" s="280"/>
      <c r="C30" s="283"/>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zoomScaleSheetLayoutView="80" workbookViewId="0">
      <selection activeCell="F12" sqref="F12"/>
    </sheetView>
  </sheetViews>
  <sheetFormatPr baseColWidth="10" defaultColWidth="11.42578125"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99" t="s">
        <v>67</v>
      </c>
      <c r="C2" s="300"/>
      <c r="D2" s="300"/>
      <c r="E2" s="300"/>
      <c r="F2" s="300"/>
      <c r="G2" s="300"/>
      <c r="H2" s="301"/>
    </row>
    <row r="3" spans="2:8" ht="18" customHeight="1" thickBot="1" x14ac:dyDescent="0.3">
      <c r="B3" s="299" t="s">
        <v>47</v>
      </c>
      <c r="C3" s="300"/>
      <c r="D3" s="300"/>
      <c r="E3" s="300"/>
      <c r="F3" s="300"/>
      <c r="G3" s="300"/>
      <c r="H3" s="301"/>
    </row>
    <row r="4" spans="2:8" ht="15.75" customHeight="1" x14ac:dyDescent="0.25">
      <c r="B4" s="302" t="s">
        <v>49</v>
      </c>
      <c r="C4" s="303"/>
      <c r="D4" s="304" t="s">
        <v>50</v>
      </c>
      <c r="E4" s="304"/>
      <c r="F4" s="304"/>
      <c r="G4" s="304"/>
      <c r="H4" s="305"/>
    </row>
    <row r="5" spans="2:8" ht="15.75" customHeight="1" x14ac:dyDescent="0.25">
      <c r="B5" s="306" t="s">
        <v>51</v>
      </c>
      <c r="C5" s="307"/>
      <c r="D5" s="288" t="s">
        <v>52</v>
      </c>
      <c r="E5" s="288"/>
      <c r="F5" s="288"/>
      <c r="G5" s="288"/>
      <c r="H5" s="289"/>
    </row>
    <row r="6" spans="2:8" ht="15.75" customHeight="1" x14ac:dyDescent="0.25">
      <c r="B6" s="286" t="s">
        <v>53</v>
      </c>
      <c r="C6" s="287"/>
      <c r="D6" s="288" t="s">
        <v>54</v>
      </c>
      <c r="E6" s="288"/>
      <c r="F6" s="288"/>
      <c r="G6" s="288"/>
      <c r="H6" s="289"/>
    </row>
    <row r="7" spans="2:8" ht="16.5" customHeight="1" thickBot="1" x14ac:dyDescent="0.3">
      <c r="B7" s="290" t="s">
        <v>55</v>
      </c>
      <c r="C7" s="291"/>
      <c r="D7" s="292" t="s">
        <v>56</v>
      </c>
      <c r="E7" s="292"/>
      <c r="F7" s="292"/>
      <c r="G7" s="292"/>
      <c r="H7" s="293"/>
    </row>
    <row r="8" spans="2:8" ht="10.5" customHeight="1" x14ac:dyDescent="0.25">
      <c r="B8" s="46"/>
      <c r="C8" s="46"/>
      <c r="D8" s="46"/>
      <c r="E8" s="46"/>
      <c r="F8" s="46"/>
      <c r="G8" s="46"/>
      <c r="H8" s="46"/>
    </row>
    <row r="9" spans="2:8" ht="15.75" thickBot="1" x14ac:dyDescent="0.3">
      <c r="B9" s="46"/>
      <c r="C9" s="46"/>
      <c r="D9" s="46"/>
      <c r="E9" s="46"/>
      <c r="F9" s="46"/>
      <c r="G9" s="46"/>
      <c r="H9" s="46"/>
    </row>
    <row r="10" spans="2:8" ht="21.75" customHeight="1" thickBot="1" x14ac:dyDescent="0.3">
      <c r="B10" s="294" t="s">
        <v>3</v>
      </c>
      <c r="C10" s="47" t="s">
        <v>270</v>
      </c>
      <c r="D10" s="5" t="s">
        <v>53</v>
      </c>
      <c r="E10" s="5" t="s">
        <v>53</v>
      </c>
      <c r="F10" s="48" t="s">
        <v>55</v>
      </c>
      <c r="G10" s="48" t="s">
        <v>55</v>
      </c>
      <c r="H10" s="6" t="s">
        <v>55</v>
      </c>
    </row>
    <row r="11" spans="2:8" ht="21.75" customHeight="1" thickBot="1" x14ac:dyDescent="0.3">
      <c r="B11" s="295"/>
      <c r="C11" s="49" t="s">
        <v>64</v>
      </c>
      <c r="D11" s="10" t="s">
        <v>51</v>
      </c>
      <c r="E11" s="11" t="s">
        <v>53</v>
      </c>
      <c r="F11" s="11" t="s">
        <v>53</v>
      </c>
      <c r="G11" s="25" t="s">
        <v>55</v>
      </c>
      <c r="H11" s="26" t="s">
        <v>55</v>
      </c>
    </row>
    <row r="12" spans="2:8" ht="21.75" customHeight="1" thickBot="1" x14ac:dyDescent="0.3">
      <c r="B12" s="295"/>
      <c r="C12" s="49" t="s">
        <v>63</v>
      </c>
      <c r="D12" s="24" t="s">
        <v>49</v>
      </c>
      <c r="E12" s="10" t="s">
        <v>51</v>
      </c>
      <c r="F12" s="11" t="s">
        <v>53</v>
      </c>
      <c r="G12" s="25" t="s">
        <v>55</v>
      </c>
      <c r="H12" s="26" t="s">
        <v>55</v>
      </c>
    </row>
    <row r="13" spans="2:8" ht="21.75" customHeight="1" thickBot="1" x14ac:dyDescent="0.3">
      <c r="B13" s="295"/>
      <c r="C13" s="49" t="s">
        <v>62</v>
      </c>
      <c r="D13" s="24" t="s">
        <v>49</v>
      </c>
      <c r="E13" s="24" t="s">
        <v>49</v>
      </c>
      <c r="F13" s="10" t="s">
        <v>51</v>
      </c>
      <c r="G13" s="11" t="s">
        <v>53</v>
      </c>
      <c r="H13" s="26" t="s">
        <v>55</v>
      </c>
    </row>
    <row r="14" spans="2:8" ht="21.75" customHeight="1" thickBot="1" x14ac:dyDescent="0.3">
      <c r="B14" s="295"/>
      <c r="C14" s="50" t="s">
        <v>133</v>
      </c>
      <c r="D14" s="24" t="s">
        <v>49</v>
      </c>
      <c r="E14" s="24" t="s">
        <v>49</v>
      </c>
      <c r="F14" s="10" t="s">
        <v>51</v>
      </c>
      <c r="G14" s="11" t="s">
        <v>53</v>
      </c>
      <c r="H14" s="26" t="s">
        <v>55</v>
      </c>
    </row>
    <row r="15" spans="2:8" ht="16.5" thickBot="1" x14ac:dyDescent="0.3">
      <c r="B15" s="295"/>
      <c r="C15" s="51"/>
      <c r="D15" s="7" t="s">
        <v>57</v>
      </c>
      <c r="E15" s="8" t="s">
        <v>58</v>
      </c>
      <c r="F15" s="8" t="s">
        <v>59</v>
      </c>
      <c r="G15" s="8" t="s">
        <v>60</v>
      </c>
      <c r="H15" s="9" t="s">
        <v>61</v>
      </c>
    </row>
    <row r="16" spans="2:8" ht="21" customHeight="1" thickBot="1" x14ac:dyDescent="0.3">
      <c r="B16" s="296"/>
      <c r="C16" s="297" t="s">
        <v>271</v>
      </c>
      <c r="D16" s="297"/>
      <c r="E16" s="297"/>
      <c r="F16" s="297"/>
      <c r="G16" s="297"/>
      <c r="H16" s="298"/>
    </row>
  </sheetData>
  <mergeCells count="12">
    <mergeCell ref="B2:H2"/>
    <mergeCell ref="B3:H3"/>
    <mergeCell ref="B4:C4"/>
    <mergeCell ref="D4:H4"/>
    <mergeCell ref="B5:C5"/>
    <mergeCell ref="D5:H5"/>
    <mergeCell ref="B6:C6"/>
    <mergeCell ref="D6:H6"/>
    <mergeCell ref="B7:C7"/>
    <mergeCell ref="D7:H7"/>
    <mergeCell ref="B10:B16"/>
    <mergeCell ref="C16:H16"/>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28"/>
  <sheetViews>
    <sheetView showGridLines="0" tabSelected="1" zoomScaleNormal="100" zoomScaleSheetLayoutView="40" zoomScalePageLayoutView="50" workbookViewId="0">
      <selection activeCell="B3" sqref="B3:T4"/>
    </sheetView>
  </sheetViews>
  <sheetFormatPr baseColWidth="10" defaultColWidth="11.42578125" defaultRowHeight="11.25" x14ac:dyDescent="0.25"/>
  <cols>
    <col min="1" max="1" width="4.28515625" style="19" customWidth="1"/>
    <col min="2" max="2" width="20.7109375" style="19" customWidth="1"/>
    <col min="3" max="3" width="8.85546875" style="19" customWidth="1"/>
    <col min="4" max="4" width="32.42578125" style="19" customWidth="1"/>
    <col min="5" max="5" width="52.42578125" style="19" customWidth="1"/>
    <col min="6" max="6" width="23.42578125" style="19" customWidth="1"/>
    <col min="7" max="7" width="26.7109375" style="19" customWidth="1"/>
    <col min="8" max="8" width="33.42578125" style="19" customWidth="1"/>
    <col min="9" max="9" width="32.140625" style="19" customWidth="1"/>
    <col min="10" max="10" width="46.85546875" style="19" customWidth="1"/>
    <col min="11" max="11" width="30.7109375" style="19" customWidth="1"/>
    <col min="12" max="12" width="26.7109375" style="19" customWidth="1"/>
    <col min="13" max="13" width="26.7109375" style="19" hidden="1" customWidth="1"/>
    <col min="14" max="14" width="24" style="19" customWidth="1" collapsed="1"/>
    <col min="15" max="15" width="22.5703125" style="19" customWidth="1"/>
    <col min="16" max="16" width="22.5703125" style="19" hidden="1" customWidth="1"/>
    <col min="17" max="17" width="22.5703125" style="19" customWidth="1"/>
    <col min="18" max="18" width="19.7109375" style="19" customWidth="1"/>
    <col min="19" max="19" width="28.85546875" style="19" customWidth="1" collapsed="1"/>
    <col min="20" max="20" width="28.42578125" style="19" customWidth="1"/>
    <col min="21" max="21" width="34.42578125" style="19" customWidth="1"/>
    <col min="22" max="22" width="23.28515625" style="19" hidden="1" customWidth="1"/>
    <col min="23" max="23" width="34.5703125" style="19" customWidth="1"/>
    <col min="24" max="24" width="23.28515625" style="19" hidden="1" customWidth="1"/>
    <col min="25" max="25" width="39.7109375" style="19" customWidth="1"/>
    <col min="26" max="26" width="23.28515625" style="19" hidden="1" customWidth="1"/>
    <col min="27" max="27" width="39.7109375" style="19" customWidth="1"/>
    <col min="28" max="28" width="23.28515625" style="19" hidden="1" customWidth="1"/>
    <col min="29" max="29" width="36.28515625" style="19" customWidth="1"/>
    <col min="30" max="30" width="23.28515625" style="19" hidden="1" customWidth="1"/>
    <col min="31" max="31" width="39.7109375" style="19" customWidth="1"/>
    <col min="32" max="32" width="20" style="19" hidden="1" customWidth="1"/>
    <col min="33" max="33" width="34.5703125" style="19" customWidth="1"/>
    <col min="34" max="34" width="20" style="19" hidden="1" customWidth="1"/>
    <col min="35" max="35" width="14.5703125" style="19" customWidth="1"/>
    <col min="36" max="36" width="20" style="19" customWidth="1"/>
    <col min="37" max="37" width="23" style="19" customWidth="1"/>
    <col min="38" max="38" width="22.42578125" style="19" customWidth="1"/>
    <col min="39" max="39" width="17.28515625" style="19" hidden="1" customWidth="1"/>
    <col min="40" max="41" width="17.28515625" style="19" customWidth="1"/>
    <col min="42" max="42" width="12.28515625" style="19" customWidth="1"/>
    <col min="43" max="43" width="14.5703125" style="19" customWidth="1"/>
    <col min="44" max="45" width="23.28515625" style="19" customWidth="1"/>
    <col min="46" max="46" width="17.28515625" style="19" hidden="1" customWidth="1"/>
    <col min="47" max="48" width="20" style="19" customWidth="1"/>
    <col min="49" max="49" width="25.5703125" style="19" customWidth="1"/>
    <col min="50" max="50" width="23" style="19" customWidth="1"/>
    <col min="51" max="51" width="19.7109375" style="19" hidden="1" customWidth="1"/>
    <col min="52" max="53" width="19.7109375" style="19" customWidth="1"/>
    <col min="54" max="54" width="27.28515625" style="19" customWidth="1"/>
    <col min="55" max="56" width="20.42578125" style="19" customWidth="1"/>
    <col min="57" max="59" width="27.28515625" style="19" customWidth="1"/>
    <col min="60" max="60" width="22.7109375" style="19" customWidth="1"/>
    <col min="61" max="61" width="21.5703125" style="19" customWidth="1"/>
    <col min="62" max="62" width="15.28515625" style="19" customWidth="1"/>
    <col min="63" max="16384" width="11.42578125" style="19"/>
  </cols>
  <sheetData>
    <row r="1" spans="2:62" ht="12" thickBot="1" x14ac:dyDescent="0.3">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row>
    <row r="2" spans="2:62" ht="41.25" customHeight="1" x14ac:dyDescent="0.25">
      <c r="B2" s="166" t="s">
        <v>304</v>
      </c>
      <c r="C2" s="167"/>
      <c r="D2" s="167"/>
      <c r="E2" s="167"/>
      <c r="F2" s="167"/>
      <c r="G2" s="167"/>
      <c r="H2" s="167"/>
      <c r="I2" s="167"/>
      <c r="J2" s="167"/>
      <c r="K2" s="167"/>
      <c r="L2" s="167"/>
      <c r="M2" s="167"/>
      <c r="N2" s="167"/>
      <c r="O2" s="167"/>
      <c r="P2" s="167"/>
      <c r="Q2" s="167"/>
      <c r="R2" s="167"/>
      <c r="S2" s="167"/>
      <c r="T2" s="168"/>
      <c r="U2" s="175" t="str">
        <f>B2</f>
        <v>OBJETIVO DEL PROCESO</v>
      </c>
      <c r="V2" s="176"/>
      <c r="W2" s="176"/>
      <c r="X2" s="176"/>
      <c r="Y2" s="176"/>
      <c r="Z2" s="176"/>
      <c r="AA2" s="176"/>
      <c r="AB2" s="176"/>
      <c r="AC2" s="176"/>
      <c r="AD2" s="176"/>
      <c r="AE2" s="176"/>
      <c r="AF2" s="176"/>
      <c r="AG2" s="176"/>
      <c r="AH2" s="176"/>
      <c r="AI2" s="176"/>
      <c r="AJ2" s="176"/>
      <c r="AK2" s="176"/>
      <c r="AL2" s="176"/>
      <c r="AM2" s="176"/>
      <c r="AN2" s="176"/>
      <c r="AO2" s="176"/>
      <c r="AP2" s="176"/>
      <c r="AQ2" s="177"/>
      <c r="AR2" s="175" t="str">
        <f>B2</f>
        <v>OBJETIVO DEL PROCESO</v>
      </c>
      <c r="AS2" s="176"/>
      <c r="AT2" s="176"/>
      <c r="AU2" s="176"/>
      <c r="AV2" s="176"/>
      <c r="AW2" s="176"/>
      <c r="AX2" s="176"/>
      <c r="AY2" s="176"/>
      <c r="AZ2" s="176"/>
      <c r="BA2" s="176"/>
      <c r="BB2" s="176"/>
      <c r="BC2" s="176"/>
      <c r="BD2" s="176"/>
      <c r="BE2" s="176"/>
      <c r="BF2" s="176"/>
      <c r="BG2" s="176"/>
      <c r="BH2" s="176"/>
      <c r="BI2" s="176"/>
      <c r="BJ2" s="177"/>
    </row>
    <row r="3" spans="2:62" ht="18.75" customHeight="1" x14ac:dyDescent="0.25">
      <c r="B3" s="169" t="s">
        <v>435</v>
      </c>
      <c r="C3" s="170"/>
      <c r="D3" s="170"/>
      <c r="E3" s="170"/>
      <c r="F3" s="170"/>
      <c r="G3" s="170"/>
      <c r="H3" s="170"/>
      <c r="I3" s="170"/>
      <c r="J3" s="170"/>
      <c r="K3" s="170"/>
      <c r="L3" s="170"/>
      <c r="M3" s="170"/>
      <c r="N3" s="170"/>
      <c r="O3" s="170"/>
      <c r="P3" s="170"/>
      <c r="Q3" s="170"/>
      <c r="R3" s="170"/>
      <c r="S3" s="170"/>
      <c r="T3" s="171"/>
      <c r="U3" s="169" t="str">
        <f>B3</f>
        <v xml:space="preserve">Liderar la programación anual de los recursos presupuestales del rubro de funcionamiento para la elaboración del Anteproyecto de Presupuesto, efectuando el seguimiento, registro, contabilización y pago de todas las obligaciones económicas adquiridas por la Entidad, en cumplimiento de la misionalidad y el funcionamiento de la misma, obteniendo como resultado la presentación de los estados financieros de forma trasparente, oportuna y cumpliendo con la normatividad vigente. </v>
      </c>
      <c r="V3" s="170"/>
      <c r="W3" s="170"/>
      <c r="X3" s="170"/>
      <c r="Y3" s="170"/>
      <c r="Z3" s="170"/>
      <c r="AA3" s="170"/>
      <c r="AB3" s="170"/>
      <c r="AC3" s="170"/>
      <c r="AD3" s="170"/>
      <c r="AE3" s="170"/>
      <c r="AF3" s="170"/>
      <c r="AG3" s="170"/>
      <c r="AH3" s="170"/>
      <c r="AI3" s="170"/>
      <c r="AJ3" s="170"/>
      <c r="AK3" s="170"/>
      <c r="AL3" s="170"/>
      <c r="AM3" s="170"/>
      <c r="AN3" s="170"/>
      <c r="AO3" s="170"/>
      <c r="AP3" s="170"/>
      <c r="AQ3" s="171"/>
      <c r="AR3" s="169" t="str">
        <f>B3</f>
        <v xml:space="preserve">Liderar la programación anual de los recursos presupuestales del rubro de funcionamiento para la elaboración del Anteproyecto de Presupuesto, efectuando el seguimiento, registro, contabilización y pago de todas las obligaciones económicas adquiridas por la Entidad, en cumplimiento de la misionalidad y el funcionamiento de la misma, obteniendo como resultado la presentación de los estados financieros de forma trasparente, oportuna y cumpliendo con la normatividad vigente. </v>
      </c>
      <c r="AS3" s="170"/>
      <c r="AT3" s="170"/>
      <c r="AU3" s="170"/>
      <c r="AV3" s="170"/>
      <c r="AW3" s="170"/>
      <c r="AX3" s="170"/>
      <c r="AY3" s="170"/>
      <c r="AZ3" s="170"/>
      <c r="BA3" s="170"/>
      <c r="BB3" s="170"/>
      <c r="BC3" s="170"/>
      <c r="BD3" s="170"/>
      <c r="BE3" s="170"/>
      <c r="BF3" s="170"/>
      <c r="BG3" s="170"/>
      <c r="BH3" s="170"/>
      <c r="BI3" s="170"/>
      <c r="BJ3" s="171"/>
    </row>
    <row r="4" spans="2:62" ht="18.75" customHeight="1" thickBot="1" x14ac:dyDescent="0.3">
      <c r="B4" s="172"/>
      <c r="C4" s="173"/>
      <c r="D4" s="173"/>
      <c r="E4" s="173"/>
      <c r="F4" s="173"/>
      <c r="G4" s="173"/>
      <c r="H4" s="173"/>
      <c r="I4" s="173"/>
      <c r="J4" s="173"/>
      <c r="K4" s="173"/>
      <c r="L4" s="173"/>
      <c r="M4" s="173"/>
      <c r="N4" s="173"/>
      <c r="O4" s="173"/>
      <c r="P4" s="173"/>
      <c r="Q4" s="173"/>
      <c r="R4" s="173"/>
      <c r="S4" s="173"/>
      <c r="T4" s="174"/>
      <c r="U4" s="172"/>
      <c r="V4" s="173"/>
      <c r="W4" s="173"/>
      <c r="X4" s="173"/>
      <c r="Y4" s="173"/>
      <c r="Z4" s="173"/>
      <c r="AA4" s="173"/>
      <c r="AB4" s="173"/>
      <c r="AC4" s="173"/>
      <c r="AD4" s="173"/>
      <c r="AE4" s="173"/>
      <c r="AF4" s="173"/>
      <c r="AG4" s="173"/>
      <c r="AH4" s="173"/>
      <c r="AI4" s="173"/>
      <c r="AJ4" s="173"/>
      <c r="AK4" s="173"/>
      <c r="AL4" s="173"/>
      <c r="AM4" s="173"/>
      <c r="AN4" s="173"/>
      <c r="AO4" s="173"/>
      <c r="AP4" s="173"/>
      <c r="AQ4" s="174"/>
      <c r="AR4" s="172"/>
      <c r="AS4" s="173"/>
      <c r="AT4" s="173"/>
      <c r="AU4" s="173"/>
      <c r="AV4" s="173"/>
      <c r="AW4" s="173"/>
      <c r="AX4" s="173"/>
      <c r="AY4" s="173"/>
      <c r="AZ4" s="173"/>
      <c r="BA4" s="173"/>
      <c r="BB4" s="173"/>
      <c r="BC4" s="173"/>
      <c r="BD4" s="173"/>
      <c r="BE4" s="173"/>
      <c r="BF4" s="173"/>
      <c r="BG4" s="173"/>
      <c r="BH4" s="173"/>
      <c r="BI4" s="173"/>
      <c r="BJ4" s="174"/>
    </row>
    <row r="5" spans="2:62" x14ac:dyDescent="0.25">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row>
    <row r="7" spans="2:62" s="16" customFormat="1" x14ac:dyDescent="0.25">
      <c r="M7" s="17"/>
      <c r="P7" s="18"/>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2:62" s="16" customFormat="1" ht="25.5" customHeight="1" x14ac:dyDescent="0.25">
      <c r="B8" s="149" t="s">
        <v>174</v>
      </c>
      <c r="C8" s="149" t="s">
        <v>175</v>
      </c>
      <c r="D8" s="149" t="s">
        <v>176</v>
      </c>
      <c r="E8" s="149" t="s">
        <v>177</v>
      </c>
      <c r="F8" s="149" t="s">
        <v>179</v>
      </c>
      <c r="G8" s="149" t="s">
        <v>180</v>
      </c>
      <c r="H8" s="149" t="s">
        <v>178</v>
      </c>
      <c r="I8" s="149" t="s">
        <v>181</v>
      </c>
      <c r="J8" s="149" t="s">
        <v>182</v>
      </c>
      <c r="K8" s="149" t="s">
        <v>183</v>
      </c>
      <c r="L8" s="149" t="s">
        <v>184</v>
      </c>
      <c r="M8" s="152"/>
      <c r="N8" s="149" t="s">
        <v>0</v>
      </c>
      <c r="O8" s="149"/>
      <c r="P8" s="152"/>
      <c r="Q8" s="53" t="s">
        <v>302</v>
      </c>
      <c r="R8" s="149" t="s">
        <v>436</v>
      </c>
      <c r="S8" s="149" t="s">
        <v>1</v>
      </c>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56" t="s">
        <v>303</v>
      </c>
      <c r="AX8" s="157"/>
      <c r="AY8" s="157"/>
      <c r="AZ8" s="158"/>
      <c r="BA8" s="153" t="s">
        <v>7</v>
      </c>
      <c r="BB8" s="149" t="s">
        <v>168</v>
      </c>
      <c r="BC8" s="149"/>
      <c r="BD8" s="149"/>
      <c r="BE8" s="149"/>
      <c r="BF8" s="149"/>
      <c r="BG8" s="149" t="s">
        <v>173</v>
      </c>
      <c r="BH8" s="149"/>
      <c r="BI8" s="149"/>
      <c r="BJ8" s="149"/>
    </row>
    <row r="9" spans="2:62" s="16" customFormat="1" ht="33.75" customHeight="1" x14ac:dyDescent="0.25">
      <c r="B9" s="149"/>
      <c r="C9" s="149"/>
      <c r="D9" s="149"/>
      <c r="E9" s="149"/>
      <c r="F9" s="149"/>
      <c r="G9" s="149"/>
      <c r="H9" s="149"/>
      <c r="I9" s="149"/>
      <c r="J9" s="149"/>
      <c r="K9" s="149"/>
      <c r="L9" s="149"/>
      <c r="M9" s="152"/>
      <c r="N9" s="149" t="s">
        <v>3</v>
      </c>
      <c r="O9" s="149" t="s">
        <v>4</v>
      </c>
      <c r="P9" s="152"/>
      <c r="Q9" s="153" t="s">
        <v>5</v>
      </c>
      <c r="R9" s="149"/>
      <c r="S9" s="149" t="s">
        <v>69</v>
      </c>
      <c r="T9" s="149"/>
      <c r="U9" s="149" t="s">
        <v>142</v>
      </c>
      <c r="V9" s="55"/>
      <c r="W9" s="149" t="s">
        <v>143</v>
      </c>
      <c r="X9" s="55"/>
      <c r="Y9" s="149" t="s">
        <v>144</v>
      </c>
      <c r="Z9" s="55"/>
      <c r="AA9" s="149" t="s">
        <v>145</v>
      </c>
      <c r="AB9" s="55"/>
      <c r="AC9" s="149" t="s">
        <v>146</v>
      </c>
      <c r="AD9" s="55"/>
      <c r="AE9" s="149" t="s">
        <v>147</v>
      </c>
      <c r="AF9" s="55"/>
      <c r="AG9" s="149" t="s">
        <v>148</v>
      </c>
      <c r="AH9" s="55"/>
      <c r="AI9" s="149" t="s">
        <v>6</v>
      </c>
      <c r="AJ9" s="149" t="s">
        <v>149</v>
      </c>
      <c r="AK9" s="149" t="s">
        <v>150</v>
      </c>
      <c r="AL9" s="149"/>
      <c r="AM9" s="56"/>
      <c r="AN9" s="149" t="s">
        <v>155</v>
      </c>
      <c r="AO9" s="149"/>
      <c r="AP9" s="149" t="s">
        <v>272</v>
      </c>
      <c r="AQ9" s="149"/>
      <c r="AR9" s="149" t="s">
        <v>156</v>
      </c>
      <c r="AS9" s="149" t="s">
        <v>157</v>
      </c>
      <c r="AT9" s="55"/>
      <c r="AU9" s="149" t="s">
        <v>2</v>
      </c>
      <c r="AV9" s="149"/>
      <c r="AW9" s="149" t="s">
        <v>3</v>
      </c>
      <c r="AX9" s="149" t="s">
        <v>4</v>
      </c>
      <c r="AY9" s="152"/>
      <c r="AZ9" s="149" t="s">
        <v>5</v>
      </c>
      <c r="BA9" s="154"/>
      <c r="BB9" s="149" t="s">
        <v>172</v>
      </c>
      <c r="BC9" s="149" t="s">
        <v>273</v>
      </c>
      <c r="BD9" s="149" t="s">
        <v>169</v>
      </c>
      <c r="BE9" s="149" t="s">
        <v>170</v>
      </c>
      <c r="BF9" s="149" t="s">
        <v>171</v>
      </c>
      <c r="BG9" s="149" t="s">
        <v>68</v>
      </c>
      <c r="BH9" s="149" t="s">
        <v>273</v>
      </c>
      <c r="BI9" s="149" t="s">
        <v>169</v>
      </c>
      <c r="BJ9" s="149" t="s">
        <v>170</v>
      </c>
    </row>
    <row r="10" spans="2:62" s="16" customFormat="1" ht="48" customHeight="1" x14ac:dyDescent="0.25">
      <c r="B10" s="149"/>
      <c r="C10" s="149"/>
      <c r="D10" s="149"/>
      <c r="E10" s="149"/>
      <c r="F10" s="149"/>
      <c r="G10" s="149"/>
      <c r="H10" s="149"/>
      <c r="I10" s="149"/>
      <c r="J10" s="149"/>
      <c r="K10" s="149"/>
      <c r="L10" s="149"/>
      <c r="M10" s="152"/>
      <c r="N10" s="149"/>
      <c r="O10" s="149"/>
      <c r="P10" s="152"/>
      <c r="Q10" s="155"/>
      <c r="R10" s="149"/>
      <c r="S10" s="149"/>
      <c r="T10" s="149"/>
      <c r="U10" s="149"/>
      <c r="V10" s="56"/>
      <c r="W10" s="149"/>
      <c r="X10" s="56"/>
      <c r="Y10" s="149"/>
      <c r="Z10" s="56"/>
      <c r="AA10" s="149"/>
      <c r="AB10" s="56"/>
      <c r="AC10" s="149"/>
      <c r="AD10" s="56"/>
      <c r="AE10" s="149"/>
      <c r="AF10" s="56"/>
      <c r="AG10" s="149"/>
      <c r="AH10" s="56"/>
      <c r="AI10" s="149"/>
      <c r="AJ10" s="149"/>
      <c r="AK10" s="149"/>
      <c r="AL10" s="149"/>
      <c r="AM10" s="55"/>
      <c r="AN10" s="149"/>
      <c r="AO10" s="149"/>
      <c r="AP10" s="149"/>
      <c r="AQ10" s="149"/>
      <c r="AR10" s="149"/>
      <c r="AS10" s="149"/>
      <c r="AT10" s="55"/>
      <c r="AU10" s="54" t="s">
        <v>161</v>
      </c>
      <c r="AV10" s="54" t="s">
        <v>162</v>
      </c>
      <c r="AW10" s="149"/>
      <c r="AX10" s="149"/>
      <c r="AY10" s="152"/>
      <c r="AZ10" s="149"/>
      <c r="BA10" s="155"/>
      <c r="BB10" s="149"/>
      <c r="BC10" s="149"/>
      <c r="BD10" s="149"/>
      <c r="BE10" s="149"/>
      <c r="BF10" s="149"/>
      <c r="BG10" s="149"/>
      <c r="BH10" s="149"/>
      <c r="BI10" s="149"/>
      <c r="BJ10" s="149"/>
    </row>
    <row r="11" spans="2:62" s="76" customFormat="1" ht="203.25" customHeight="1" x14ac:dyDescent="0.25">
      <c r="B11" s="125" t="s">
        <v>80</v>
      </c>
      <c r="C11" s="125">
        <v>1</v>
      </c>
      <c r="D11" s="140" t="s">
        <v>375</v>
      </c>
      <c r="E11" s="140" t="s">
        <v>401</v>
      </c>
      <c r="F11" s="125" t="s">
        <v>89</v>
      </c>
      <c r="G11" s="125" t="s">
        <v>94</v>
      </c>
      <c r="H11" s="140" t="s">
        <v>342</v>
      </c>
      <c r="I11" s="91" t="s">
        <v>127</v>
      </c>
      <c r="J11" s="91" t="s">
        <v>112</v>
      </c>
      <c r="K11" s="66" t="s">
        <v>373</v>
      </c>
      <c r="L11" s="140" t="s">
        <v>343</v>
      </c>
      <c r="M11" s="88" t="str">
        <f>IF(F11="gestion","impacto",IF(F11="corrupcion","impactocorrupcion",IF(F11="seguridad_de_la_informacion","impacto","")))</f>
        <v>impacto</v>
      </c>
      <c r="N11" s="125" t="s">
        <v>18</v>
      </c>
      <c r="O11" s="113" t="s">
        <v>23</v>
      </c>
      <c r="P11" s="88" t="str">
        <f>N11&amp;O11</f>
        <v>PosibleModerado</v>
      </c>
      <c r="Q11" s="117" t="str">
        <f>IFERROR(VLOOKUP(P11,FORMULAS!$B$38:$C$62,2,FALSE),"")</f>
        <v>Riesgo alto</v>
      </c>
      <c r="R11" s="117" t="s">
        <v>165</v>
      </c>
      <c r="S11" s="161" t="s">
        <v>416</v>
      </c>
      <c r="T11" s="161"/>
      <c r="U11" s="125" t="s">
        <v>352</v>
      </c>
      <c r="V11" s="68">
        <f t="shared" ref="V11:V20" si="0">IF(U11="Asignado",15,0)</f>
        <v>15</v>
      </c>
      <c r="W11" s="125" t="s">
        <v>353</v>
      </c>
      <c r="X11" s="68">
        <f t="shared" ref="X11:X20" si="1">IF(W11="Adecuado",15,0)</f>
        <v>15</v>
      </c>
      <c r="Y11" s="125" t="s">
        <v>354</v>
      </c>
      <c r="Z11" s="68">
        <f t="shared" ref="Z11:Z20" si="2">IF(Y11="Oportuna",15,0)</f>
        <v>15</v>
      </c>
      <c r="AA11" s="113" t="s">
        <v>355</v>
      </c>
      <c r="AB11" s="68">
        <f t="shared" ref="AB11:AB20" si="3">IF(AA11="Prevenir",15,IF(AA11="Detectar",10,0))</f>
        <v>15</v>
      </c>
      <c r="AC11" s="125" t="s">
        <v>356</v>
      </c>
      <c r="AD11" s="68">
        <f t="shared" ref="AD11:AD20" si="4">IF(AC11="Confiable",15,0)</f>
        <v>15</v>
      </c>
      <c r="AE11" s="113" t="s">
        <v>357</v>
      </c>
      <c r="AF11" s="68">
        <f t="shared" ref="AF11:AF20" si="5">IF(AE11="Se investigan y resuelven oportunamente",15,0)</f>
        <v>15</v>
      </c>
      <c r="AG11" s="125" t="s">
        <v>358</v>
      </c>
      <c r="AH11" s="68">
        <f t="shared" ref="AH11:AH20" si="6">IF(AG11="Completa",10,IF(AG11="incompleta",5,0))</f>
        <v>10</v>
      </c>
      <c r="AI11" s="133">
        <f t="shared" ref="AI11:AI24" si="7">V11+X11+Z11+AB11+AD11+AF11+AH11</f>
        <v>100</v>
      </c>
      <c r="AJ11" s="133" t="str">
        <f t="shared" ref="AJ11:AJ19" si="8">IF(AI11&gt;=96,"Fuerte",IF(AI11&gt;=86,"Moderado",IF(AI11&gt;=1,"Débil","")))</f>
        <v>Fuerte</v>
      </c>
      <c r="AK11" s="131" t="s">
        <v>359</v>
      </c>
      <c r="AL11" s="133" t="str">
        <f t="shared" ref="AL11:AL19" si="9">IF(AK11="Siempre se ejecuta","Fuerte",IF(AK11="Algunas veces","Moderado",IF(AK11="no se ejecuta","Débil","")))</f>
        <v>Fuerte</v>
      </c>
      <c r="AM11" s="69" t="str">
        <f t="shared" ref="AM11:AM20" si="10">AJ11&amp;AL11</f>
        <v>FuerteFuerte</v>
      </c>
      <c r="AN11" s="133" t="str">
        <f>IFERROR(VLOOKUP(AM11,FORMULAS!$B$70:$D$78,3,FALSE),"")</f>
        <v>Fuerte</v>
      </c>
      <c r="AO11" s="133">
        <f t="shared" ref="AO11:AO19" si="11">IF(AN11="fuerte",100,IF(AN11="Moderado",50,IF(AN11="débil",0,"")))</f>
        <v>100</v>
      </c>
      <c r="AP11" s="133">
        <f>IFERROR(AVERAGE(AO11:AO11),0)</f>
        <v>100</v>
      </c>
      <c r="AQ11" s="133" t="str">
        <f t="shared" ref="AQ11:AQ19" si="12">IF(AP11&gt;=100,"Fuerte",IF(AP11&gt;=50,"Moderado",IF(AP11&gt;=1,"Débil","")))</f>
        <v>Fuerte</v>
      </c>
      <c r="AR11" s="131" t="s">
        <v>158</v>
      </c>
      <c r="AS11" s="131" t="s">
        <v>158</v>
      </c>
      <c r="AT11" s="90" t="str">
        <f t="shared" ref="AT11:AT20" si="13">+AQ11&amp;AR11&amp;AS11</f>
        <v>FuerteDirectamenteDirectamente</v>
      </c>
      <c r="AU11" s="129">
        <f>IFERROR(VLOOKUP(AT11,FORMULAS!$B$95:$D$102,2,FALSE),0)</f>
        <v>2</v>
      </c>
      <c r="AV11" s="129">
        <f>IFERROR(VLOOKUP(AT11,FORMULAS!$B$95:$D$102,3,FALSE),0)</f>
        <v>2</v>
      </c>
      <c r="AW11" s="113" t="s">
        <v>133</v>
      </c>
      <c r="AX11" s="113" t="s">
        <v>21</v>
      </c>
      <c r="AY11" s="88" t="str">
        <f t="shared" ref="AY11:AY20" si="14">AW11&amp;AX11</f>
        <v>Rara vezInsignificante</v>
      </c>
      <c r="AZ11" s="115" t="str">
        <f>IFERROR(VLOOKUP(AY11,FORMULAS!$B$38:$C$62,2,FALSE),"")</f>
        <v>Riesgo bajo</v>
      </c>
      <c r="BA11" s="117" t="s">
        <v>164</v>
      </c>
      <c r="BB11" s="121" t="s">
        <v>413</v>
      </c>
      <c r="BC11" s="123" t="s">
        <v>437</v>
      </c>
      <c r="BD11" s="123" t="s">
        <v>361</v>
      </c>
      <c r="BE11" s="119" t="s">
        <v>363</v>
      </c>
      <c r="BF11" s="119" t="s">
        <v>414</v>
      </c>
      <c r="BG11" s="121" t="s">
        <v>415</v>
      </c>
      <c r="BH11" s="123" t="s">
        <v>368</v>
      </c>
      <c r="BI11" s="123" t="s">
        <v>371</v>
      </c>
      <c r="BJ11" s="119" t="s">
        <v>372</v>
      </c>
    </row>
    <row r="12" spans="2:62" s="76" customFormat="1" ht="157.5" customHeight="1" x14ac:dyDescent="0.25">
      <c r="B12" s="126"/>
      <c r="C12" s="126"/>
      <c r="D12" s="141"/>
      <c r="E12" s="141"/>
      <c r="F12" s="126"/>
      <c r="G12" s="126"/>
      <c r="H12" s="141"/>
      <c r="I12" s="95"/>
      <c r="J12" s="95"/>
      <c r="K12" s="66" t="s">
        <v>374</v>
      </c>
      <c r="L12" s="141"/>
      <c r="M12" s="94"/>
      <c r="N12" s="126"/>
      <c r="O12" s="114"/>
      <c r="P12" s="94"/>
      <c r="Q12" s="118"/>
      <c r="R12" s="118"/>
      <c r="S12" s="161" t="s">
        <v>418</v>
      </c>
      <c r="T12" s="161"/>
      <c r="U12" s="126"/>
      <c r="V12" s="94"/>
      <c r="W12" s="126"/>
      <c r="X12" s="94"/>
      <c r="Y12" s="126"/>
      <c r="Z12" s="94"/>
      <c r="AA12" s="114"/>
      <c r="AB12" s="94"/>
      <c r="AC12" s="126"/>
      <c r="AD12" s="94"/>
      <c r="AE12" s="114"/>
      <c r="AF12" s="94"/>
      <c r="AG12" s="126"/>
      <c r="AH12" s="94"/>
      <c r="AI12" s="134"/>
      <c r="AJ12" s="134"/>
      <c r="AK12" s="132"/>
      <c r="AL12" s="134"/>
      <c r="AM12" s="96"/>
      <c r="AN12" s="134"/>
      <c r="AO12" s="134"/>
      <c r="AP12" s="134"/>
      <c r="AQ12" s="134"/>
      <c r="AR12" s="132"/>
      <c r="AS12" s="132"/>
      <c r="AT12" s="96"/>
      <c r="AU12" s="130"/>
      <c r="AV12" s="130"/>
      <c r="AW12" s="114"/>
      <c r="AX12" s="114"/>
      <c r="AY12" s="94"/>
      <c r="AZ12" s="116"/>
      <c r="BA12" s="118"/>
      <c r="BB12" s="122"/>
      <c r="BC12" s="124"/>
      <c r="BD12" s="124"/>
      <c r="BE12" s="120"/>
      <c r="BF12" s="120"/>
      <c r="BG12" s="122"/>
      <c r="BH12" s="124"/>
      <c r="BI12" s="124"/>
      <c r="BJ12" s="120"/>
    </row>
    <row r="13" spans="2:62" s="76" customFormat="1" ht="141" customHeight="1" x14ac:dyDescent="0.25">
      <c r="B13" s="125" t="s">
        <v>80</v>
      </c>
      <c r="C13" s="125">
        <v>2</v>
      </c>
      <c r="D13" s="139" t="s">
        <v>412</v>
      </c>
      <c r="E13" s="140" t="s">
        <v>419</v>
      </c>
      <c r="F13" s="125" t="s">
        <v>90</v>
      </c>
      <c r="G13" s="125" t="s">
        <v>99</v>
      </c>
      <c r="H13" s="140" t="s">
        <v>404</v>
      </c>
      <c r="I13" s="145" t="s">
        <v>128</v>
      </c>
      <c r="J13" s="147" t="s">
        <v>117</v>
      </c>
      <c r="K13" s="125" t="s">
        <v>405</v>
      </c>
      <c r="L13" s="140" t="s">
        <v>406</v>
      </c>
      <c r="M13" s="88" t="str">
        <f>IF(F13="gestion","impacto",IF(F13="corrupcion","impactocorrupcion",IF(F13="seguridad_de_la_informacion","impacto","")))</f>
        <v>impacto</v>
      </c>
      <c r="N13" s="125" t="s">
        <v>18</v>
      </c>
      <c r="O13" s="113" t="s">
        <v>22</v>
      </c>
      <c r="P13" s="88" t="str">
        <f>N13&amp;O13</f>
        <v>PosibleMenor</v>
      </c>
      <c r="Q13" s="117" t="str">
        <f>IFERROR(VLOOKUP(P13,FORMULAS!$B$38:$C$62,2,FALSE),"")</f>
        <v>Riesgo moderado</v>
      </c>
      <c r="R13" s="117" t="s">
        <v>165</v>
      </c>
      <c r="S13" s="161" t="s">
        <v>420</v>
      </c>
      <c r="T13" s="161"/>
      <c r="U13" s="125" t="s">
        <v>352</v>
      </c>
      <c r="V13" s="68">
        <f t="shared" si="0"/>
        <v>15</v>
      </c>
      <c r="W13" s="125" t="s">
        <v>353</v>
      </c>
      <c r="X13" s="68">
        <f t="shared" si="1"/>
        <v>15</v>
      </c>
      <c r="Y13" s="125" t="s">
        <v>354</v>
      </c>
      <c r="Z13" s="68">
        <f t="shared" si="2"/>
        <v>15</v>
      </c>
      <c r="AA13" s="125" t="s">
        <v>355</v>
      </c>
      <c r="AB13" s="68">
        <f t="shared" si="3"/>
        <v>15</v>
      </c>
      <c r="AC13" s="125" t="s">
        <v>356</v>
      </c>
      <c r="AD13" s="68">
        <f t="shared" si="4"/>
        <v>15</v>
      </c>
      <c r="AE13" s="125" t="s">
        <v>357</v>
      </c>
      <c r="AF13" s="68">
        <f t="shared" si="5"/>
        <v>15</v>
      </c>
      <c r="AG13" s="125" t="s">
        <v>358</v>
      </c>
      <c r="AH13" s="68">
        <f t="shared" si="6"/>
        <v>10</v>
      </c>
      <c r="AI13" s="133">
        <f t="shared" si="7"/>
        <v>100</v>
      </c>
      <c r="AJ13" s="133" t="str">
        <f t="shared" si="8"/>
        <v>Fuerte</v>
      </c>
      <c r="AK13" s="131" t="s">
        <v>359</v>
      </c>
      <c r="AL13" s="133" t="str">
        <f t="shared" si="9"/>
        <v>Fuerte</v>
      </c>
      <c r="AM13" s="69" t="str">
        <f t="shared" si="10"/>
        <v>FuerteFuerte</v>
      </c>
      <c r="AN13" s="133" t="str">
        <f>IFERROR(VLOOKUP(AM13,FORMULAS!$B$70:$D$78,3,FALSE),"")</f>
        <v>Fuerte</v>
      </c>
      <c r="AO13" s="133">
        <f t="shared" si="11"/>
        <v>100</v>
      </c>
      <c r="AP13" s="133">
        <f>IFERROR(AVERAGE(AO13:AO13),0)</f>
        <v>100</v>
      </c>
      <c r="AQ13" s="133" t="str">
        <f t="shared" si="12"/>
        <v>Fuerte</v>
      </c>
      <c r="AR13" s="131" t="s">
        <v>158</v>
      </c>
      <c r="AS13" s="131" t="s">
        <v>158</v>
      </c>
      <c r="AT13" s="90" t="str">
        <f t="shared" si="13"/>
        <v>FuerteDirectamenteDirectamente</v>
      </c>
      <c r="AU13" s="133">
        <f>IFERROR(VLOOKUP(AT13,FORMULAS!$B$95:$D$102,2,FALSE),0)</f>
        <v>2</v>
      </c>
      <c r="AV13" s="133">
        <f>IFERROR(VLOOKUP(AT13,FORMULAS!$B$95:$D$102,3,FALSE),0)</f>
        <v>2</v>
      </c>
      <c r="AW13" s="125" t="s">
        <v>133</v>
      </c>
      <c r="AX13" s="113" t="s">
        <v>21</v>
      </c>
      <c r="AY13" s="88" t="str">
        <f t="shared" si="14"/>
        <v>Rara vezInsignificante</v>
      </c>
      <c r="AZ13" s="115" t="str">
        <f>IFERROR(VLOOKUP(AY13,FORMULAS!$B$38:$C$62,2,FALSE),"")</f>
        <v>Riesgo bajo</v>
      </c>
      <c r="BA13" s="117" t="s">
        <v>164</v>
      </c>
      <c r="BB13" s="121" t="s">
        <v>409</v>
      </c>
      <c r="BC13" s="123" t="s">
        <v>407</v>
      </c>
      <c r="BD13" s="123" t="s">
        <v>421</v>
      </c>
      <c r="BE13" s="127" t="s">
        <v>408</v>
      </c>
      <c r="BF13" s="119" t="s">
        <v>410</v>
      </c>
      <c r="BG13" s="121" t="s">
        <v>411</v>
      </c>
      <c r="BH13" s="121" t="s">
        <v>369</v>
      </c>
      <c r="BI13" s="123" t="s">
        <v>421</v>
      </c>
      <c r="BJ13" s="127" t="s">
        <v>372</v>
      </c>
    </row>
    <row r="14" spans="2:62" s="76" customFormat="1" ht="144" customHeight="1" x14ac:dyDescent="0.25">
      <c r="B14" s="126"/>
      <c r="C14" s="126"/>
      <c r="D14" s="138"/>
      <c r="E14" s="141"/>
      <c r="F14" s="126"/>
      <c r="G14" s="126"/>
      <c r="H14" s="141"/>
      <c r="I14" s="146"/>
      <c r="J14" s="148"/>
      <c r="K14" s="126"/>
      <c r="L14" s="141"/>
      <c r="M14" s="94"/>
      <c r="N14" s="126"/>
      <c r="O14" s="114"/>
      <c r="P14" s="94"/>
      <c r="Q14" s="118"/>
      <c r="R14" s="118"/>
      <c r="S14" s="143" t="s">
        <v>422</v>
      </c>
      <c r="T14" s="143"/>
      <c r="U14" s="126"/>
      <c r="V14" s="94"/>
      <c r="W14" s="126"/>
      <c r="X14" s="94"/>
      <c r="Y14" s="126"/>
      <c r="Z14" s="94"/>
      <c r="AA14" s="126"/>
      <c r="AB14" s="94"/>
      <c r="AC14" s="126"/>
      <c r="AD14" s="94"/>
      <c r="AE14" s="126"/>
      <c r="AF14" s="94"/>
      <c r="AG14" s="126"/>
      <c r="AH14" s="94"/>
      <c r="AI14" s="134"/>
      <c r="AJ14" s="134"/>
      <c r="AK14" s="132"/>
      <c r="AL14" s="134"/>
      <c r="AM14" s="96"/>
      <c r="AN14" s="134"/>
      <c r="AO14" s="134"/>
      <c r="AP14" s="134"/>
      <c r="AQ14" s="134"/>
      <c r="AR14" s="132"/>
      <c r="AS14" s="132"/>
      <c r="AT14" s="96"/>
      <c r="AU14" s="134"/>
      <c r="AV14" s="134"/>
      <c r="AW14" s="126"/>
      <c r="AX14" s="114"/>
      <c r="AY14" s="94"/>
      <c r="AZ14" s="116"/>
      <c r="BA14" s="118"/>
      <c r="BB14" s="122"/>
      <c r="BC14" s="124"/>
      <c r="BD14" s="124"/>
      <c r="BE14" s="128"/>
      <c r="BF14" s="120"/>
      <c r="BG14" s="122"/>
      <c r="BH14" s="122"/>
      <c r="BI14" s="124"/>
      <c r="BJ14" s="128"/>
    </row>
    <row r="15" spans="2:62" s="76" customFormat="1" ht="157.5" customHeight="1" x14ac:dyDescent="0.25">
      <c r="B15" s="125" t="s">
        <v>80</v>
      </c>
      <c r="C15" s="125">
        <v>3</v>
      </c>
      <c r="D15" s="140" t="s">
        <v>377</v>
      </c>
      <c r="E15" s="140" t="s">
        <v>423</v>
      </c>
      <c r="F15" s="125" t="s">
        <v>340</v>
      </c>
      <c r="G15" s="125" t="s">
        <v>326</v>
      </c>
      <c r="H15" s="140" t="s">
        <v>342</v>
      </c>
      <c r="I15" s="91" t="s">
        <v>127</v>
      </c>
      <c r="J15" s="91" t="s">
        <v>112</v>
      </c>
      <c r="K15" s="125" t="s">
        <v>381</v>
      </c>
      <c r="L15" s="140" t="s">
        <v>344</v>
      </c>
      <c r="M15" s="88" t="str">
        <f>IF(F15="gestion","impacto",IF(F15="corrupcion","impactocorrupcion",IF(F15="seguridad_de_la_informacion","impacto","")))</f>
        <v>impactocorrupcion</v>
      </c>
      <c r="N15" s="125" t="s">
        <v>133</v>
      </c>
      <c r="O15" s="125" t="s">
        <v>24</v>
      </c>
      <c r="P15" s="88" t="str">
        <f>N15&amp;O15</f>
        <v>Rara vezMayor</v>
      </c>
      <c r="Q15" s="117" t="str">
        <f>IFERROR(VLOOKUP(P15,FORMULAS!$B$38:$C$62,2,FALSE),"")</f>
        <v>Riesgo alto</v>
      </c>
      <c r="R15" s="117" t="s">
        <v>165</v>
      </c>
      <c r="S15" s="143" t="s">
        <v>433</v>
      </c>
      <c r="T15" s="143"/>
      <c r="U15" s="125" t="s">
        <v>352</v>
      </c>
      <c r="V15" s="68">
        <f t="shared" si="0"/>
        <v>15</v>
      </c>
      <c r="W15" s="125" t="s">
        <v>353</v>
      </c>
      <c r="X15" s="68">
        <f t="shared" si="1"/>
        <v>15</v>
      </c>
      <c r="Y15" s="125" t="s">
        <v>354</v>
      </c>
      <c r="Z15" s="68">
        <f t="shared" si="2"/>
        <v>15</v>
      </c>
      <c r="AA15" s="125" t="s">
        <v>355</v>
      </c>
      <c r="AB15" s="68">
        <f t="shared" si="3"/>
        <v>15</v>
      </c>
      <c r="AC15" s="125" t="s">
        <v>356</v>
      </c>
      <c r="AD15" s="68">
        <f t="shared" si="4"/>
        <v>15</v>
      </c>
      <c r="AE15" s="125" t="s">
        <v>357</v>
      </c>
      <c r="AF15" s="68">
        <f t="shared" si="5"/>
        <v>15</v>
      </c>
      <c r="AG15" s="125" t="s">
        <v>358</v>
      </c>
      <c r="AH15" s="68">
        <f t="shared" si="6"/>
        <v>10</v>
      </c>
      <c r="AI15" s="133">
        <f t="shared" si="7"/>
        <v>100</v>
      </c>
      <c r="AJ15" s="133" t="str">
        <f t="shared" si="8"/>
        <v>Fuerte</v>
      </c>
      <c r="AK15" s="131" t="s">
        <v>359</v>
      </c>
      <c r="AL15" s="133" t="str">
        <f t="shared" si="9"/>
        <v>Fuerte</v>
      </c>
      <c r="AM15" s="69" t="str">
        <f t="shared" si="10"/>
        <v>FuerteFuerte</v>
      </c>
      <c r="AN15" s="133" t="str">
        <f>IFERROR(VLOOKUP(AM15,FORMULAS!$B$70:$D$78,3,FALSE),"")</f>
        <v>Fuerte</v>
      </c>
      <c r="AO15" s="133">
        <f t="shared" si="11"/>
        <v>100</v>
      </c>
      <c r="AP15" s="133">
        <f>IFERROR(AVERAGE(AO15:AO15),0)</f>
        <v>100</v>
      </c>
      <c r="AQ15" s="133" t="str">
        <f t="shared" si="12"/>
        <v>Fuerte</v>
      </c>
      <c r="AR15" s="131" t="s">
        <v>158</v>
      </c>
      <c r="AS15" s="131" t="s">
        <v>158</v>
      </c>
      <c r="AT15" s="90" t="str">
        <f t="shared" si="13"/>
        <v>FuerteDirectamenteDirectamente</v>
      </c>
      <c r="AU15" s="133">
        <f>IFERROR(VLOOKUP(AT15,FORMULAS!$B$95:$D$102,2,FALSE),0)</f>
        <v>2</v>
      </c>
      <c r="AV15" s="133">
        <f>IFERROR(VLOOKUP(AT15,FORMULAS!$B$95:$D$102,3,FALSE),0)</f>
        <v>2</v>
      </c>
      <c r="AW15" s="125" t="s">
        <v>133</v>
      </c>
      <c r="AX15" s="125" t="s">
        <v>23</v>
      </c>
      <c r="AY15" s="88" t="str">
        <f t="shared" si="14"/>
        <v>Rara vezModerado</v>
      </c>
      <c r="AZ15" s="115" t="str">
        <f>IFERROR(VLOOKUP(AY15,FORMULAS!$B$38:$C$62,2,FALSE),"")</f>
        <v>Riesgo moderado</v>
      </c>
      <c r="BA15" s="117" t="s">
        <v>165</v>
      </c>
      <c r="BB15" s="121" t="s">
        <v>424</v>
      </c>
      <c r="BC15" s="123" t="s">
        <v>360</v>
      </c>
      <c r="BD15" s="123" t="s">
        <v>361</v>
      </c>
      <c r="BE15" s="127" t="s">
        <v>364</v>
      </c>
      <c r="BF15" s="119" t="s">
        <v>365</v>
      </c>
      <c r="BG15" s="121" t="s">
        <v>366</v>
      </c>
      <c r="BH15" s="121" t="s">
        <v>382</v>
      </c>
      <c r="BI15" s="123" t="s">
        <v>371</v>
      </c>
      <c r="BJ15" s="127" t="s">
        <v>372</v>
      </c>
    </row>
    <row r="16" spans="2:62" s="76" customFormat="1" ht="112.5" customHeight="1" x14ac:dyDescent="0.25">
      <c r="B16" s="126"/>
      <c r="C16" s="126"/>
      <c r="D16" s="141"/>
      <c r="E16" s="141"/>
      <c r="F16" s="126"/>
      <c r="G16" s="126"/>
      <c r="H16" s="141"/>
      <c r="I16" s="95"/>
      <c r="J16" s="95"/>
      <c r="K16" s="126"/>
      <c r="L16" s="141"/>
      <c r="M16" s="94"/>
      <c r="N16" s="126"/>
      <c r="O16" s="126"/>
      <c r="P16" s="94"/>
      <c r="Q16" s="118"/>
      <c r="R16" s="118"/>
      <c r="S16" s="143" t="s">
        <v>434</v>
      </c>
      <c r="T16" s="143"/>
      <c r="U16" s="126"/>
      <c r="V16" s="94"/>
      <c r="W16" s="126"/>
      <c r="X16" s="94"/>
      <c r="Y16" s="126"/>
      <c r="Z16" s="94"/>
      <c r="AA16" s="126"/>
      <c r="AB16" s="94"/>
      <c r="AC16" s="126"/>
      <c r="AD16" s="94"/>
      <c r="AE16" s="126"/>
      <c r="AF16" s="94"/>
      <c r="AG16" s="126"/>
      <c r="AH16" s="94"/>
      <c r="AI16" s="134"/>
      <c r="AJ16" s="134"/>
      <c r="AK16" s="132"/>
      <c r="AL16" s="134"/>
      <c r="AM16" s="96"/>
      <c r="AN16" s="134"/>
      <c r="AO16" s="134"/>
      <c r="AP16" s="134"/>
      <c r="AQ16" s="134"/>
      <c r="AR16" s="132"/>
      <c r="AS16" s="132"/>
      <c r="AT16" s="96"/>
      <c r="AU16" s="134"/>
      <c r="AV16" s="134"/>
      <c r="AW16" s="126"/>
      <c r="AX16" s="126"/>
      <c r="AY16" s="94"/>
      <c r="AZ16" s="116"/>
      <c r="BA16" s="118"/>
      <c r="BB16" s="122"/>
      <c r="BC16" s="124"/>
      <c r="BD16" s="124"/>
      <c r="BE16" s="128"/>
      <c r="BF16" s="120"/>
      <c r="BG16" s="122"/>
      <c r="BH16" s="122"/>
      <c r="BI16" s="124"/>
      <c r="BJ16" s="128"/>
    </row>
    <row r="17" spans="2:62" s="76" customFormat="1" ht="108.75" customHeight="1" x14ac:dyDescent="0.25">
      <c r="B17" s="125" t="s">
        <v>80</v>
      </c>
      <c r="C17" s="125">
        <v>4</v>
      </c>
      <c r="D17" s="142" t="s">
        <v>425</v>
      </c>
      <c r="E17" s="140" t="s">
        <v>426</v>
      </c>
      <c r="F17" s="125" t="s">
        <v>89</v>
      </c>
      <c r="G17" s="125" t="s">
        <v>94</v>
      </c>
      <c r="H17" s="140" t="s">
        <v>342</v>
      </c>
      <c r="I17" s="91" t="s">
        <v>127</v>
      </c>
      <c r="J17" s="91" t="s">
        <v>112</v>
      </c>
      <c r="K17" s="125" t="s">
        <v>387</v>
      </c>
      <c r="L17" s="140" t="s">
        <v>388</v>
      </c>
      <c r="M17" s="88" t="str">
        <f>IF(F17="gestion","impacto",IF(F17="corrupcion","impactocorrupcion",IF(F17="seguridad_de_la_informacion","impacto","")))</f>
        <v>impacto</v>
      </c>
      <c r="N17" s="125" t="s">
        <v>18</v>
      </c>
      <c r="O17" s="125" t="s">
        <v>23</v>
      </c>
      <c r="P17" s="88" t="str">
        <f>N17&amp;O17</f>
        <v>PosibleModerado</v>
      </c>
      <c r="Q17" s="117" t="str">
        <f>IFERROR(VLOOKUP(P17,FORMULAS!$B$38:$C$62,2,FALSE),"")</f>
        <v>Riesgo alto</v>
      </c>
      <c r="R17" s="117" t="s">
        <v>165</v>
      </c>
      <c r="S17" s="159" t="s">
        <v>438</v>
      </c>
      <c r="T17" s="160"/>
      <c r="U17" s="125" t="s">
        <v>352</v>
      </c>
      <c r="V17" s="68">
        <f t="shared" si="0"/>
        <v>15</v>
      </c>
      <c r="W17" s="125" t="s">
        <v>353</v>
      </c>
      <c r="X17" s="68">
        <f t="shared" si="1"/>
        <v>15</v>
      </c>
      <c r="Y17" s="125" t="s">
        <v>354</v>
      </c>
      <c r="Z17" s="68">
        <f t="shared" si="2"/>
        <v>15</v>
      </c>
      <c r="AA17" s="125" t="s">
        <v>355</v>
      </c>
      <c r="AB17" s="68">
        <f t="shared" si="3"/>
        <v>15</v>
      </c>
      <c r="AC17" s="125" t="s">
        <v>356</v>
      </c>
      <c r="AD17" s="68">
        <f t="shared" si="4"/>
        <v>15</v>
      </c>
      <c r="AE17" s="125" t="s">
        <v>357</v>
      </c>
      <c r="AF17" s="68">
        <f t="shared" si="5"/>
        <v>15</v>
      </c>
      <c r="AG17" s="125" t="s">
        <v>358</v>
      </c>
      <c r="AH17" s="68">
        <f t="shared" si="6"/>
        <v>10</v>
      </c>
      <c r="AI17" s="133">
        <f t="shared" si="7"/>
        <v>100</v>
      </c>
      <c r="AJ17" s="133" t="str">
        <f t="shared" si="8"/>
        <v>Fuerte</v>
      </c>
      <c r="AK17" s="131" t="s">
        <v>359</v>
      </c>
      <c r="AL17" s="133" t="str">
        <f t="shared" si="9"/>
        <v>Fuerte</v>
      </c>
      <c r="AM17" s="69" t="str">
        <f t="shared" si="10"/>
        <v>FuerteFuerte</v>
      </c>
      <c r="AN17" s="133" t="str">
        <f>IFERROR(VLOOKUP(AM17,FORMULAS!$B$70:$D$78,3,FALSE),"")</f>
        <v>Fuerte</v>
      </c>
      <c r="AO17" s="133">
        <f t="shared" si="11"/>
        <v>100</v>
      </c>
      <c r="AP17" s="133">
        <f>IFERROR(AVERAGE(AO17:AO17),0)</f>
        <v>100</v>
      </c>
      <c r="AQ17" s="133" t="str">
        <f t="shared" si="12"/>
        <v>Fuerte</v>
      </c>
      <c r="AR17" s="131" t="s">
        <v>158</v>
      </c>
      <c r="AS17" s="131" t="s">
        <v>158</v>
      </c>
      <c r="AT17" s="90" t="str">
        <f t="shared" si="13"/>
        <v>FuerteDirectamenteDirectamente</v>
      </c>
      <c r="AU17" s="133">
        <f>IFERROR(VLOOKUP(AT17,FORMULAS!$B$95:$D$102,2,FALSE),0)</f>
        <v>2</v>
      </c>
      <c r="AV17" s="133">
        <f>IFERROR(VLOOKUP(AT17,FORMULAS!$B$95:$D$102,3,FALSE),0)</f>
        <v>2</v>
      </c>
      <c r="AW17" s="125" t="s">
        <v>133</v>
      </c>
      <c r="AX17" s="125" t="s">
        <v>21</v>
      </c>
      <c r="AY17" s="88" t="str">
        <f t="shared" si="14"/>
        <v>Rara vezInsignificante</v>
      </c>
      <c r="AZ17" s="115" t="str">
        <f>IFERROR(VLOOKUP(AY17,FORMULAS!$B$38:$C$62,2,FALSE),"")</f>
        <v>Riesgo bajo</v>
      </c>
      <c r="BA17" s="117" t="s">
        <v>164</v>
      </c>
      <c r="BB17" s="121" t="s">
        <v>385</v>
      </c>
      <c r="BC17" s="123" t="s">
        <v>383</v>
      </c>
      <c r="BD17" s="123" t="s">
        <v>362</v>
      </c>
      <c r="BE17" s="127" t="s">
        <v>384</v>
      </c>
      <c r="BF17" s="119" t="s">
        <v>386</v>
      </c>
      <c r="BG17" s="121" t="s">
        <v>367</v>
      </c>
      <c r="BH17" s="121" t="s">
        <v>370</v>
      </c>
      <c r="BI17" s="123" t="s">
        <v>362</v>
      </c>
      <c r="BJ17" s="127" t="s">
        <v>372</v>
      </c>
    </row>
    <row r="18" spans="2:62" s="76" customFormat="1" ht="93" customHeight="1" x14ac:dyDescent="0.25">
      <c r="B18" s="126"/>
      <c r="C18" s="126"/>
      <c r="D18" s="138"/>
      <c r="E18" s="141"/>
      <c r="F18" s="126"/>
      <c r="G18" s="126"/>
      <c r="H18" s="141"/>
      <c r="I18" s="95"/>
      <c r="J18" s="95"/>
      <c r="K18" s="126"/>
      <c r="L18" s="141"/>
      <c r="M18" s="94"/>
      <c r="N18" s="126"/>
      <c r="O18" s="126"/>
      <c r="P18" s="94"/>
      <c r="Q18" s="118"/>
      <c r="R18" s="118"/>
      <c r="S18" s="135" t="s">
        <v>427</v>
      </c>
      <c r="T18" s="136"/>
      <c r="U18" s="126"/>
      <c r="V18" s="94"/>
      <c r="W18" s="126"/>
      <c r="X18" s="94"/>
      <c r="Y18" s="126"/>
      <c r="Z18" s="94"/>
      <c r="AA18" s="126"/>
      <c r="AB18" s="94"/>
      <c r="AC18" s="126"/>
      <c r="AD18" s="94"/>
      <c r="AE18" s="126"/>
      <c r="AF18" s="94"/>
      <c r="AG18" s="126"/>
      <c r="AH18" s="94"/>
      <c r="AI18" s="134"/>
      <c r="AJ18" s="134"/>
      <c r="AK18" s="132"/>
      <c r="AL18" s="134"/>
      <c r="AM18" s="96"/>
      <c r="AN18" s="134"/>
      <c r="AO18" s="134"/>
      <c r="AP18" s="134"/>
      <c r="AQ18" s="134"/>
      <c r="AR18" s="132"/>
      <c r="AS18" s="132"/>
      <c r="AT18" s="96"/>
      <c r="AU18" s="134"/>
      <c r="AV18" s="134"/>
      <c r="AW18" s="126"/>
      <c r="AX18" s="126"/>
      <c r="AY18" s="94"/>
      <c r="AZ18" s="116"/>
      <c r="BA18" s="118"/>
      <c r="BB18" s="122"/>
      <c r="BC18" s="124"/>
      <c r="BD18" s="124"/>
      <c r="BE18" s="128"/>
      <c r="BF18" s="120"/>
      <c r="BG18" s="122"/>
      <c r="BH18" s="122"/>
      <c r="BI18" s="124"/>
      <c r="BJ18" s="128"/>
    </row>
    <row r="19" spans="2:62" s="76" customFormat="1" ht="100.5" customHeight="1" x14ac:dyDescent="0.25">
      <c r="B19" s="125" t="s">
        <v>80</v>
      </c>
      <c r="C19" s="125">
        <v>5</v>
      </c>
      <c r="D19" s="137" t="s">
        <v>400</v>
      </c>
      <c r="E19" s="139" t="s">
        <v>428</v>
      </c>
      <c r="F19" s="125" t="s">
        <v>89</v>
      </c>
      <c r="G19" s="125" t="s">
        <v>94</v>
      </c>
      <c r="H19" s="140" t="s">
        <v>342</v>
      </c>
      <c r="I19" s="91" t="s">
        <v>124</v>
      </c>
      <c r="J19" s="91" t="s">
        <v>113</v>
      </c>
      <c r="K19" s="113" t="s">
        <v>393</v>
      </c>
      <c r="L19" s="139" t="s">
        <v>429</v>
      </c>
      <c r="M19" s="104" t="str">
        <f>IF(F19="gestion","impacto",IF(F19="corrupcion","impactocorrupcion",IF(F19="seguridad_de_la_informacion","impacto","")))</f>
        <v>impacto</v>
      </c>
      <c r="N19" s="113" t="s">
        <v>18</v>
      </c>
      <c r="O19" s="125" t="s">
        <v>24</v>
      </c>
      <c r="P19" s="88" t="str">
        <f>N19&amp;O19</f>
        <v>PosibleMayor</v>
      </c>
      <c r="Q19" s="117" t="str">
        <f>IFERROR(VLOOKUP(P19,FORMULAS!$B$38:$C$62,2,FALSE),"")</f>
        <v>Riesgo extremo</v>
      </c>
      <c r="R19" s="117" t="s">
        <v>165</v>
      </c>
      <c r="S19" s="143" t="s">
        <v>430</v>
      </c>
      <c r="T19" s="143"/>
      <c r="U19" s="125" t="s">
        <v>352</v>
      </c>
      <c r="V19" s="68">
        <f t="shared" si="0"/>
        <v>15</v>
      </c>
      <c r="W19" s="125" t="s">
        <v>353</v>
      </c>
      <c r="X19" s="68">
        <f t="shared" si="1"/>
        <v>15</v>
      </c>
      <c r="Y19" s="125" t="s">
        <v>354</v>
      </c>
      <c r="Z19" s="68">
        <f t="shared" si="2"/>
        <v>15</v>
      </c>
      <c r="AA19" s="125" t="s">
        <v>355</v>
      </c>
      <c r="AB19" s="68">
        <f t="shared" si="3"/>
        <v>15</v>
      </c>
      <c r="AC19" s="125" t="s">
        <v>356</v>
      </c>
      <c r="AD19" s="68">
        <f t="shared" si="4"/>
        <v>15</v>
      </c>
      <c r="AE19" s="125" t="s">
        <v>357</v>
      </c>
      <c r="AF19" s="68">
        <f t="shared" si="5"/>
        <v>15</v>
      </c>
      <c r="AG19" s="125" t="s">
        <v>358</v>
      </c>
      <c r="AH19" s="68">
        <f t="shared" si="6"/>
        <v>10</v>
      </c>
      <c r="AI19" s="133">
        <f t="shared" si="7"/>
        <v>100</v>
      </c>
      <c r="AJ19" s="133" t="str">
        <f t="shared" si="8"/>
        <v>Fuerte</v>
      </c>
      <c r="AK19" s="131" t="s">
        <v>359</v>
      </c>
      <c r="AL19" s="133" t="str">
        <f t="shared" si="9"/>
        <v>Fuerte</v>
      </c>
      <c r="AM19" s="69" t="str">
        <f t="shared" si="10"/>
        <v>FuerteFuerte</v>
      </c>
      <c r="AN19" s="133" t="str">
        <f>IFERROR(VLOOKUP(AM19,FORMULAS!$B$70:$D$78,3,FALSE),"")</f>
        <v>Fuerte</v>
      </c>
      <c r="AO19" s="133">
        <f t="shared" si="11"/>
        <v>100</v>
      </c>
      <c r="AP19" s="133">
        <f>IFERROR(AVERAGE(AO19:AO19),0)</f>
        <v>100</v>
      </c>
      <c r="AQ19" s="133" t="str">
        <f t="shared" si="12"/>
        <v>Fuerte</v>
      </c>
      <c r="AR19" s="131" t="s">
        <v>158</v>
      </c>
      <c r="AS19" s="131" t="s">
        <v>158</v>
      </c>
      <c r="AT19" s="90" t="str">
        <f t="shared" si="13"/>
        <v>FuerteDirectamenteDirectamente</v>
      </c>
      <c r="AU19" s="133">
        <f>IFERROR(VLOOKUP(AT19,FORMULAS!$B$95:$D$102,2,FALSE),0)</f>
        <v>2</v>
      </c>
      <c r="AV19" s="129">
        <f>IFERROR(VLOOKUP(AT19,FORMULAS!$B$95:$D$102,3,FALSE),0)</f>
        <v>2</v>
      </c>
      <c r="AW19" s="113" t="s">
        <v>133</v>
      </c>
      <c r="AX19" s="113" t="s">
        <v>22</v>
      </c>
      <c r="AY19" s="88" t="str">
        <f t="shared" si="14"/>
        <v>Rara vezMenor</v>
      </c>
      <c r="AZ19" s="115" t="str">
        <f>IFERROR(VLOOKUP(AY19,FORMULAS!$B$38:$C$62,2,FALSE),"")</f>
        <v>Riesgo bajo</v>
      </c>
      <c r="BA19" s="117" t="s">
        <v>164</v>
      </c>
      <c r="BB19" s="105" t="s">
        <v>389</v>
      </c>
      <c r="BC19" s="74" t="s">
        <v>390</v>
      </c>
      <c r="BD19" s="74" t="s">
        <v>361</v>
      </c>
      <c r="BE19" s="111" t="s">
        <v>364</v>
      </c>
      <c r="BF19" s="75" t="s">
        <v>391</v>
      </c>
      <c r="BG19" s="105" t="s">
        <v>366</v>
      </c>
      <c r="BH19" s="105" t="s">
        <v>392</v>
      </c>
      <c r="BI19" s="74" t="s">
        <v>371</v>
      </c>
      <c r="BJ19" s="107" t="s">
        <v>372</v>
      </c>
    </row>
    <row r="20" spans="2:62" s="76" customFormat="1" ht="132" customHeight="1" x14ac:dyDescent="0.25">
      <c r="B20" s="126"/>
      <c r="C20" s="126"/>
      <c r="D20" s="138"/>
      <c r="E20" s="138"/>
      <c r="F20" s="126"/>
      <c r="G20" s="126"/>
      <c r="H20" s="141"/>
      <c r="I20" s="95"/>
      <c r="J20" s="95"/>
      <c r="K20" s="114"/>
      <c r="L20" s="138"/>
      <c r="M20" s="104" t="str">
        <f>IF(F20="gestion","impacto",IF(F20="corrupcion","impactocorrupcion",IF(F20="seguridad_de_la_informacion","impacto","")))</f>
        <v/>
      </c>
      <c r="N20" s="114"/>
      <c r="O20" s="126"/>
      <c r="P20" s="94" t="str">
        <f>N20&amp;O20</f>
        <v/>
      </c>
      <c r="Q20" s="118" t="str">
        <f>IFERROR(VLOOKUP(P20,FORMULAS!$B$38:$C$62,2,FALSE),"")</f>
        <v/>
      </c>
      <c r="R20" s="118"/>
      <c r="S20" s="143" t="s">
        <v>431</v>
      </c>
      <c r="T20" s="144"/>
      <c r="U20" s="126"/>
      <c r="V20" s="68">
        <f t="shared" si="0"/>
        <v>0</v>
      </c>
      <c r="W20" s="126"/>
      <c r="X20" s="68">
        <f t="shared" si="1"/>
        <v>0</v>
      </c>
      <c r="Y20" s="126"/>
      <c r="Z20" s="68">
        <f t="shared" si="2"/>
        <v>0</v>
      </c>
      <c r="AA20" s="126"/>
      <c r="AB20" s="68">
        <f t="shared" si="3"/>
        <v>0</v>
      </c>
      <c r="AC20" s="126"/>
      <c r="AD20" s="68">
        <f t="shared" si="4"/>
        <v>0</v>
      </c>
      <c r="AE20" s="126"/>
      <c r="AF20" s="68">
        <f t="shared" si="5"/>
        <v>0</v>
      </c>
      <c r="AG20" s="126"/>
      <c r="AH20" s="97">
        <f t="shared" si="6"/>
        <v>0</v>
      </c>
      <c r="AI20" s="134"/>
      <c r="AJ20" s="134"/>
      <c r="AK20" s="132"/>
      <c r="AL20" s="134"/>
      <c r="AM20" s="98" t="str">
        <f t="shared" si="10"/>
        <v/>
      </c>
      <c r="AN20" s="134"/>
      <c r="AO20" s="134"/>
      <c r="AP20" s="134"/>
      <c r="AQ20" s="134"/>
      <c r="AR20" s="132"/>
      <c r="AS20" s="132"/>
      <c r="AT20" s="98" t="str">
        <f t="shared" si="13"/>
        <v/>
      </c>
      <c r="AU20" s="134"/>
      <c r="AV20" s="130"/>
      <c r="AW20" s="114"/>
      <c r="AX20" s="114"/>
      <c r="AY20" s="94" t="str">
        <f t="shared" si="14"/>
        <v/>
      </c>
      <c r="AZ20" s="116"/>
      <c r="BA20" s="118"/>
      <c r="BB20" s="106" t="s">
        <v>394</v>
      </c>
      <c r="BC20" s="100" t="s">
        <v>395</v>
      </c>
      <c r="BD20" s="101" t="s">
        <v>396</v>
      </c>
      <c r="BE20" s="112" t="s">
        <v>364</v>
      </c>
      <c r="BF20" s="103" t="s">
        <v>397</v>
      </c>
      <c r="BG20" s="106" t="s">
        <v>399</v>
      </c>
      <c r="BH20" s="106" t="s">
        <v>432</v>
      </c>
      <c r="BI20" s="101" t="s">
        <v>398</v>
      </c>
      <c r="BJ20" s="102" t="s">
        <v>372</v>
      </c>
    </row>
    <row r="21" spans="2:62" s="76" customFormat="1" ht="65.25" customHeight="1" x14ac:dyDescent="0.25">
      <c r="B21" s="162"/>
      <c r="C21" s="162"/>
      <c r="D21" s="163"/>
      <c r="E21" s="163"/>
      <c r="F21" s="162"/>
      <c r="G21" s="162"/>
      <c r="H21" s="163"/>
      <c r="I21" s="165"/>
      <c r="J21" s="165"/>
      <c r="K21" s="66"/>
      <c r="L21" s="66"/>
      <c r="M21" s="164" t="str">
        <f>IF(F21="gestion","impacto",IF(F21="corrupcion","impactocorrupcion",IF(F21="seguridad_de_la_informacion","impacto","")))</f>
        <v/>
      </c>
      <c r="N21" s="162"/>
      <c r="O21" s="162"/>
      <c r="P21" s="164" t="str">
        <f>N21&amp;O21</f>
        <v/>
      </c>
      <c r="Q21" s="150" t="str">
        <f>IFERROR(VLOOKUP(P21,FORMULAS!$B$38:$C$62,2,FALSE),"")</f>
        <v/>
      </c>
      <c r="R21" s="150"/>
      <c r="S21" s="179"/>
      <c r="T21" s="179"/>
      <c r="U21" s="67"/>
      <c r="V21" s="68">
        <f>IF(U21="Asignado",15,0)</f>
        <v>0</v>
      </c>
      <c r="W21" s="67"/>
      <c r="X21" s="68">
        <f>IF(W21="Adecuado",15,0)</f>
        <v>0</v>
      </c>
      <c r="Y21" s="67"/>
      <c r="Z21" s="68">
        <f>IF(Y21="Oportuna",15,0)</f>
        <v>0</v>
      </c>
      <c r="AA21" s="67"/>
      <c r="AB21" s="68">
        <f>IF(AA21="Prevenir",15,IF(AA21="Detectar",10,0))</f>
        <v>0</v>
      </c>
      <c r="AC21" s="67"/>
      <c r="AD21" s="68">
        <f>IF(AC21="Confiable",15,0)</f>
        <v>0</v>
      </c>
      <c r="AE21" s="67"/>
      <c r="AF21" s="68">
        <f>IF(AE21="Se investigan y resuelven oportunamente",15,0)</f>
        <v>0</v>
      </c>
      <c r="AG21" s="67"/>
      <c r="AH21" s="68">
        <f>IF(AG21="Completa",10,IF(AG21="incompleta",5,0))</f>
        <v>0</v>
      </c>
      <c r="AI21" s="69">
        <f t="shared" si="7"/>
        <v>0</v>
      </c>
      <c r="AJ21" s="69" t="str">
        <f>IF(AI21&gt;=96,"Fuerte",IF(AI21&gt;=86,"Moderado",IF(AI21&gt;=1,"Débil","")))</f>
        <v/>
      </c>
      <c r="AK21" s="70"/>
      <c r="AL21" s="69" t="str">
        <f>IF(AK21="Siempre se ejecuta","Fuerte",IF(AK21="Algunas veces","Moderado",IF(AK21="no se ejecuta","Débil","")))</f>
        <v/>
      </c>
      <c r="AM21" s="69" t="str">
        <f>AJ21&amp;AL21</f>
        <v/>
      </c>
      <c r="AN21" s="69" t="str">
        <f>IFERROR(VLOOKUP(AM21,FORMULAS!$B$70:$D$78,3,FALSE),"")</f>
        <v/>
      </c>
      <c r="AO21" s="69" t="str">
        <f>IF(AN21="fuerte",100,IF(AN21="Moderado",50,IF(AN21="débil",0,"")))</f>
        <v/>
      </c>
      <c r="AP21" s="178">
        <f>IFERROR(AVERAGE(AO21:AO24),0)</f>
        <v>0</v>
      </c>
      <c r="AQ21" s="178" t="str">
        <f>IF(AP21&gt;=100,"Fuerte",IF(AP21&gt;=50,"Moderado",IF(AP21&gt;=1,"Débil","")))</f>
        <v/>
      </c>
      <c r="AR21" s="180"/>
      <c r="AS21" s="180"/>
      <c r="AT21" s="178" t="str">
        <f>+AQ21&amp;AR21&amp;AS21</f>
        <v/>
      </c>
      <c r="AU21" s="178">
        <f>IFERROR(VLOOKUP(AT21,FORMULAS!$B$95:$D$102,2,FALSE),0)</f>
        <v>0</v>
      </c>
      <c r="AV21" s="178">
        <f>IFERROR(VLOOKUP(AT21,FORMULAS!$B$95:$D$102,3,FALSE),0)</f>
        <v>0</v>
      </c>
      <c r="AW21" s="162"/>
      <c r="AX21" s="162"/>
      <c r="AY21" s="164" t="str">
        <f>AW21&amp;AX21</f>
        <v/>
      </c>
      <c r="AZ21" s="151" t="str">
        <f>IFERROR(VLOOKUP(AY21,FORMULAS!$B$38:$C$62,2,FALSE),"")</f>
        <v/>
      </c>
      <c r="BA21" s="150"/>
      <c r="BB21" s="71"/>
      <c r="BC21" s="72"/>
      <c r="BD21" s="72"/>
      <c r="BE21" s="73"/>
      <c r="BF21" s="75"/>
      <c r="BG21" s="74"/>
      <c r="BH21" s="72"/>
      <c r="BI21" s="72"/>
      <c r="BJ21" s="75"/>
    </row>
    <row r="22" spans="2:62" s="76" customFormat="1" ht="71.25" customHeight="1" x14ac:dyDescent="0.25">
      <c r="B22" s="162"/>
      <c r="C22" s="162"/>
      <c r="D22" s="163"/>
      <c r="E22" s="163"/>
      <c r="F22" s="162"/>
      <c r="G22" s="162"/>
      <c r="H22" s="163"/>
      <c r="I22" s="165"/>
      <c r="J22" s="165"/>
      <c r="K22" s="66"/>
      <c r="L22" s="66"/>
      <c r="M22" s="164"/>
      <c r="N22" s="162"/>
      <c r="O22" s="162"/>
      <c r="P22" s="164"/>
      <c r="Q22" s="150"/>
      <c r="R22" s="150"/>
      <c r="S22" s="179" t="s">
        <v>417</v>
      </c>
      <c r="T22" s="179"/>
      <c r="U22" s="67"/>
      <c r="V22" s="68">
        <f>IF(U22="Asignado",15,0)</f>
        <v>0</v>
      </c>
      <c r="W22" s="67"/>
      <c r="X22" s="68">
        <f>IF(W22="Adecuado",15,0)</f>
        <v>0</v>
      </c>
      <c r="Y22" s="67"/>
      <c r="Z22" s="68">
        <f>IF(Y22="Oportuna",15,0)</f>
        <v>0</v>
      </c>
      <c r="AA22" s="67"/>
      <c r="AB22" s="68">
        <f>IF(AA22="Prevenir",15,IF(AA22="Detectar",10,0))</f>
        <v>0</v>
      </c>
      <c r="AC22" s="67"/>
      <c r="AD22" s="68">
        <f>IF(AC22="Confiable",15,0)</f>
        <v>0</v>
      </c>
      <c r="AE22" s="67"/>
      <c r="AF22" s="68">
        <f>IF(AE22="Se investigan y resuelven oportunamente",15,0)</f>
        <v>0</v>
      </c>
      <c r="AG22" s="67"/>
      <c r="AH22" s="68">
        <f>IF(AG22="Completa",10,IF(AG22="incompleta",5,0))</f>
        <v>0</v>
      </c>
      <c r="AI22" s="69">
        <f t="shared" si="7"/>
        <v>0</v>
      </c>
      <c r="AJ22" s="69" t="str">
        <f>IF(AI22&gt;=96,"Fuerte",IF(AI22&gt;=86,"Moderado",IF(AI22&gt;=1,"Débil","")))</f>
        <v/>
      </c>
      <c r="AK22" s="70"/>
      <c r="AL22" s="69" t="str">
        <f>IF(AK22="Siempre se ejecuta","Fuerte",IF(AK22="Algunas veces","Moderado",IF(AK22="no se ejecuta","Débil","")))</f>
        <v/>
      </c>
      <c r="AM22" s="69" t="str">
        <f>AJ22&amp;AL22</f>
        <v/>
      </c>
      <c r="AN22" s="69" t="str">
        <f>IFERROR(VLOOKUP(AM22,FORMULAS!$B$70:$D$78,3,FALSE),"")</f>
        <v/>
      </c>
      <c r="AO22" s="69" t="str">
        <f>IF(AN22="fuerte",100,IF(AN22="Moderado",50,IF(AN22="débil",0,"")))</f>
        <v/>
      </c>
      <c r="AP22" s="178"/>
      <c r="AQ22" s="178"/>
      <c r="AR22" s="180"/>
      <c r="AS22" s="180"/>
      <c r="AT22" s="178"/>
      <c r="AU22" s="178"/>
      <c r="AV22" s="178"/>
      <c r="AW22" s="162"/>
      <c r="AX22" s="162"/>
      <c r="AY22" s="164"/>
      <c r="AZ22" s="151"/>
      <c r="BA22" s="150"/>
      <c r="BB22" s="71"/>
      <c r="BC22" s="72"/>
      <c r="BD22" s="72"/>
      <c r="BE22" s="73"/>
      <c r="BF22" s="75"/>
      <c r="BG22" s="74"/>
      <c r="BH22" s="72"/>
      <c r="BI22" s="72"/>
      <c r="BJ22" s="75"/>
    </row>
    <row r="23" spans="2:62" s="76" customFormat="1" ht="58.5" customHeight="1" x14ac:dyDescent="0.25">
      <c r="B23" s="162"/>
      <c r="C23" s="162"/>
      <c r="D23" s="163"/>
      <c r="E23" s="163"/>
      <c r="F23" s="162"/>
      <c r="G23" s="162"/>
      <c r="H23" s="163"/>
      <c r="I23" s="165"/>
      <c r="J23" s="165"/>
      <c r="K23" s="66"/>
      <c r="L23" s="66"/>
      <c r="M23" s="164"/>
      <c r="N23" s="162"/>
      <c r="O23" s="162"/>
      <c r="P23" s="164"/>
      <c r="Q23" s="150"/>
      <c r="R23" s="150"/>
      <c r="S23" s="179"/>
      <c r="T23" s="179"/>
      <c r="U23" s="67"/>
      <c r="V23" s="68">
        <f>IF(U23="Asignado",15,0)</f>
        <v>0</v>
      </c>
      <c r="W23" s="67"/>
      <c r="X23" s="68">
        <f>IF(W23="Adecuado",15,0)</f>
        <v>0</v>
      </c>
      <c r="Y23" s="67"/>
      <c r="Z23" s="68">
        <f>IF(Y23="Oportuna",15,0)</f>
        <v>0</v>
      </c>
      <c r="AA23" s="67"/>
      <c r="AB23" s="68">
        <f>IF(AA23="Prevenir",15,IF(AA23="Detectar",10,0))</f>
        <v>0</v>
      </c>
      <c r="AC23" s="67"/>
      <c r="AD23" s="68">
        <f>IF(AC23="Confiable",15,0)</f>
        <v>0</v>
      </c>
      <c r="AE23" s="67"/>
      <c r="AF23" s="68">
        <f>IF(AE23="Se investigan y resuelven oportunamente",15,0)</f>
        <v>0</v>
      </c>
      <c r="AG23" s="67"/>
      <c r="AH23" s="68">
        <f>IF(AG23="Completa",10,IF(AG23="incompleta",5,0))</f>
        <v>0</v>
      </c>
      <c r="AI23" s="69">
        <f t="shared" si="7"/>
        <v>0</v>
      </c>
      <c r="AJ23" s="69" t="str">
        <f>IF(AI23&gt;=96,"Fuerte",IF(AI23&gt;=86,"Moderado",IF(AI23&gt;=1,"Débil","")))</f>
        <v/>
      </c>
      <c r="AK23" s="70"/>
      <c r="AL23" s="69" t="str">
        <f>IF(AK23="Siempre se ejecuta","Fuerte",IF(AK23="Algunas veces","Moderado",IF(AK23="no se ejecuta","Débil","")))</f>
        <v/>
      </c>
      <c r="AM23" s="69" t="str">
        <f>AJ23&amp;AL23</f>
        <v/>
      </c>
      <c r="AN23" s="69" t="str">
        <f>IFERROR(VLOOKUP(AM23,FORMULAS!$B$70:$D$78,3,FALSE),"")</f>
        <v/>
      </c>
      <c r="AO23" s="69" t="str">
        <f>IF(AN23="fuerte",100,IF(AN23="Moderado",50,IF(AN23="débil",0,"")))</f>
        <v/>
      </c>
      <c r="AP23" s="178"/>
      <c r="AQ23" s="178"/>
      <c r="AR23" s="180"/>
      <c r="AS23" s="180"/>
      <c r="AT23" s="178"/>
      <c r="AU23" s="178"/>
      <c r="AV23" s="178"/>
      <c r="AW23" s="162"/>
      <c r="AX23" s="162"/>
      <c r="AY23" s="164"/>
      <c r="AZ23" s="151"/>
      <c r="BA23" s="150"/>
      <c r="BB23" s="71"/>
      <c r="BC23" s="72"/>
      <c r="BD23" s="72"/>
      <c r="BE23" s="73"/>
      <c r="BF23" s="75"/>
      <c r="BG23" s="74"/>
      <c r="BH23" s="72"/>
      <c r="BI23" s="72"/>
      <c r="BJ23" s="75"/>
    </row>
    <row r="24" spans="2:62" s="76" customFormat="1" ht="19.5" customHeight="1" x14ac:dyDescent="0.25">
      <c r="B24" s="162"/>
      <c r="C24" s="162"/>
      <c r="D24" s="163"/>
      <c r="E24" s="163"/>
      <c r="F24" s="162"/>
      <c r="G24" s="162"/>
      <c r="H24" s="163"/>
      <c r="I24" s="165"/>
      <c r="J24" s="165"/>
      <c r="K24" s="66"/>
      <c r="L24" s="66"/>
      <c r="M24" s="164"/>
      <c r="N24" s="162"/>
      <c r="O24" s="162"/>
      <c r="P24" s="164"/>
      <c r="Q24" s="150"/>
      <c r="R24" s="150"/>
      <c r="S24" s="163"/>
      <c r="T24" s="163"/>
      <c r="U24" s="67"/>
      <c r="V24" s="68">
        <f>IF(U24="Asignado",15,0)</f>
        <v>0</v>
      </c>
      <c r="W24" s="67"/>
      <c r="X24" s="68">
        <f>IF(W24="Adecuado",15,0)</f>
        <v>0</v>
      </c>
      <c r="Y24" s="67"/>
      <c r="Z24" s="68">
        <f>IF(Y24="Oportuna",15,0)</f>
        <v>0</v>
      </c>
      <c r="AA24" s="67"/>
      <c r="AB24" s="68">
        <f>IF(AA24="Prevenir",15,IF(AA24="Detectar",10,0))</f>
        <v>0</v>
      </c>
      <c r="AC24" s="67"/>
      <c r="AD24" s="68">
        <f>IF(AC24="Confiable",15,0)</f>
        <v>0</v>
      </c>
      <c r="AE24" s="67"/>
      <c r="AF24" s="68">
        <f>IF(AE24="Se investigan y resuelven oportunamente",15,0)</f>
        <v>0</v>
      </c>
      <c r="AG24" s="67"/>
      <c r="AH24" s="68">
        <f>IF(AG24="Completa",10,IF(AG24="incompleta",5,0))</f>
        <v>0</v>
      </c>
      <c r="AI24" s="69">
        <f t="shared" si="7"/>
        <v>0</v>
      </c>
      <c r="AJ24" s="69" t="str">
        <f>IF(AI24&gt;=96,"Fuerte",IF(AI24&gt;=86,"Moderado",IF(AI24&gt;=1,"Débil","")))</f>
        <v/>
      </c>
      <c r="AK24" s="70"/>
      <c r="AL24" s="69" t="str">
        <f>IF(AK24="Siempre se ejecuta","Fuerte",IF(AK24="Algunas veces","Moderado",IF(AK24="no se ejecuta","Débil","")))</f>
        <v/>
      </c>
      <c r="AM24" s="69" t="str">
        <f>AJ24&amp;AL24</f>
        <v/>
      </c>
      <c r="AN24" s="69" t="str">
        <f>IFERROR(VLOOKUP(AM24,FORMULAS!$B$70:$D$78,3,FALSE),"")</f>
        <v/>
      </c>
      <c r="AO24" s="69" t="str">
        <f>IF(AN24="fuerte",100,IF(AN24="Moderado",50,IF(AN24="débil",0,"")))</f>
        <v/>
      </c>
      <c r="AP24" s="178"/>
      <c r="AQ24" s="178"/>
      <c r="AR24" s="180"/>
      <c r="AS24" s="180"/>
      <c r="AT24" s="178"/>
      <c r="AU24" s="178"/>
      <c r="AV24" s="178"/>
      <c r="AW24" s="162"/>
      <c r="AX24" s="162"/>
      <c r="AY24" s="164"/>
      <c r="AZ24" s="151"/>
      <c r="BA24" s="150"/>
      <c r="BB24" s="77"/>
      <c r="BC24" s="72"/>
      <c r="BD24" s="72"/>
      <c r="BE24" s="71"/>
      <c r="BF24" s="75"/>
      <c r="BG24" s="74"/>
      <c r="BH24" s="72"/>
      <c r="BI24" s="72"/>
      <c r="BJ24" s="75"/>
    </row>
    <row r="25" spans="2:62" x14ac:dyDescent="0.25">
      <c r="E25" s="20"/>
      <c r="H25" s="20"/>
      <c r="I25" s="20"/>
      <c r="J25" s="20"/>
      <c r="S25" s="181"/>
      <c r="T25" s="181"/>
    </row>
    <row r="26" spans="2:62" x14ac:dyDescent="0.25">
      <c r="E26" s="20"/>
      <c r="H26" s="20"/>
      <c r="I26" s="20"/>
      <c r="J26" s="20"/>
    </row>
    <row r="27" spans="2:62" x14ac:dyDescent="0.25">
      <c r="E27" s="20"/>
      <c r="H27" s="20"/>
      <c r="I27" s="20"/>
      <c r="J27" s="20"/>
    </row>
    <row r="28" spans="2:62" x14ac:dyDescent="0.25">
      <c r="E28" s="20"/>
      <c r="H28" s="20"/>
      <c r="I28" s="20"/>
      <c r="J28" s="20"/>
    </row>
  </sheetData>
  <sheetProtection selectLockedCells="1"/>
  <mergeCells count="317">
    <mergeCell ref="AQ19:AQ20"/>
    <mergeCell ref="AR19:AR20"/>
    <mergeCell ref="AS19:AS20"/>
    <mergeCell ref="AU19:AU20"/>
    <mergeCell ref="AV19:AV20"/>
    <mergeCell ref="S25:T25"/>
    <mergeCell ref="AG19:AG20"/>
    <mergeCell ref="AI19:AI20"/>
    <mergeCell ref="AJ19:AJ20"/>
    <mergeCell ref="AK19:AK20"/>
    <mergeCell ref="AL19:AL20"/>
    <mergeCell ref="AN19:AN20"/>
    <mergeCell ref="AO19:AO20"/>
    <mergeCell ref="AP19:AP20"/>
    <mergeCell ref="U19:U20"/>
    <mergeCell ref="W19:W20"/>
    <mergeCell ref="Y19:Y20"/>
    <mergeCell ref="AA19:AA20"/>
    <mergeCell ref="AC19:AC20"/>
    <mergeCell ref="AE19:AE20"/>
    <mergeCell ref="B2:T2"/>
    <mergeCell ref="B3:T4"/>
    <mergeCell ref="AR2:BJ2"/>
    <mergeCell ref="AR3:BJ4"/>
    <mergeCell ref="U2:AQ2"/>
    <mergeCell ref="U3:AQ4"/>
    <mergeCell ref="AV21:AV24"/>
    <mergeCell ref="AW21:AW24"/>
    <mergeCell ref="AX21:AX24"/>
    <mergeCell ref="AY21:AY24"/>
    <mergeCell ref="R21:R24"/>
    <mergeCell ref="S22:T22"/>
    <mergeCell ref="S23:T23"/>
    <mergeCell ref="S24:T24"/>
    <mergeCell ref="AU21:AU24"/>
    <mergeCell ref="AP21:AP24"/>
    <mergeCell ref="AQ21:AQ24"/>
    <mergeCell ref="AR21:AR24"/>
    <mergeCell ref="AS21:AS24"/>
    <mergeCell ref="AT21:AT24"/>
    <mergeCell ref="S21:T21"/>
    <mergeCell ref="H21:H24"/>
    <mergeCell ref="N21:N24"/>
    <mergeCell ref="O21:O24"/>
    <mergeCell ref="S12:T12"/>
    <mergeCell ref="P21:P24"/>
    <mergeCell ref="Q21:Q24"/>
    <mergeCell ref="I21:I24"/>
    <mergeCell ref="J21:J24"/>
    <mergeCell ref="M21:M24"/>
    <mergeCell ref="B15:B16"/>
    <mergeCell ref="C15:C16"/>
    <mergeCell ref="D15:D16"/>
    <mergeCell ref="E15:E16"/>
    <mergeCell ref="F15:F16"/>
    <mergeCell ref="Q15:Q16"/>
    <mergeCell ref="H17:H18"/>
    <mergeCell ref="K17:K18"/>
    <mergeCell ref="L17:L18"/>
    <mergeCell ref="G15:G16"/>
    <mergeCell ref="H15:H16"/>
    <mergeCell ref="K15:K16"/>
    <mergeCell ref="L15:L16"/>
    <mergeCell ref="N15:N16"/>
    <mergeCell ref="O15:O16"/>
    <mergeCell ref="N17:N18"/>
    <mergeCell ref="O17:O18"/>
    <mergeCell ref="Q17:Q18"/>
    <mergeCell ref="B21:B24"/>
    <mergeCell ref="C21:C24"/>
    <mergeCell ref="D21:D24"/>
    <mergeCell ref="E21:E24"/>
    <mergeCell ref="F21:F24"/>
    <mergeCell ref="G21:G24"/>
    <mergeCell ref="N9:N10"/>
    <mergeCell ref="O9:O10"/>
    <mergeCell ref="P8:P10"/>
    <mergeCell ref="B8:B10"/>
    <mergeCell ref="C8:C10"/>
    <mergeCell ref="D8:D10"/>
    <mergeCell ref="E8:E10"/>
    <mergeCell ref="F8:F10"/>
    <mergeCell ref="G8:G10"/>
    <mergeCell ref="I8:I10"/>
    <mergeCell ref="J8:J10"/>
    <mergeCell ref="K8:K10"/>
    <mergeCell ref="N13:N14"/>
    <mergeCell ref="O13:O14"/>
    <mergeCell ref="O11:O12"/>
    <mergeCell ref="AN9:AO10"/>
    <mergeCell ref="AK9:AL10"/>
    <mergeCell ref="S19:T19"/>
    <mergeCell ref="H8:H10"/>
    <mergeCell ref="S9:T10"/>
    <mergeCell ref="N8:O8"/>
    <mergeCell ref="S8:AV8"/>
    <mergeCell ref="S15:T15"/>
    <mergeCell ref="S17:T17"/>
    <mergeCell ref="Q9:Q10"/>
    <mergeCell ref="U9:U10"/>
    <mergeCell ref="AJ9:AJ10"/>
    <mergeCell ref="AI9:AI10"/>
    <mergeCell ref="R8:R10"/>
    <mergeCell ref="AG9:AG10"/>
    <mergeCell ref="AE9:AE10"/>
    <mergeCell ref="AC9:AC10"/>
    <mergeCell ref="AA9:AA10"/>
    <mergeCell ref="Y9:Y10"/>
    <mergeCell ref="W9:W10"/>
    <mergeCell ref="S13:T13"/>
    <mergeCell ref="S11:T11"/>
    <mergeCell ref="L8:L10"/>
    <mergeCell ref="M8:M10"/>
    <mergeCell ref="AW9:AW10"/>
    <mergeCell ref="AX9:AX10"/>
    <mergeCell ref="AY9:AY10"/>
    <mergeCell ref="BA8:BA10"/>
    <mergeCell ref="AW8:AZ8"/>
    <mergeCell ref="AU9:AV9"/>
    <mergeCell ref="AS9:AS10"/>
    <mergeCell ref="AR9:AR10"/>
    <mergeCell ref="AP9:AQ10"/>
    <mergeCell ref="BH9:BH10"/>
    <mergeCell ref="BI9:BI10"/>
    <mergeCell ref="BJ9:BJ10"/>
    <mergeCell ref="BG8:BJ8"/>
    <mergeCell ref="BB8:BF8"/>
    <mergeCell ref="BA21:BA24"/>
    <mergeCell ref="BG9:BG10"/>
    <mergeCell ref="AZ21:AZ24"/>
    <mergeCell ref="AZ9:AZ10"/>
    <mergeCell ref="BF9:BF10"/>
    <mergeCell ref="BB9:BB10"/>
    <mergeCell ref="BC9:BC10"/>
    <mergeCell ref="BD9:BD10"/>
    <mergeCell ref="BE9:BE10"/>
    <mergeCell ref="BF13:BF14"/>
    <mergeCell ref="BG13:BG14"/>
    <mergeCell ref="BH13:BH14"/>
    <mergeCell ref="BI13:BI14"/>
    <mergeCell ref="BJ13:BJ14"/>
    <mergeCell ref="BC17:BC18"/>
    <mergeCell ref="BD17:BD18"/>
    <mergeCell ref="BE17:BE18"/>
    <mergeCell ref="BC13:BC14"/>
    <mergeCell ref="BD13:BD14"/>
    <mergeCell ref="Q11:Q12"/>
    <mergeCell ref="R11:R12"/>
    <mergeCell ref="B13:B14"/>
    <mergeCell ref="C13:C14"/>
    <mergeCell ref="D13:D14"/>
    <mergeCell ref="E13:E14"/>
    <mergeCell ref="F13:F14"/>
    <mergeCell ref="G13:G14"/>
    <mergeCell ref="H13:H14"/>
    <mergeCell ref="K13:K14"/>
    <mergeCell ref="L13:L14"/>
    <mergeCell ref="B11:B12"/>
    <mergeCell ref="C11:C12"/>
    <mergeCell ref="D11:D12"/>
    <mergeCell ref="E11:E12"/>
    <mergeCell ref="F11:F12"/>
    <mergeCell ref="G11:G12"/>
    <mergeCell ref="H11:H12"/>
    <mergeCell ref="L11:L12"/>
    <mergeCell ref="N11:N12"/>
    <mergeCell ref="Q13:Q14"/>
    <mergeCell ref="R13:R14"/>
    <mergeCell ref="I13:I14"/>
    <mergeCell ref="J13:J14"/>
    <mergeCell ref="AK13:AK14"/>
    <mergeCell ref="AL13:AL14"/>
    <mergeCell ref="AN13:AN14"/>
    <mergeCell ref="AO13:AO14"/>
    <mergeCell ref="AP13:AP14"/>
    <mergeCell ref="AR13:AR14"/>
    <mergeCell ref="AQ13:AQ14"/>
    <mergeCell ref="AS13:AS14"/>
    <mergeCell ref="AU13:AU14"/>
    <mergeCell ref="R15:R16"/>
    <mergeCell ref="S16:T16"/>
    <mergeCell ref="AV13:AV14"/>
    <mergeCell ref="AW13:AW14"/>
    <mergeCell ref="AX13:AX14"/>
    <mergeCell ref="AZ13:AZ14"/>
    <mergeCell ref="BA13:BA14"/>
    <mergeCell ref="BB13:BB14"/>
    <mergeCell ref="U13:U14"/>
    <mergeCell ref="W13:W14"/>
    <mergeCell ref="Y13:Y14"/>
    <mergeCell ref="AA13:AA14"/>
    <mergeCell ref="AC13:AC14"/>
    <mergeCell ref="AE13:AE14"/>
    <mergeCell ref="AG13:AG14"/>
    <mergeCell ref="AI13:AI14"/>
    <mergeCell ref="AJ13:AJ14"/>
    <mergeCell ref="S14:T14"/>
    <mergeCell ref="AQ15:AQ16"/>
    <mergeCell ref="AP15:AP16"/>
    <mergeCell ref="AO15:AO16"/>
    <mergeCell ref="AN15:AN16"/>
    <mergeCell ref="AL15:AL16"/>
    <mergeCell ref="AK15:AK16"/>
    <mergeCell ref="R17:R18"/>
    <mergeCell ref="S18:T18"/>
    <mergeCell ref="B19:B20"/>
    <mergeCell ref="C19:C20"/>
    <mergeCell ref="D19:D20"/>
    <mergeCell ref="E19:E20"/>
    <mergeCell ref="F19:F20"/>
    <mergeCell ref="G19:G20"/>
    <mergeCell ref="H19:H20"/>
    <mergeCell ref="K19:K20"/>
    <mergeCell ref="L19:L20"/>
    <mergeCell ref="N19:N20"/>
    <mergeCell ref="O19:O20"/>
    <mergeCell ref="R19:R20"/>
    <mergeCell ref="Q19:Q20"/>
    <mergeCell ref="B17:B18"/>
    <mergeCell ref="C17:C18"/>
    <mergeCell ref="D17:D18"/>
    <mergeCell ref="E17:E18"/>
    <mergeCell ref="F17:F18"/>
    <mergeCell ref="G17:G18"/>
    <mergeCell ref="S20:T20"/>
    <mergeCell ref="AV15:AV16"/>
    <mergeCell ref="AU15:AU16"/>
    <mergeCell ref="AS15:AS16"/>
    <mergeCell ref="AR15:AR16"/>
    <mergeCell ref="AE15:AE16"/>
    <mergeCell ref="AC15:AC16"/>
    <mergeCell ref="AA15:AA16"/>
    <mergeCell ref="Y15:Y16"/>
    <mergeCell ref="W15:W16"/>
    <mergeCell ref="AJ15:AJ16"/>
    <mergeCell ref="AI15:AI16"/>
    <mergeCell ref="AG15:AG16"/>
    <mergeCell ref="U17:U18"/>
    <mergeCell ref="W17:W18"/>
    <mergeCell ref="Y17:Y18"/>
    <mergeCell ref="AA17:AA18"/>
    <mergeCell ref="AC17:AC18"/>
    <mergeCell ref="AE17:AE18"/>
    <mergeCell ref="U15:U16"/>
    <mergeCell ref="AR17:AR18"/>
    <mergeCell ref="AS17:AS18"/>
    <mergeCell ref="AU17:AU18"/>
    <mergeCell ref="AV17:AV18"/>
    <mergeCell ref="AW17:AW18"/>
    <mergeCell ref="AX17:AX18"/>
    <mergeCell ref="AZ17:AZ18"/>
    <mergeCell ref="BA17:BA18"/>
    <mergeCell ref="BB17:BB18"/>
    <mergeCell ref="AG17:AG18"/>
    <mergeCell ref="AI17:AI18"/>
    <mergeCell ref="AJ17:AJ18"/>
    <mergeCell ref="AK17:AK18"/>
    <mergeCell ref="AL17:AL18"/>
    <mergeCell ref="AN17:AN18"/>
    <mergeCell ref="AO17:AO18"/>
    <mergeCell ref="AP17:AP18"/>
    <mergeCell ref="AQ17:AQ18"/>
    <mergeCell ref="U11:U12"/>
    <mergeCell ref="W11:W12"/>
    <mergeCell ref="Y11:Y12"/>
    <mergeCell ref="AA11:AA12"/>
    <mergeCell ref="AC11:AC12"/>
    <mergeCell ref="AE11:AE12"/>
    <mergeCell ref="AG11:AG12"/>
    <mergeCell ref="AI11:AI12"/>
    <mergeCell ref="AJ11:AJ12"/>
    <mergeCell ref="AK11:AK12"/>
    <mergeCell ref="AL11:AL12"/>
    <mergeCell ref="AN11:AN12"/>
    <mergeCell ref="AO11:AO12"/>
    <mergeCell ref="AP11:AP12"/>
    <mergeCell ref="AQ11:AQ12"/>
    <mergeCell ref="AR11:AR12"/>
    <mergeCell ref="AS11:AS12"/>
    <mergeCell ref="AU11:AU12"/>
    <mergeCell ref="AV11:AV12"/>
    <mergeCell ref="AW11:AW12"/>
    <mergeCell ref="AX11:AX12"/>
    <mergeCell ref="AZ11:AZ12"/>
    <mergeCell ref="BA11:BA12"/>
    <mergeCell ref="BB11:BB12"/>
    <mergeCell ref="BC11:BC12"/>
    <mergeCell ref="BD11:BD12"/>
    <mergeCell ref="BH11:BH12"/>
    <mergeCell ref="BI11:BI12"/>
    <mergeCell ref="BJ11:BJ12"/>
    <mergeCell ref="BF17:BF18"/>
    <mergeCell ref="BG17:BG18"/>
    <mergeCell ref="BH17:BH18"/>
    <mergeCell ref="BI17:BI18"/>
    <mergeCell ref="BJ17:BJ18"/>
    <mergeCell ref="BE15:BE16"/>
    <mergeCell ref="BG15:BG16"/>
    <mergeCell ref="BF15:BF16"/>
    <mergeCell ref="BH15:BH16"/>
    <mergeCell ref="BI15:BI16"/>
    <mergeCell ref="BJ15:BJ16"/>
    <mergeCell ref="BE13:BE14"/>
    <mergeCell ref="AW19:AW20"/>
    <mergeCell ref="AX19:AX20"/>
    <mergeCell ref="AZ19:AZ20"/>
    <mergeCell ref="BA19:BA20"/>
    <mergeCell ref="BF11:BF12"/>
    <mergeCell ref="BG11:BG12"/>
    <mergeCell ref="BC15:BC16"/>
    <mergeCell ref="BB15:BB16"/>
    <mergeCell ref="BA15:BA16"/>
    <mergeCell ref="AZ15:AZ16"/>
    <mergeCell ref="AX15:AX16"/>
    <mergeCell ref="AW15:AW16"/>
    <mergeCell ref="BE11:BE12"/>
    <mergeCell ref="BD15:BD16"/>
  </mergeCells>
  <conditionalFormatting sqref="Q11">
    <cfRule type="containsText" dxfId="273" priority="640" operator="containsText" text="RIESGO EXTREMO">
      <formula>NOT(ISERROR(SEARCH("RIESGO EXTREMO",Q11)))</formula>
    </cfRule>
    <cfRule type="containsText" dxfId="272" priority="641" operator="containsText" text="RIESGO ALTO">
      <formula>NOT(ISERROR(SEARCH("RIESGO ALTO",Q11)))</formula>
    </cfRule>
    <cfRule type="containsText" dxfId="271" priority="642" operator="containsText" text="RIESGO MODERADO">
      <formula>NOT(ISERROR(SEARCH("RIESGO MODERADO",Q11)))</formula>
    </cfRule>
    <cfRule type="containsText" dxfId="270" priority="643" operator="containsText" text="RIESGO BAJO">
      <formula>NOT(ISERROR(SEARCH("RIESGO BAJO",Q11)))</formula>
    </cfRule>
  </conditionalFormatting>
  <conditionalFormatting sqref="I11:I12 I15:I20">
    <cfRule type="expression" dxfId="269" priority="450">
      <formula>EXACT(F11,"Seguridad_de_la_informacion")</formula>
    </cfRule>
  </conditionalFormatting>
  <conditionalFormatting sqref="J11:J12 J15:J20">
    <cfRule type="expression" dxfId="268" priority="449">
      <formula>EXACT(F11,"Seguridad_de_la_informacion")</formula>
    </cfRule>
  </conditionalFormatting>
  <conditionalFormatting sqref="AZ11">
    <cfRule type="containsText" dxfId="267" priority="445" operator="containsText" text="RIESGO EXTREMO">
      <formula>NOT(ISERROR(SEARCH("RIESGO EXTREMO",AZ11)))</formula>
    </cfRule>
    <cfRule type="containsText" dxfId="266" priority="446" operator="containsText" text="RIESGO ALTO">
      <formula>NOT(ISERROR(SEARCH("RIESGO ALTO",AZ11)))</formula>
    </cfRule>
    <cfRule type="containsText" dxfId="265" priority="447" operator="containsText" text="RIESGO MODERADO">
      <formula>NOT(ISERROR(SEARCH("RIESGO MODERADO",AZ11)))</formula>
    </cfRule>
    <cfRule type="containsText" dxfId="264" priority="448" operator="containsText" text="RIESGO BAJO">
      <formula>NOT(ISERROR(SEARCH("RIESGO BAJO",AZ11)))</formula>
    </cfRule>
  </conditionalFormatting>
  <conditionalFormatting sqref="AZ13">
    <cfRule type="containsText" dxfId="263" priority="427" operator="containsText" text="RIESGO EXTREMO">
      <formula>NOT(ISERROR(SEARCH("RIESGO EXTREMO",AZ13)))</formula>
    </cfRule>
    <cfRule type="containsText" dxfId="262" priority="428" operator="containsText" text="RIESGO ALTO">
      <formula>NOT(ISERROR(SEARCH("RIESGO ALTO",AZ13)))</formula>
    </cfRule>
    <cfRule type="containsText" dxfId="261" priority="429" operator="containsText" text="RIESGO MODERADO">
      <formula>NOT(ISERROR(SEARCH("RIESGO MODERADO",AZ13)))</formula>
    </cfRule>
    <cfRule type="containsText" dxfId="260" priority="430" operator="containsText" text="RIESGO BAJO">
      <formula>NOT(ISERROR(SEARCH("RIESGO BAJO",AZ13)))</formula>
    </cfRule>
  </conditionalFormatting>
  <conditionalFormatting sqref="AZ15">
    <cfRule type="containsText" dxfId="259" priority="409" operator="containsText" text="RIESGO EXTREMO">
      <formula>NOT(ISERROR(SEARCH("RIESGO EXTREMO",AZ15)))</formula>
    </cfRule>
    <cfRule type="containsText" dxfId="258" priority="410" operator="containsText" text="RIESGO ALTO">
      <formula>NOT(ISERROR(SEARCH("RIESGO ALTO",AZ15)))</formula>
    </cfRule>
    <cfRule type="containsText" dxfId="257" priority="411" operator="containsText" text="RIESGO MODERADO">
      <formula>NOT(ISERROR(SEARCH("RIESGO MODERADO",AZ15)))</formula>
    </cfRule>
    <cfRule type="containsText" dxfId="256" priority="412" operator="containsText" text="RIESGO BAJO">
      <formula>NOT(ISERROR(SEARCH("RIESGO BAJO",AZ15)))</formula>
    </cfRule>
  </conditionalFormatting>
  <conditionalFormatting sqref="AZ17">
    <cfRule type="containsText" dxfId="255" priority="391" operator="containsText" text="RIESGO EXTREMO">
      <formula>NOT(ISERROR(SEARCH("RIESGO EXTREMO",AZ17)))</formula>
    </cfRule>
    <cfRule type="containsText" dxfId="254" priority="392" operator="containsText" text="RIESGO ALTO">
      <formula>NOT(ISERROR(SEARCH("RIESGO ALTO",AZ17)))</formula>
    </cfRule>
    <cfRule type="containsText" dxfId="253" priority="393" operator="containsText" text="RIESGO MODERADO">
      <formula>NOT(ISERROR(SEARCH("RIESGO MODERADO",AZ17)))</formula>
    </cfRule>
    <cfRule type="containsText" dxfId="252" priority="394" operator="containsText" text="RIESGO BAJO">
      <formula>NOT(ISERROR(SEARCH("RIESGO BAJO",AZ17)))</formula>
    </cfRule>
  </conditionalFormatting>
  <conditionalFormatting sqref="AZ19">
    <cfRule type="containsText" dxfId="251" priority="373" operator="containsText" text="RIESGO EXTREMO">
      <formula>NOT(ISERROR(SEARCH("RIESGO EXTREMO",AZ19)))</formula>
    </cfRule>
    <cfRule type="containsText" dxfId="250" priority="374" operator="containsText" text="RIESGO ALTO">
      <formula>NOT(ISERROR(SEARCH("RIESGO ALTO",AZ19)))</formula>
    </cfRule>
    <cfRule type="containsText" dxfId="249" priority="375" operator="containsText" text="RIESGO MODERADO">
      <formula>NOT(ISERROR(SEARCH("RIESGO MODERADO",AZ19)))</formula>
    </cfRule>
    <cfRule type="containsText" dxfId="248" priority="376" operator="containsText" text="RIESGO BAJO">
      <formula>NOT(ISERROR(SEARCH("RIESGO BAJO",AZ19)))</formula>
    </cfRule>
  </conditionalFormatting>
  <conditionalFormatting sqref="BC21:BD22 BB21:BB24 BE21:BE24">
    <cfRule type="containsText" dxfId="247" priority="343" operator="containsText" text="RIESGO EXTREMO">
      <formula>NOT(ISERROR(SEARCH("RIESGO EXTREMO",BB21)))</formula>
    </cfRule>
    <cfRule type="containsText" dxfId="246" priority="344" operator="containsText" text="RIESGO ALTO">
      <formula>NOT(ISERROR(SEARCH("RIESGO ALTO",BB21)))</formula>
    </cfRule>
    <cfRule type="containsText" dxfId="245" priority="345" operator="containsText" text="RIESGO MODERADO">
      <formula>NOT(ISERROR(SEARCH("RIESGO MODERADO",BB21)))</formula>
    </cfRule>
    <cfRule type="containsText" dxfId="244" priority="346" operator="containsText" text="RIESGO BAJO">
      <formula>NOT(ISERROR(SEARCH("RIESGO BAJO",BB21)))</formula>
    </cfRule>
  </conditionalFormatting>
  <conditionalFormatting sqref="I21:I22">
    <cfRule type="expression" dxfId="243" priority="342">
      <formula>EXACT(F21,"Seguridad_de_la_informacion")</formula>
    </cfRule>
  </conditionalFormatting>
  <conditionalFormatting sqref="J21:J24">
    <cfRule type="expression" dxfId="242" priority="341">
      <formula>EXACT(F21,"Seguridad_de_la_informacion")</formula>
    </cfRule>
  </conditionalFormatting>
  <conditionalFormatting sqref="AZ21:BA21 AZ22:AZ23">
    <cfRule type="containsText" dxfId="241" priority="337" operator="containsText" text="RIESGO EXTREMO">
      <formula>NOT(ISERROR(SEARCH("RIESGO EXTREMO",AZ21)))</formula>
    </cfRule>
    <cfRule type="containsText" dxfId="240" priority="338" operator="containsText" text="RIESGO ALTO">
      <formula>NOT(ISERROR(SEARCH("RIESGO ALTO",AZ21)))</formula>
    </cfRule>
    <cfRule type="containsText" dxfId="239" priority="339" operator="containsText" text="RIESGO MODERADO">
      <formula>NOT(ISERROR(SEARCH("RIESGO MODERADO",AZ21)))</formula>
    </cfRule>
    <cfRule type="containsText" dxfId="238" priority="340" operator="containsText" text="RIESGO BAJO">
      <formula>NOT(ISERROR(SEARCH("RIESGO BAJO",AZ21)))</formula>
    </cfRule>
  </conditionalFormatting>
  <conditionalFormatting sqref="BH21:BI22 BG21 BJ21">
    <cfRule type="containsText" dxfId="237" priority="333" operator="containsText" text="RIESGO EXTREMO">
      <formula>NOT(ISERROR(SEARCH("RIESGO EXTREMO",BG21)))</formula>
    </cfRule>
    <cfRule type="containsText" dxfId="236" priority="334" operator="containsText" text="RIESGO ALTO">
      <formula>NOT(ISERROR(SEARCH("RIESGO ALTO",BG21)))</formula>
    </cfRule>
    <cfRule type="containsText" dxfId="235" priority="335" operator="containsText" text="RIESGO MODERADO">
      <formula>NOT(ISERROR(SEARCH("RIESGO MODERADO",BG21)))</formula>
    </cfRule>
    <cfRule type="containsText" dxfId="234" priority="336" operator="containsText" text="RIESGO BAJO">
      <formula>NOT(ISERROR(SEARCH("RIESGO BAJO",BG21)))</formula>
    </cfRule>
  </conditionalFormatting>
  <conditionalFormatting sqref="R11">
    <cfRule type="containsText" dxfId="233" priority="271" operator="containsText" text="RIESGO EXTREMO">
      <formula>NOT(ISERROR(SEARCH("RIESGO EXTREMO",R11)))</formula>
    </cfRule>
    <cfRule type="containsText" dxfId="232" priority="272" operator="containsText" text="RIESGO ALTO">
      <formula>NOT(ISERROR(SEARCH("RIESGO ALTO",R11)))</formula>
    </cfRule>
    <cfRule type="containsText" dxfId="231" priority="273" operator="containsText" text="RIESGO MODERADO">
      <formula>NOT(ISERROR(SEARCH("RIESGO MODERADO",R11)))</formula>
    </cfRule>
    <cfRule type="containsText" dxfId="230" priority="274" operator="containsText" text="RIESGO BAJO">
      <formula>NOT(ISERROR(SEARCH("RIESGO BAJO",R11)))</formula>
    </cfRule>
  </conditionalFormatting>
  <conditionalFormatting sqref="R13">
    <cfRule type="containsText" dxfId="229" priority="267" operator="containsText" text="RIESGO EXTREMO">
      <formula>NOT(ISERROR(SEARCH("RIESGO EXTREMO",R13)))</formula>
    </cfRule>
    <cfRule type="containsText" dxfId="228" priority="268" operator="containsText" text="RIESGO ALTO">
      <formula>NOT(ISERROR(SEARCH("RIESGO ALTO",R13)))</formula>
    </cfRule>
    <cfRule type="containsText" dxfId="227" priority="269" operator="containsText" text="RIESGO MODERADO">
      <formula>NOT(ISERROR(SEARCH("RIESGO MODERADO",R13)))</formula>
    </cfRule>
    <cfRule type="containsText" dxfId="226" priority="270" operator="containsText" text="RIESGO BAJO">
      <formula>NOT(ISERROR(SEARCH("RIESGO BAJO",R13)))</formula>
    </cfRule>
  </conditionalFormatting>
  <conditionalFormatting sqref="R15">
    <cfRule type="containsText" dxfId="225" priority="263" operator="containsText" text="RIESGO EXTREMO">
      <formula>NOT(ISERROR(SEARCH("RIESGO EXTREMO",R15)))</formula>
    </cfRule>
    <cfRule type="containsText" dxfId="224" priority="264" operator="containsText" text="RIESGO ALTO">
      <formula>NOT(ISERROR(SEARCH("RIESGO ALTO",R15)))</formula>
    </cfRule>
    <cfRule type="containsText" dxfId="223" priority="265" operator="containsText" text="RIESGO MODERADO">
      <formula>NOT(ISERROR(SEARCH("RIESGO MODERADO",R15)))</formula>
    </cfRule>
    <cfRule type="containsText" dxfId="222" priority="266" operator="containsText" text="RIESGO BAJO">
      <formula>NOT(ISERROR(SEARCH("RIESGO BAJO",R15)))</formula>
    </cfRule>
  </conditionalFormatting>
  <conditionalFormatting sqref="R17">
    <cfRule type="containsText" dxfId="221" priority="259" operator="containsText" text="RIESGO EXTREMO">
      <formula>NOT(ISERROR(SEARCH("RIESGO EXTREMO",R17)))</formula>
    </cfRule>
    <cfRule type="containsText" dxfId="220" priority="260" operator="containsText" text="RIESGO ALTO">
      <formula>NOT(ISERROR(SEARCH("RIESGO ALTO",R17)))</formula>
    </cfRule>
    <cfRule type="containsText" dxfId="219" priority="261" operator="containsText" text="RIESGO MODERADO">
      <formula>NOT(ISERROR(SEARCH("RIESGO MODERADO",R17)))</formula>
    </cfRule>
    <cfRule type="containsText" dxfId="218" priority="262" operator="containsText" text="RIESGO BAJO">
      <formula>NOT(ISERROR(SEARCH("RIESGO BAJO",R17)))</formula>
    </cfRule>
  </conditionalFormatting>
  <conditionalFormatting sqref="R19">
    <cfRule type="containsText" dxfId="217" priority="255" operator="containsText" text="RIESGO EXTREMO">
      <formula>NOT(ISERROR(SEARCH("RIESGO EXTREMO",R19)))</formula>
    </cfRule>
    <cfRule type="containsText" dxfId="216" priority="256" operator="containsText" text="RIESGO ALTO">
      <formula>NOT(ISERROR(SEARCH("RIESGO ALTO",R19)))</formula>
    </cfRule>
    <cfRule type="containsText" dxfId="215" priority="257" operator="containsText" text="RIESGO MODERADO">
      <formula>NOT(ISERROR(SEARCH("RIESGO MODERADO",R19)))</formula>
    </cfRule>
    <cfRule type="containsText" dxfId="214" priority="258" operator="containsText" text="RIESGO BAJO">
      <formula>NOT(ISERROR(SEARCH("RIESGO BAJO",R19)))</formula>
    </cfRule>
  </conditionalFormatting>
  <conditionalFormatting sqref="R21">
    <cfRule type="containsText" dxfId="213" priority="247" operator="containsText" text="RIESGO EXTREMO">
      <formula>NOT(ISERROR(SEARCH("RIESGO EXTREMO",R21)))</formula>
    </cfRule>
    <cfRule type="containsText" dxfId="212" priority="248" operator="containsText" text="RIESGO ALTO">
      <formula>NOT(ISERROR(SEARCH("RIESGO ALTO",R21)))</formula>
    </cfRule>
    <cfRule type="containsText" dxfId="211" priority="249" operator="containsText" text="RIESGO MODERADO">
      <formula>NOT(ISERROR(SEARCH("RIESGO MODERADO",R21)))</formula>
    </cfRule>
    <cfRule type="containsText" dxfId="210" priority="250" operator="containsText" text="RIESGO BAJO">
      <formula>NOT(ISERROR(SEARCH("RIESGO BAJO",R21)))</formula>
    </cfRule>
  </conditionalFormatting>
  <conditionalFormatting sqref="Q13 Q15 Q17 Q21:Q23">
    <cfRule type="containsText" dxfId="209" priority="231" operator="containsText" text="RIESGO EXTREMO">
      <formula>NOT(ISERROR(SEARCH("RIESGO EXTREMO",Q13)))</formula>
    </cfRule>
    <cfRule type="containsText" dxfId="208" priority="232" operator="containsText" text="RIESGO ALTO">
      <formula>NOT(ISERROR(SEARCH("RIESGO ALTO",Q13)))</formula>
    </cfRule>
    <cfRule type="containsText" dxfId="207" priority="233" operator="containsText" text="RIESGO MODERADO">
      <formula>NOT(ISERROR(SEARCH("RIESGO MODERADO",Q13)))</formula>
    </cfRule>
    <cfRule type="containsText" dxfId="206" priority="234" operator="containsText" text="RIESGO BAJO">
      <formula>NOT(ISERROR(SEARCH("RIESGO BAJO",Q13)))</formula>
    </cfRule>
  </conditionalFormatting>
  <conditionalFormatting sqref="BA11">
    <cfRule type="containsText" dxfId="205" priority="223" operator="containsText" text="RIESGO EXTREMO">
      <formula>NOT(ISERROR(SEARCH("RIESGO EXTREMO",BA11)))</formula>
    </cfRule>
    <cfRule type="containsText" dxfId="204" priority="224" operator="containsText" text="RIESGO ALTO">
      <formula>NOT(ISERROR(SEARCH("RIESGO ALTO",BA11)))</formula>
    </cfRule>
    <cfRule type="containsText" dxfId="203" priority="225" operator="containsText" text="RIESGO MODERADO">
      <formula>NOT(ISERROR(SEARCH("RIESGO MODERADO",BA11)))</formula>
    </cfRule>
    <cfRule type="containsText" dxfId="202" priority="226" operator="containsText" text="RIESGO BAJO">
      <formula>NOT(ISERROR(SEARCH("RIESGO BAJO",BA11)))</formula>
    </cfRule>
  </conditionalFormatting>
  <conditionalFormatting sqref="BA13">
    <cfRule type="containsText" dxfId="201" priority="219" operator="containsText" text="RIESGO EXTREMO">
      <formula>NOT(ISERROR(SEARCH("RIESGO EXTREMO",BA13)))</formula>
    </cfRule>
    <cfRule type="containsText" dxfId="200" priority="220" operator="containsText" text="RIESGO ALTO">
      <formula>NOT(ISERROR(SEARCH("RIESGO ALTO",BA13)))</formula>
    </cfRule>
    <cfRule type="containsText" dxfId="199" priority="221" operator="containsText" text="RIESGO MODERADO">
      <formula>NOT(ISERROR(SEARCH("RIESGO MODERADO",BA13)))</formula>
    </cfRule>
    <cfRule type="containsText" dxfId="198" priority="222" operator="containsText" text="RIESGO BAJO">
      <formula>NOT(ISERROR(SEARCH("RIESGO BAJO",BA13)))</formula>
    </cfRule>
  </conditionalFormatting>
  <conditionalFormatting sqref="BA15">
    <cfRule type="containsText" dxfId="197" priority="215" operator="containsText" text="RIESGO EXTREMO">
      <formula>NOT(ISERROR(SEARCH("RIESGO EXTREMO",BA15)))</formula>
    </cfRule>
    <cfRule type="containsText" dxfId="196" priority="216" operator="containsText" text="RIESGO ALTO">
      <formula>NOT(ISERROR(SEARCH("RIESGO ALTO",BA15)))</formula>
    </cfRule>
    <cfRule type="containsText" dxfId="195" priority="217" operator="containsText" text="RIESGO MODERADO">
      <formula>NOT(ISERROR(SEARCH("RIESGO MODERADO",BA15)))</formula>
    </cfRule>
    <cfRule type="containsText" dxfId="194" priority="218" operator="containsText" text="RIESGO BAJO">
      <formula>NOT(ISERROR(SEARCH("RIESGO BAJO",BA15)))</formula>
    </cfRule>
  </conditionalFormatting>
  <conditionalFormatting sqref="BA17">
    <cfRule type="containsText" dxfId="193" priority="211" operator="containsText" text="RIESGO EXTREMO">
      <formula>NOT(ISERROR(SEARCH("RIESGO EXTREMO",BA17)))</formula>
    </cfRule>
    <cfRule type="containsText" dxfId="192" priority="212" operator="containsText" text="RIESGO ALTO">
      <formula>NOT(ISERROR(SEARCH("RIESGO ALTO",BA17)))</formula>
    </cfRule>
    <cfRule type="containsText" dxfId="191" priority="213" operator="containsText" text="RIESGO MODERADO">
      <formula>NOT(ISERROR(SEARCH("RIESGO MODERADO",BA17)))</formula>
    </cfRule>
    <cfRule type="containsText" dxfId="190" priority="214" operator="containsText" text="RIESGO BAJO">
      <formula>NOT(ISERROR(SEARCH("RIESGO BAJO",BA17)))</formula>
    </cfRule>
  </conditionalFormatting>
  <conditionalFormatting sqref="BA19">
    <cfRule type="containsText" dxfId="189" priority="207" operator="containsText" text="RIESGO EXTREMO">
      <formula>NOT(ISERROR(SEARCH("RIESGO EXTREMO",BA19)))</formula>
    </cfRule>
    <cfRule type="containsText" dxfId="188" priority="208" operator="containsText" text="RIESGO ALTO">
      <formula>NOT(ISERROR(SEARCH("RIESGO ALTO",BA19)))</formula>
    </cfRule>
    <cfRule type="containsText" dxfId="187" priority="209" operator="containsText" text="RIESGO MODERADO">
      <formula>NOT(ISERROR(SEARCH("RIESGO MODERADO",BA19)))</formula>
    </cfRule>
    <cfRule type="containsText" dxfId="186" priority="210" operator="containsText" text="RIESGO BAJO">
      <formula>NOT(ISERROR(SEARCH("RIESGO BAJO",BA19)))</formula>
    </cfRule>
  </conditionalFormatting>
  <conditionalFormatting sqref="BB11">
    <cfRule type="containsText" dxfId="185" priority="203" operator="containsText" text="RIESGO EXTREMO">
      <formula>NOT(ISERROR(SEARCH("RIESGO EXTREMO",BB11)))</formula>
    </cfRule>
    <cfRule type="containsText" dxfId="184" priority="204" operator="containsText" text="RIESGO ALTO">
      <formula>NOT(ISERROR(SEARCH("RIESGO ALTO",BB11)))</formula>
    </cfRule>
    <cfRule type="containsText" dxfId="183" priority="205" operator="containsText" text="RIESGO MODERADO">
      <formula>NOT(ISERROR(SEARCH("RIESGO MODERADO",BB11)))</formula>
    </cfRule>
    <cfRule type="containsText" dxfId="182" priority="206" operator="containsText" text="RIESGO BAJO">
      <formula>NOT(ISERROR(SEARCH("RIESGO BAJO",BB11)))</formula>
    </cfRule>
  </conditionalFormatting>
  <conditionalFormatting sqref="BB13">
    <cfRule type="containsText" dxfId="181" priority="199" operator="containsText" text="RIESGO EXTREMO">
      <formula>NOT(ISERROR(SEARCH("RIESGO EXTREMO",BB13)))</formula>
    </cfRule>
    <cfRule type="containsText" dxfId="180" priority="200" operator="containsText" text="RIESGO ALTO">
      <formula>NOT(ISERROR(SEARCH("RIESGO ALTO",BB13)))</formula>
    </cfRule>
    <cfRule type="containsText" dxfId="179" priority="201" operator="containsText" text="RIESGO MODERADO">
      <formula>NOT(ISERROR(SEARCH("RIESGO MODERADO",BB13)))</formula>
    </cfRule>
    <cfRule type="containsText" dxfId="178" priority="202" operator="containsText" text="RIESGO BAJO">
      <formula>NOT(ISERROR(SEARCH("RIESGO BAJO",BB13)))</formula>
    </cfRule>
  </conditionalFormatting>
  <conditionalFormatting sqref="BB15">
    <cfRule type="containsText" dxfId="177" priority="195" operator="containsText" text="RIESGO EXTREMO">
      <formula>NOT(ISERROR(SEARCH("RIESGO EXTREMO",BB15)))</formula>
    </cfRule>
    <cfRule type="containsText" dxfId="176" priority="196" operator="containsText" text="RIESGO ALTO">
      <formula>NOT(ISERROR(SEARCH("RIESGO ALTO",BB15)))</formula>
    </cfRule>
    <cfRule type="containsText" dxfId="175" priority="197" operator="containsText" text="RIESGO MODERADO">
      <formula>NOT(ISERROR(SEARCH("RIESGO MODERADO",BB15)))</formula>
    </cfRule>
    <cfRule type="containsText" dxfId="174" priority="198" operator="containsText" text="RIESGO BAJO">
      <formula>NOT(ISERROR(SEARCH("RIESGO BAJO",BB15)))</formula>
    </cfRule>
  </conditionalFormatting>
  <conditionalFormatting sqref="BB17">
    <cfRule type="containsText" dxfId="173" priority="191" operator="containsText" text="RIESGO EXTREMO">
      <formula>NOT(ISERROR(SEARCH("RIESGO EXTREMO",BB17)))</formula>
    </cfRule>
    <cfRule type="containsText" dxfId="172" priority="192" operator="containsText" text="RIESGO ALTO">
      <formula>NOT(ISERROR(SEARCH("RIESGO ALTO",BB17)))</formula>
    </cfRule>
    <cfRule type="containsText" dxfId="171" priority="193" operator="containsText" text="RIESGO MODERADO">
      <formula>NOT(ISERROR(SEARCH("RIESGO MODERADO",BB17)))</formula>
    </cfRule>
    <cfRule type="containsText" dxfId="170" priority="194" operator="containsText" text="RIESGO BAJO">
      <formula>NOT(ISERROR(SEARCH("RIESGO BAJO",BB17)))</formula>
    </cfRule>
  </conditionalFormatting>
  <conditionalFormatting sqref="BB19">
    <cfRule type="containsText" dxfId="169" priority="187" operator="containsText" text="RIESGO EXTREMO">
      <formula>NOT(ISERROR(SEARCH("RIESGO EXTREMO",BB19)))</formula>
    </cfRule>
    <cfRule type="containsText" dxfId="168" priority="188" operator="containsText" text="RIESGO ALTO">
      <formula>NOT(ISERROR(SEARCH("RIESGO ALTO",BB19)))</formula>
    </cfRule>
    <cfRule type="containsText" dxfId="167" priority="189" operator="containsText" text="RIESGO MODERADO">
      <formula>NOT(ISERROR(SEARCH("RIESGO MODERADO",BB19)))</formula>
    </cfRule>
    <cfRule type="containsText" dxfId="166" priority="190" operator="containsText" text="RIESGO BAJO">
      <formula>NOT(ISERROR(SEARCH("RIESGO BAJO",BB19)))</formula>
    </cfRule>
  </conditionalFormatting>
  <conditionalFormatting sqref="BC11">
    <cfRule type="containsText" dxfId="165" priority="183" operator="containsText" text="RIESGO EXTREMO">
      <formula>NOT(ISERROR(SEARCH("RIESGO EXTREMO",BC11)))</formula>
    </cfRule>
    <cfRule type="containsText" dxfId="164" priority="184" operator="containsText" text="RIESGO ALTO">
      <formula>NOT(ISERROR(SEARCH("RIESGO ALTO",BC11)))</formula>
    </cfRule>
    <cfRule type="containsText" dxfId="163" priority="185" operator="containsText" text="RIESGO MODERADO">
      <formula>NOT(ISERROR(SEARCH("RIESGO MODERADO",BC11)))</formula>
    </cfRule>
    <cfRule type="containsText" dxfId="162" priority="186" operator="containsText" text="RIESGO BAJO">
      <formula>NOT(ISERROR(SEARCH("RIESGO BAJO",BC11)))</formula>
    </cfRule>
  </conditionalFormatting>
  <conditionalFormatting sqref="BC13">
    <cfRule type="containsText" dxfId="161" priority="179" operator="containsText" text="RIESGO EXTREMO">
      <formula>NOT(ISERROR(SEARCH("RIESGO EXTREMO",BC13)))</formula>
    </cfRule>
    <cfRule type="containsText" dxfId="160" priority="180" operator="containsText" text="RIESGO ALTO">
      <formula>NOT(ISERROR(SEARCH("RIESGO ALTO",BC13)))</formula>
    </cfRule>
    <cfRule type="containsText" dxfId="159" priority="181" operator="containsText" text="RIESGO MODERADO">
      <formula>NOT(ISERROR(SEARCH("RIESGO MODERADO",BC13)))</formula>
    </cfRule>
    <cfRule type="containsText" dxfId="158" priority="182" operator="containsText" text="RIESGO BAJO">
      <formula>NOT(ISERROR(SEARCH("RIESGO BAJO",BC13)))</formula>
    </cfRule>
  </conditionalFormatting>
  <conditionalFormatting sqref="BC15">
    <cfRule type="containsText" dxfId="157" priority="175" operator="containsText" text="RIESGO EXTREMO">
      <formula>NOT(ISERROR(SEARCH("RIESGO EXTREMO",BC15)))</formula>
    </cfRule>
    <cfRule type="containsText" dxfId="156" priority="176" operator="containsText" text="RIESGO ALTO">
      <formula>NOT(ISERROR(SEARCH("RIESGO ALTO",BC15)))</formula>
    </cfRule>
    <cfRule type="containsText" dxfId="155" priority="177" operator="containsText" text="RIESGO MODERADO">
      <formula>NOT(ISERROR(SEARCH("RIESGO MODERADO",BC15)))</formula>
    </cfRule>
    <cfRule type="containsText" dxfId="154" priority="178" operator="containsText" text="RIESGO BAJO">
      <formula>NOT(ISERROR(SEARCH("RIESGO BAJO",BC15)))</formula>
    </cfRule>
  </conditionalFormatting>
  <conditionalFormatting sqref="BC17">
    <cfRule type="containsText" dxfId="153" priority="171" operator="containsText" text="RIESGO EXTREMO">
      <formula>NOT(ISERROR(SEARCH("RIESGO EXTREMO",BC17)))</formula>
    </cfRule>
    <cfRule type="containsText" dxfId="152" priority="172" operator="containsText" text="RIESGO ALTO">
      <formula>NOT(ISERROR(SEARCH("RIESGO ALTO",BC17)))</formula>
    </cfRule>
    <cfRule type="containsText" dxfId="151" priority="173" operator="containsText" text="RIESGO MODERADO">
      <formula>NOT(ISERROR(SEARCH("RIESGO MODERADO",BC17)))</formula>
    </cfRule>
    <cfRule type="containsText" dxfId="150" priority="174" operator="containsText" text="RIESGO BAJO">
      <formula>NOT(ISERROR(SEARCH("RIESGO BAJO",BC17)))</formula>
    </cfRule>
  </conditionalFormatting>
  <conditionalFormatting sqref="BC19">
    <cfRule type="containsText" dxfId="149" priority="167" operator="containsText" text="RIESGO EXTREMO">
      <formula>NOT(ISERROR(SEARCH("RIESGO EXTREMO",BC19)))</formula>
    </cfRule>
    <cfRule type="containsText" dxfId="148" priority="168" operator="containsText" text="RIESGO ALTO">
      <formula>NOT(ISERROR(SEARCH("RIESGO ALTO",BC19)))</formula>
    </cfRule>
    <cfRule type="containsText" dxfId="147" priority="169" operator="containsText" text="RIESGO MODERADO">
      <formula>NOT(ISERROR(SEARCH("RIESGO MODERADO",BC19)))</formula>
    </cfRule>
    <cfRule type="containsText" dxfId="146" priority="170" operator="containsText" text="RIESGO BAJO">
      <formula>NOT(ISERROR(SEARCH("RIESGO BAJO",BC19)))</formula>
    </cfRule>
  </conditionalFormatting>
  <conditionalFormatting sqref="BD11">
    <cfRule type="containsText" dxfId="145" priority="163" operator="containsText" text="RIESGO EXTREMO">
      <formula>NOT(ISERROR(SEARCH("RIESGO EXTREMO",BD11)))</formula>
    </cfRule>
    <cfRule type="containsText" dxfId="144" priority="164" operator="containsText" text="RIESGO ALTO">
      <formula>NOT(ISERROR(SEARCH("RIESGO ALTO",BD11)))</formula>
    </cfRule>
    <cfRule type="containsText" dxfId="143" priority="165" operator="containsText" text="RIESGO MODERADO">
      <formula>NOT(ISERROR(SEARCH("RIESGO MODERADO",BD11)))</formula>
    </cfRule>
    <cfRule type="containsText" dxfId="142" priority="166" operator="containsText" text="RIESGO BAJO">
      <formula>NOT(ISERROR(SEARCH("RIESGO BAJO",BD11)))</formula>
    </cfRule>
  </conditionalFormatting>
  <conditionalFormatting sqref="BD13">
    <cfRule type="containsText" dxfId="141" priority="159" operator="containsText" text="RIESGO EXTREMO">
      <formula>NOT(ISERROR(SEARCH("RIESGO EXTREMO",BD13)))</formula>
    </cfRule>
    <cfRule type="containsText" dxfId="140" priority="160" operator="containsText" text="RIESGO ALTO">
      <formula>NOT(ISERROR(SEARCH("RIESGO ALTO",BD13)))</formula>
    </cfRule>
    <cfRule type="containsText" dxfId="139" priority="161" operator="containsText" text="RIESGO MODERADO">
      <formula>NOT(ISERROR(SEARCH("RIESGO MODERADO",BD13)))</formula>
    </cfRule>
    <cfRule type="containsText" dxfId="138" priority="162" operator="containsText" text="RIESGO BAJO">
      <formula>NOT(ISERROR(SEARCH("RIESGO BAJO",BD13)))</formula>
    </cfRule>
  </conditionalFormatting>
  <conditionalFormatting sqref="BD15">
    <cfRule type="containsText" dxfId="137" priority="155" operator="containsText" text="RIESGO EXTREMO">
      <formula>NOT(ISERROR(SEARCH("RIESGO EXTREMO",BD15)))</formula>
    </cfRule>
    <cfRule type="containsText" dxfId="136" priority="156" operator="containsText" text="RIESGO ALTO">
      <formula>NOT(ISERROR(SEARCH("RIESGO ALTO",BD15)))</formula>
    </cfRule>
    <cfRule type="containsText" dxfId="135" priority="157" operator="containsText" text="RIESGO MODERADO">
      <formula>NOT(ISERROR(SEARCH("RIESGO MODERADO",BD15)))</formula>
    </cfRule>
    <cfRule type="containsText" dxfId="134" priority="158" operator="containsText" text="RIESGO BAJO">
      <formula>NOT(ISERROR(SEARCH("RIESGO BAJO",BD15)))</formula>
    </cfRule>
  </conditionalFormatting>
  <conditionalFormatting sqref="BD17">
    <cfRule type="containsText" dxfId="133" priority="151" operator="containsText" text="RIESGO EXTREMO">
      <formula>NOT(ISERROR(SEARCH("RIESGO EXTREMO",BD17)))</formula>
    </cfRule>
    <cfRule type="containsText" dxfId="132" priority="152" operator="containsText" text="RIESGO ALTO">
      <formula>NOT(ISERROR(SEARCH("RIESGO ALTO",BD17)))</formula>
    </cfRule>
    <cfRule type="containsText" dxfId="131" priority="153" operator="containsText" text="RIESGO MODERADO">
      <formula>NOT(ISERROR(SEARCH("RIESGO MODERADO",BD17)))</formula>
    </cfRule>
    <cfRule type="containsText" dxfId="130" priority="154" operator="containsText" text="RIESGO BAJO">
      <formula>NOT(ISERROR(SEARCH("RIESGO BAJO",BD17)))</formula>
    </cfRule>
  </conditionalFormatting>
  <conditionalFormatting sqref="BD19">
    <cfRule type="containsText" dxfId="129" priority="147" operator="containsText" text="RIESGO EXTREMO">
      <formula>NOT(ISERROR(SEARCH("RIESGO EXTREMO",BD19)))</formula>
    </cfRule>
    <cfRule type="containsText" dxfId="128" priority="148" operator="containsText" text="RIESGO ALTO">
      <formula>NOT(ISERROR(SEARCH("RIESGO ALTO",BD19)))</formula>
    </cfRule>
    <cfRule type="containsText" dxfId="127" priority="149" operator="containsText" text="RIESGO MODERADO">
      <formula>NOT(ISERROR(SEARCH("RIESGO MODERADO",BD19)))</formula>
    </cfRule>
    <cfRule type="containsText" dxfId="126" priority="150" operator="containsText" text="RIESGO BAJO">
      <formula>NOT(ISERROR(SEARCH("RIESGO BAJO",BD19)))</formula>
    </cfRule>
  </conditionalFormatting>
  <conditionalFormatting sqref="BE11">
    <cfRule type="containsText" dxfId="125" priority="143" operator="containsText" text="RIESGO EXTREMO">
      <formula>NOT(ISERROR(SEARCH("RIESGO EXTREMO",BE11)))</formula>
    </cfRule>
    <cfRule type="containsText" dxfId="124" priority="144" operator="containsText" text="RIESGO ALTO">
      <formula>NOT(ISERROR(SEARCH("RIESGO ALTO",BE11)))</formula>
    </cfRule>
    <cfRule type="containsText" dxfId="123" priority="145" operator="containsText" text="RIESGO MODERADO">
      <formula>NOT(ISERROR(SEARCH("RIESGO MODERADO",BE11)))</formula>
    </cfRule>
    <cfRule type="containsText" dxfId="122" priority="146" operator="containsText" text="RIESGO BAJO">
      <formula>NOT(ISERROR(SEARCH("RIESGO BAJO",BE11)))</formula>
    </cfRule>
  </conditionalFormatting>
  <conditionalFormatting sqref="BE13">
    <cfRule type="containsText" dxfId="121" priority="139" operator="containsText" text="RIESGO EXTREMO">
      <formula>NOT(ISERROR(SEARCH("RIESGO EXTREMO",BE13)))</formula>
    </cfRule>
    <cfRule type="containsText" dxfId="120" priority="140" operator="containsText" text="RIESGO ALTO">
      <formula>NOT(ISERROR(SEARCH("RIESGO ALTO",BE13)))</formula>
    </cfRule>
    <cfRule type="containsText" dxfId="119" priority="141" operator="containsText" text="RIESGO MODERADO">
      <formula>NOT(ISERROR(SEARCH("RIESGO MODERADO",BE13)))</formula>
    </cfRule>
    <cfRule type="containsText" dxfId="118" priority="142" operator="containsText" text="RIESGO BAJO">
      <formula>NOT(ISERROR(SEARCH("RIESGO BAJO",BE13)))</formula>
    </cfRule>
  </conditionalFormatting>
  <conditionalFormatting sqref="BE15">
    <cfRule type="containsText" dxfId="117" priority="135" operator="containsText" text="RIESGO EXTREMO">
      <formula>NOT(ISERROR(SEARCH("RIESGO EXTREMO",BE15)))</formula>
    </cfRule>
    <cfRule type="containsText" dxfId="116" priority="136" operator="containsText" text="RIESGO ALTO">
      <formula>NOT(ISERROR(SEARCH("RIESGO ALTO",BE15)))</formula>
    </cfRule>
    <cfRule type="containsText" dxfId="115" priority="137" operator="containsText" text="RIESGO MODERADO">
      <formula>NOT(ISERROR(SEARCH("RIESGO MODERADO",BE15)))</formula>
    </cfRule>
    <cfRule type="containsText" dxfId="114" priority="138" operator="containsText" text="RIESGO BAJO">
      <formula>NOT(ISERROR(SEARCH("RIESGO BAJO",BE15)))</formula>
    </cfRule>
  </conditionalFormatting>
  <conditionalFormatting sqref="BE17">
    <cfRule type="containsText" dxfId="113" priority="131" operator="containsText" text="RIESGO EXTREMO">
      <formula>NOT(ISERROR(SEARCH("RIESGO EXTREMO",BE17)))</formula>
    </cfRule>
    <cfRule type="containsText" dxfId="112" priority="132" operator="containsText" text="RIESGO ALTO">
      <formula>NOT(ISERROR(SEARCH("RIESGO ALTO",BE17)))</formula>
    </cfRule>
    <cfRule type="containsText" dxfId="111" priority="133" operator="containsText" text="RIESGO MODERADO">
      <formula>NOT(ISERROR(SEARCH("RIESGO MODERADO",BE17)))</formula>
    </cfRule>
    <cfRule type="containsText" dxfId="110" priority="134" operator="containsText" text="RIESGO BAJO">
      <formula>NOT(ISERROR(SEARCH("RIESGO BAJO",BE17)))</formula>
    </cfRule>
  </conditionalFormatting>
  <conditionalFormatting sqref="BE19">
    <cfRule type="containsText" dxfId="109" priority="127" operator="containsText" text="RIESGO EXTREMO">
      <formula>NOT(ISERROR(SEARCH("RIESGO EXTREMO",BE19)))</formula>
    </cfRule>
    <cfRule type="containsText" dxfId="108" priority="128" operator="containsText" text="RIESGO ALTO">
      <formula>NOT(ISERROR(SEARCH("RIESGO ALTO",BE19)))</formula>
    </cfRule>
    <cfRule type="containsText" dxfId="107" priority="129" operator="containsText" text="RIESGO MODERADO">
      <formula>NOT(ISERROR(SEARCH("RIESGO MODERADO",BE19)))</formula>
    </cfRule>
    <cfRule type="containsText" dxfId="106" priority="130" operator="containsText" text="RIESGO BAJO">
      <formula>NOT(ISERROR(SEARCH("RIESGO BAJO",BE19)))</formula>
    </cfRule>
  </conditionalFormatting>
  <conditionalFormatting sqref="BF11">
    <cfRule type="containsText" dxfId="105" priority="103" operator="containsText" text="RIESGO EXTREMO">
      <formula>NOT(ISERROR(SEARCH("RIESGO EXTREMO",BF11)))</formula>
    </cfRule>
    <cfRule type="containsText" dxfId="104" priority="104" operator="containsText" text="RIESGO ALTO">
      <formula>NOT(ISERROR(SEARCH("RIESGO ALTO",BF11)))</formula>
    </cfRule>
    <cfRule type="containsText" dxfId="103" priority="105" operator="containsText" text="RIESGO MODERADO">
      <formula>NOT(ISERROR(SEARCH("RIESGO MODERADO",BF11)))</formula>
    </cfRule>
    <cfRule type="containsText" dxfId="102" priority="106" operator="containsText" text="RIESGO BAJO">
      <formula>NOT(ISERROR(SEARCH("RIESGO BAJO",BF11)))</formula>
    </cfRule>
  </conditionalFormatting>
  <conditionalFormatting sqref="BF13">
    <cfRule type="containsText" dxfId="101" priority="99" operator="containsText" text="RIESGO EXTREMO">
      <formula>NOT(ISERROR(SEARCH("RIESGO EXTREMO",BF13)))</formula>
    </cfRule>
    <cfRule type="containsText" dxfId="100" priority="100" operator="containsText" text="RIESGO ALTO">
      <formula>NOT(ISERROR(SEARCH("RIESGO ALTO",BF13)))</formula>
    </cfRule>
    <cfRule type="containsText" dxfId="99" priority="101" operator="containsText" text="RIESGO MODERADO">
      <formula>NOT(ISERROR(SEARCH("RIESGO MODERADO",BF13)))</formula>
    </cfRule>
    <cfRule type="containsText" dxfId="98" priority="102" operator="containsText" text="RIESGO BAJO">
      <formula>NOT(ISERROR(SEARCH("RIESGO BAJO",BF13)))</formula>
    </cfRule>
  </conditionalFormatting>
  <conditionalFormatting sqref="BF15">
    <cfRule type="containsText" dxfId="97" priority="95" operator="containsText" text="RIESGO EXTREMO">
      <formula>NOT(ISERROR(SEARCH("RIESGO EXTREMO",BF15)))</formula>
    </cfRule>
    <cfRule type="containsText" dxfId="96" priority="96" operator="containsText" text="RIESGO ALTO">
      <formula>NOT(ISERROR(SEARCH("RIESGO ALTO",BF15)))</formula>
    </cfRule>
    <cfRule type="containsText" dxfId="95" priority="97" operator="containsText" text="RIESGO MODERADO">
      <formula>NOT(ISERROR(SEARCH("RIESGO MODERADO",BF15)))</formula>
    </cfRule>
    <cfRule type="containsText" dxfId="94" priority="98" operator="containsText" text="RIESGO BAJO">
      <formula>NOT(ISERROR(SEARCH("RIESGO BAJO",BF15)))</formula>
    </cfRule>
  </conditionalFormatting>
  <conditionalFormatting sqref="BF17">
    <cfRule type="containsText" dxfId="93" priority="91" operator="containsText" text="RIESGO EXTREMO">
      <formula>NOT(ISERROR(SEARCH("RIESGO EXTREMO",BF17)))</formula>
    </cfRule>
    <cfRule type="containsText" dxfId="92" priority="92" operator="containsText" text="RIESGO ALTO">
      <formula>NOT(ISERROR(SEARCH("RIESGO ALTO",BF17)))</formula>
    </cfRule>
    <cfRule type="containsText" dxfId="91" priority="93" operator="containsText" text="RIESGO MODERADO">
      <formula>NOT(ISERROR(SEARCH("RIESGO MODERADO",BF17)))</formula>
    </cfRule>
    <cfRule type="containsText" dxfId="90" priority="94" operator="containsText" text="RIESGO BAJO">
      <formula>NOT(ISERROR(SEARCH("RIESGO BAJO",BF17)))</formula>
    </cfRule>
  </conditionalFormatting>
  <conditionalFormatting sqref="BF19">
    <cfRule type="containsText" dxfId="89" priority="87" operator="containsText" text="RIESGO EXTREMO">
      <formula>NOT(ISERROR(SEARCH("RIESGO EXTREMO",BF19)))</formula>
    </cfRule>
    <cfRule type="containsText" dxfId="88" priority="88" operator="containsText" text="RIESGO ALTO">
      <formula>NOT(ISERROR(SEARCH("RIESGO ALTO",BF19)))</formula>
    </cfRule>
    <cfRule type="containsText" dxfId="87" priority="89" operator="containsText" text="RIESGO MODERADO">
      <formula>NOT(ISERROR(SEARCH("RIESGO MODERADO",BF19)))</formula>
    </cfRule>
    <cfRule type="containsText" dxfId="86" priority="90" operator="containsText" text="RIESGO BAJO">
      <formula>NOT(ISERROR(SEARCH("RIESGO BAJO",BF19)))</formula>
    </cfRule>
  </conditionalFormatting>
  <conditionalFormatting sqref="BG11">
    <cfRule type="containsText" dxfId="85" priority="83" operator="containsText" text="RIESGO EXTREMO">
      <formula>NOT(ISERROR(SEARCH("RIESGO EXTREMO",BG11)))</formula>
    </cfRule>
    <cfRule type="containsText" dxfId="84" priority="84" operator="containsText" text="RIESGO ALTO">
      <formula>NOT(ISERROR(SEARCH("RIESGO ALTO",BG11)))</formula>
    </cfRule>
    <cfRule type="containsText" dxfId="83" priority="85" operator="containsText" text="RIESGO MODERADO">
      <formula>NOT(ISERROR(SEARCH("RIESGO MODERADO",BG11)))</formula>
    </cfRule>
    <cfRule type="containsText" dxfId="82" priority="86" operator="containsText" text="RIESGO BAJO">
      <formula>NOT(ISERROR(SEARCH("RIESGO BAJO",BG11)))</formula>
    </cfRule>
  </conditionalFormatting>
  <conditionalFormatting sqref="BG13">
    <cfRule type="containsText" dxfId="81" priority="79" operator="containsText" text="RIESGO EXTREMO">
      <formula>NOT(ISERROR(SEARCH("RIESGO EXTREMO",BG13)))</formula>
    </cfRule>
    <cfRule type="containsText" dxfId="80" priority="80" operator="containsText" text="RIESGO ALTO">
      <formula>NOT(ISERROR(SEARCH("RIESGO ALTO",BG13)))</formula>
    </cfRule>
    <cfRule type="containsText" dxfId="79" priority="81" operator="containsText" text="RIESGO MODERADO">
      <formula>NOT(ISERROR(SEARCH("RIESGO MODERADO",BG13)))</formula>
    </cfRule>
    <cfRule type="containsText" dxfId="78" priority="82" operator="containsText" text="RIESGO BAJO">
      <formula>NOT(ISERROR(SEARCH("RIESGO BAJO",BG13)))</formula>
    </cfRule>
  </conditionalFormatting>
  <conditionalFormatting sqref="BG15">
    <cfRule type="containsText" dxfId="77" priority="75" operator="containsText" text="RIESGO EXTREMO">
      <formula>NOT(ISERROR(SEARCH("RIESGO EXTREMO",BG15)))</formula>
    </cfRule>
    <cfRule type="containsText" dxfId="76" priority="76" operator="containsText" text="RIESGO ALTO">
      <formula>NOT(ISERROR(SEARCH("RIESGO ALTO",BG15)))</formula>
    </cfRule>
    <cfRule type="containsText" dxfId="75" priority="77" operator="containsText" text="RIESGO MODERADO">
      <formula>NOT(ISERROR(SEARCH("RIESGO MODERADO",BG15)))</formula>
    </cfRule>
    <cfRule type="containsText" dxfId="74" priority="78" operator="containsText" text="RIESGO BAJO">
      <formula>NOT(ISERROR(SEARCH("RIESGO BAJO",BG15)))</formula>
    </cfRule>
  </conditionalFormatting>
  <conditionalFormatting sqref="BG17">
    <cfRule type="containsText" dxfId="73" priority="71" operator="containsText" text="RIESGO EXTREMO">
      <formula>NOT(ISERROR(SEARCH("RIESGO EXTREMO",BG17)))</formula>
    </cfRule>
    <cfRule type="containsText" dxfId="72" priority="72" operator="containsText" text="RIESGO ALTO">
      <formula>NOT(ISERROR(SEARCH("RIESGO ALTO",BG17)))</formula>
    </cfRule>
    <cfRule type="containsText" dxfId="71" priority="73" operator="containsText" text="RIESGO MODERADO">
      <formula>NOT(ISERROR(SEARCH("RIESGO MODERADO",BG17)))</formula>
    </cfRule>
    <cfRule type="containsText" dxfId="70" priority="74" operator="containsText" text="RIESGO BAJO">
      <formula>NOT(ISERROR(SEARCH("RIESGO BAJO",BG17)))</formula>
    </cfRule>
  </conditionalFormatting>
  <conditionalFormatting sqref="BG19">
    <cfRule type="containsText" dxfId="69" priority="67" operator="containsText" text="RIESGO EXTREMO">
      <formula>NOT(ISERROR(SEARCH("RIESGO EXTREMO",BG19)))</formula>
    </cfRule>
    <cfRule type="containsText" dxfId="68" priority="68" operator="containsText" text="RIESGO ALTO">
      <formula>NOT(ISERROR(SEARCH("RIESGO ALTO",BG19)))</formula>
    </cfRule>
    <cfRule type="containsText" dxfId="67" priority="69" operator="containsText" text="RIESGO MODERADO">
      <formula>NOT(ISERROR(SEARCH("RIESGO MODERADO",BG19)))</formula>
    </cfRule>
    <cfRule type="containsText" dxfId="66" priority="70" operator="containsText" text="RIESGO BAJO">
      <formula>NOT(ISERROR(SEARCH("RIESGO BAJO",BG19)))</formula>
    </cfRule>
  </conditionalFormatting>
  <conditionalFormatting sqref="BH11">
    <cfRule type="containsText" dxfId="65" priority="63" operator="containsText" text="RIESGO EXTREMO">
      <formula>NOT(ISERROR(SEARCH("RIESGO EXTREMO",BH11)))</formula>
    </cfRule>
    <cfRule type="containsText" dxfId="64" priority="64" operator="containsText" text="RIESGO ALTO">
      <formula>NOT(ISERROR(SEARCH("RIESGO ALTO",BH11)))</formula>
    </cfRule>
    <cfRule type="containsText" dxfId="63" priority="65" operator="containsText" text="RIESGO MODERADO">
      <formula>NOT(ISERROR(SEARCH("RIESGO MODERADO",BH11)))</formula>
    </cfRule>
    <cfRule type="containsText" dxfId="62" priority="66" operator="containsText" text="RIESGO BAJO">
      <formula>NOT(ISERROR(SEARCH("RIESGO BAJO",BH11)))</formula>
    </cfRule>
  </conditionalFormatting>
  <conditionalFormatting sqref="BH13">
    <cfRule type="containsText" dxfId="61" priority="59" operator="containsText" text="RIESGO EXTREMO">
      <formula>NOT(ISERROR(SEARCH("RIESGO EXTREMO",BH13)))</formula>
    </cfRule>
    <cfRule type="containsText" dxfId="60" priority="60" operator="containsText" text="RIESGO ALTO">
      <formula>NOT(ISERROR(SEARCH("RIESGO ALTO",BH13)))</formula>
    </cfRule>
    <cfRule type="containsText" dxfId="59" priority="61" operator="containsText" text="RIESGO MODERADO">
      <formula>NOT(ISERROR(SEARCH("RIESGO MODERADO",BH13)))</formula>
    </cfRule>
    <cfRule type="containsText" dxfId="58" priority="62" operator="containsText" text="RIESGO BAJO">
      <formula>NOT(ISERROR(SEARCH("RIESGO BAJO",BH13)))</formula>
    </cfRule>
  </conditionalFormatting>
  <conditionalFormatting sqref="BH15">
    <cfRule type="containsText" dxfId="57" priority="55" operator="containsText" text="RIESGO EXTREMO">
      <formula>NOT(ISERROR(SEARCH("RIESGO EXTREMO",BH15)))</formula>
    </cfRule>
    <cfRule type="containsText" dxfId="56" priority="56" operator="containsText" text="RIESGO ALTO">
      <formula>NOT(ISERROR(SEARCH("RIESGO ALTO",BH15)))</formula>
    </cfRule>
    <cfRule type="containsText" dxfId="55" priority="57" operator="containsText" text="RIESGO MODERADO">
      <formula>NOT(ISERROR(SEARCH("RIESGO MODERADO",BH15)))</formula>
    </cfRule>
    <cfRule type="containsText" dxfId="54" priority="58" operator="containsText" text="RIESGO BAJO">
      <formula>NOT(ISERROR(SEARCH("RIESGO BAJO",BH15)))</formula>
    </cfRule>
  </conditionalFormatting>
  <conditionalFormatting sqref="BH17">
    <cfRule type="containsText" dxfId="53" priority="51" operator="containsText" text="RIESGO EXTREMO">
      <formula>NOT(ISERROR(SEARCH("RIESGO EXTREMO",BH17)))</formula>
    </cfRule>
    <cfRule type="containsText" dxfId="52" priority="52" operator="containsText" text="RIESGO ALTO">
      <formula>NOT(ISERROR(SEARCH("RIESGO ALTO",BH17)))</formula>
    </cfRule>
    <cfRule type="containsText" dxfId="51" priority="53" operator="containsText" text="RIESGO MODERADO">
      <formula>NOT(ISERROR(SEARCH("RIESGO MODERADO",BH17)))</formula>
    </cfRule>
    <cfRule type="containsText" dxfId="50" priority="54" operator="containsText" text="RIESGO BAJO">
      <formula>NOT(ISERROR(SEARCH("RIESGO BAJO",BH17)))</formula>
    </cfRule>
  </conditionalFormatting>
  <conditionalFormatting sqref="BH19">
    <cfRule type="containsText" dxfId="49" priority="47" operator="containsText" text="RIESGO EXTREMO">
      <formula>NOT(ISERROR(SEARCH("RIESGO EXTREMO",BH19)))</formula>
    </cfRule>
    <cfRule type="containsText" dxfId="48" priority="48" operator="containsText" text="RIESGO ALTO">
      <formula>NOT(ISERROR(SEARCH("RIESGO ALTO",BH19)))</formula>
    </cfRule>
    <cfRule type="containsText" dxfId="47" priority="49" operator="containsText" text="RIESGO MODERADO">
      <formula>NOT(ISERROR(SEARCH("RIESGO MODERADO",BH19)))</formula>
    </cfRule>
    <cfRule type="containsText" dxfId="46" priority="50" operator="containsText" text="RIESGO BAJO">
      <formula>NOT(ISERROR(SEARCH("RIESGO BAJO",BH19)))</formula>
    </cfRule>
  </conditionalFormatting>
  <conditionalFormatting sqref="BJ11">
    <cfRule type="containsText" dxfId="45" priority="43" operator="containsText" text="RIESGO EXTREMO">
      <formula>NOT(ISERROR(SEARCH("RIESGO EXTREMO",BJ11)))</formula>
    </cfRule>
    <cfRule type="containsText" dxfId="44" priority="44" operator="containsText" text="RIESGO ALTO">
      <formula>NOT(ISERROR(SEARCH("RIESGO ALTO",BJ11)))</formula>
    </cfRule>
    <cfRule type="containsText" dxfId="43" priority="45" operator="containsText" text="RIESGO MODERADO">
      <formula>NOT(ISERROR(SEARCH("RIESGO MODERADO",BJ11)))</formula>
    </cfRule>
    <cfRule type="containsText" dxfId="42" priority="46" operator="containsText" text="RIESGO BAJO">
      <formula>NOT(ISERROR(SEARCH("RIESGO BAJO",BJ11)))</formula>
    </cfRule>
  </conditionalFormatting>
  <conditionalFormatting sqref="BI11">
    <cfRule type="containsText" dxfId="41" priority="39" operator="containsText" text="RIESGO EXTREMO">
      <formula>NOT(ISERROR(SEARCH("RIESGO EXTREMO",BI11)))</formula>
    </cfRule>
    <cfRule type="containsText" dxfId="40" priority="40" operator="containsText" text="RIESGO ALTO">
      <formula>NOT(ISERROR(SEARCH("RIESGO ALTO",BI11)))</formula>
    </cfRule>
    <cfRule type="containsText" dxfId="39" priority="41" operator="containsText" text="RIESGO MODERADO">
      <formula>NOT(ISERROR(SEARCH("RIESGO MODERADO",BI11)))</formula>
    </cfRule>
    <cfRule type="containsText" dxfId="38" priority="42" operator="containsText" text="RIESGO BAJO">
      <formula>NOT(ISERROR(SEARCH("RIESGO BAJO",BI11)))</formula>
    </cfRule>
  </conditionalFormatting>
  <conditionalFormatting sqref="BJ13">
    <cfRule type="containsText" dxfId="37" priority="35" operator="containsText" text="RIESGO EXTREMO">
      <formula>NOT(ISERROR(SEARCH("RIESGO EXTREMO",BJ13)))</formula>
    </cfRule>
    <cfRule type="containsText" dxfId="36" priority="36" operator="containsText" text="RIESGO ALTO">
      <formula>NOT(ISERROR(SEARCH("RIESGO ALTO",BJ13)))</formula>
    </cfRule>
    <cfRule type="containsText" dxfId="35" priority="37" operator="containsText" text="RIESGO MODERADO">
      <formula>NOT(ISERROR(SEARCH("RIESGO MODERADO",BJ13)))</formula>
    </cfRule>
    <cfRule type="containsText" dxfId="34" priority="38" operator="containsText" text="RIESGO BAJO">
      <formula>NOT(ISERROR(SEARCH("RIESGO BAJO",BJ13)))</formula>
    </cfRule>
  </conditionalFormatting>
  <conditionalFormatting sqref="BI13">
    <cfRule type="containsText" dxfId="33" priority="31" operator="containsText" text="RIESGO EXTREMO">
      <formula>NOT(ISERROR(SEARCH("RIESGO EXTREMO",BI13)))</formula>
    </cfRule>
    <cfRule type="containsText" dxfId="32" priority="32" operator="containsText" text="RIESGO ALTO">
      <formula>NOT(ISERROR(SEARCH("RIESGO ALTO",BI13)))</formula>
    </cfRule>
    <cfRule type="containsText" dxfId="31" priority="33" operator="containsText" text="RIESGO MODERADO">
      <formula>NOT(ISERROR(SEARCH("RIESGO MODERADO",BI13)))</formula>
    </cfRule>
    <cfRule type="containsText" dxfId="30" priority="34" operator="containsText" text="RIESGO BAJO">
      <formula>NOT(ISERROR(SEARCH("RIESGO BAJO",BI13)))</formula>
    </cfRule>
  </conditionalFormatting>
  <conditionalFormatting sqref="BJ15">
    <cfRule type="containsText" dxfId="29" priority="27" operator="containsText" text="RIESGO EXTREMO">
      <formula>NOT(ISERROR(SEARCH("RIESGO EXTREMO",BJ15)))</formula>
    </cfRule>
    <cfRule type="containsText" dxfId="28" priority="28" operator="containsText" text="RIESGO ALTO">
      <formula>NOT(ISERROR(SEARCH("RIESGO ALTO",BJ15)))</formula>
    </cfRule>
    <cfRule type="containsText" dxfId="27" priority="29" operator="containsText" text="RIESGO MODERADO">
      <formula>NOT(ISERROR(SEARCH("RIESGO MODERADO",BJ15)))</formula>
    </cfRule>
    <cfRule type="containsText" dxfId="26" priority="30" operator="containsText" text="RIESGO BAJO">
      <formula>NOT(ISERROR(SEARCH("RIESGO BAJO",BJ15)))</formula>
    </cfRule>
  </conditionalFormatting>
  <conditionalFormatting sqref="BI15">
    <cfRule type="containsText" dxfId="25" priority="23" operator="containsText" text="RIESGO EXTREMO">
      <formula>NOT(ISERROR(SEARCH("RIESGO EXTREMO",BI15)))</formula>
    </cfRule>
    <cfRule type="containsText" dxfId="24" priority="24" operator="containsText" text="RIESGO ALTO">
      <formula>NOT(ISERROR(SEARCH("RIESGO ALTO",BI15)))</formula>
    </cfRule>
    <cfRule type="containsText" dxfId="23" priority="25" operator="containsText" text="RIESGO MODERADO">
      <formula>NOT(ISERROR(SEARCH("RIESGO MODERADO",BI15)))</formula>
    </cfRule>
    <cfRule type="containsText" dxfId="22" priority="26" operator="containsText" text="RIESGO BAJO">
      <formula>NOT(ISERROR(SEARCH("RIESGO BAJO",BI15)))</formula>
    </cfRule>
  </conditionalFormatting>
  <conditionalFormatting sqref="BJ17">
    <cfRule type="containsText" dxfId="21" priority="19" operator="containsText" text="RIESGO EXTREMO">
      <formula>NOT(ISERROR(SEARCH("RIESGO EXTREMO",BJ17)))</formula>
    </cfRule>
    <cfRule type="containsText" dxfId="20" priority="20" operator="containsText" text="RIESGO ALTO">
      <formula>NOT(ISERROR(SEARCH("RIESGO ALTO",BJ17)))</formula>
    </cfRule>
    <cfRule type="containsText" dxfId="19" priority="21" operator="containsText" text="RIESGO MODERADO">
      <formula>NOT(ISERROR(SEARCH("RIESGO MODERADO",BJ17)))</formula>
    </cfRule>
    <cfRule type="containsText" dxfId="18" priority="22" operator="containsText" text="RIESGO BAJO">
      <formula>NOT(ISERROR(SEARCH("RIESGO BAJO",BJ17)))</formula>
    </cfRule>
  </conditionalFormatting>
  <conditionalFormatting sqref="BI17">
    <cfRule type="containsText" dxfId="17" priority="15" operator="containsText" text="RIESGO EXTREMO">
      <formula>NOT(ISERROR(SEARCH("RIESGO EXTREMO",BI17)))</formula>
    </cfRule>
    <cfRule type="containsText" dxfId="16" priority="16" operator="containsText" text="RIESGO ALTO">
      <formula>NOT(ISERROR(SEARCH("RIESGO ALTO",BI17)))</formula>
    </cfRule>
    <cfRule type="containsText" dxfId="15" priority="17" operator="containsText" text="RIESGO MODERADO">
      <formula>NOT(ISERROR(SEARCH("RIESGO MODERADO",BI17)))</formula>
    </cfRule>
    <cfRule type="containsText" dxfId="14" priority="18" operator="containsText" text="RIESGO BAJO">
      <formula>NOT(ISERROR(SEARCH("RIESGO BAJO",BI17)))</formula>
    </cfRule>
  </conditionalFormatting>
  <conditionalFormatting sqref="BJ19">
    <cfRule type="containsText" dxfId="13" priority="11" operator="containsText" text="RIESGO EXTREMO">
      <formula>NOT(ISERROR(SEARCH("RIESGO EXTREMO",BJ19)))</formula>
    </cfRule>
    <cfRule type="containsText" dxfId="12" priority="12" operator="containsText" text="RIESGO ALTO">
      <formula>NOT(ISERROR(SEARCH("RIESGO ALTO",BJ19)))</formula>
    </cfRule>
    <cfRule type="containsText" dxfId="11" priority="13" operator="containsText" text="RIESGO MODERADO">
      <formula>NOT(ISERROR(SEARCH("RIESGO MODERADO",BJ19)))</formula>
    </cfRule>
    <cfRule type="containsText" dxfId="10" priority="14" operator="containsText" text="RIESGO BAJO">
      <formula>NOT(ISERROR(SEARCH("RIESGO BAJO",BJ19)))</formula>
    </cfRule>
  </conditionalFormatting>
  <conditionalFormatting sqref="BI19">
    <cfRule type="containsText" dxfId="9" priority="7" operator="containsText" text="RIESGO EXTREMO">
      <formula>NOT(ISERROR(SEARCH("RIESGO EXTREMO",BI19)))</formula>
    </cfRule>
    <cfRule type="containsText" dxfId="8" priority="8" operator="containsText" text="RIESGO ALTO">
      <formula>NOT(ISERROR(SEARCH("RIESGO ALTO",BI19)))</formula>
    </cfRule>
    <cfRule type="containsText" dxfId="7" priority="9" operator="containsText" text="RIESGO MODERADO">
      <formula>NOT(ISERROR(SEARCH("RIESGO MODERADO",BI19)))</formula>
    </cfRule>
    <cfRule type="containsText" dxfId="6" priority="10" operator="containsText" text="RIESGO BAJO">
      <formula>NOT(ISERROR(SEARCH("RIESGO BAJO",BI19)))</formula>
    </cfRule>
  </conditionalFormatting>
  <conditionalFormatting sqref="I13">
    <cfRule type="expression" dxfId="5" priority="6">
      <formula>EXACT(F13,"Seguridad_de_la_informacion")</formula>
    </cfRule>
  </conditionalFormatting>
  <conditionalFormatting sqref="Q19">
    <cfRule type="containsText" dxfId="4" priority="2" operator="containsText" text="RIESGO EXTREMO">
      <formula>NOT(ISERROR(SEARCH("RIESGO EXTREMO",Q19)))</formula>
    </cfRule>
    <cfRule type="containsText" dxfId="3" priority="3" operator="containsText" text="RIESGO ALTO">
      <formula>NOT(ISERROR(SEARCH("RIESGO ALTO",Q19)))</formula>
    </cfRule>
    <cfRule type="containsText" dxfId="2" priority="4" operator="containsText" text="RIESGO MODERADO">
      <formula>NOT(ISERROR(SEARCH("RIESGO MODERADO",Q19)))</formula>
    </cfRule>
    <cfRule type="containsText" dxfId="1" priority="5" operator="containsText" text="RIESGO BAJO">
      <formula>NOT(ISERROR(SEARCH("RIESGO BAJO",Q19)))</formula>
    </cfRule>
  </conditionalFormatting>
  <conditionalFormatting sqref="J13">
    <cfRule type="expression" dxfId="0" priority="1">
      <formula>EXACT(G13,"Seguridad_de_la_informacion")</formula>
    </cfRule>
  </conditionalFormatting>
  <dataValidations xWindow="917" yWindow="237" count="24">
    <dataValidation type="list" allowBlank="1" showInputMessage="1" showErrorMessage="1" sqref="O11 O13 AX17 O15 O17 O21:O24 O19 AX13 AX15 AX11 AX19 AX21:AX24">
      <formula1>INDIRECT($M$11)</formula1>
    </dataValidation>
    <dataValidation allowBlank="1" showInputMessage="1" showErrorMessage="1" prompt="Para cada causa debe existir un control" sqref="T24 S12:S18 S19:T20 T13:T16 S21:S24 T21"/>
    <dataValidation type="list" allowBlank="1" showInputMessage="1" showErrorMessage="1" prompt="Seleccione el tipo de riesgo conforme a las categorias." sqref="F11 F13 F15 F17 F19 F21:F24">
      <formula1>tipo_de_riesgos</formula1>
    </dataValidation>
    <dataValidation type="list" allowBlank="1" showInputMessage="1" showErrorMessage="1" sqref="N11 N13 AW17 N15 N17 N21:N24 N19 AW13 AW15 AW11 AW19 AW21:AW24">
      <formula1>probabilidad</formula1>
    </dataValidation>
    <dataValidation type="list" allowBlank="1" showInputMessage="1" showErrorMessage="1" sqref="B11 B13 B15 B17 B19 B21:B24">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13 D15 D17 D21:D24"/>
    <dataValidation allowBlank="1" showInputMessage="1" showErrorMessage="1" prompt="La descripción del riesgo se puede realizar a través de estas preguntas:_x000a_¿Qué puede suceder?_x000a_¿Cómo puede suceder?_x000a_¿Qué consecuencias tendría su materialización?" sqref="E11 E13 E15 E17 E21:E24"/>
    <dataValidation type="list" allowBlank="1" showInputMessage="1" showErrorMessage="1" prompt="Seleccione la tipología conforme al tipo de riesgo." sqref="G11 G13 G15 G17 G19 G21:G24">
      <formula1>INDIRECT(F11)</formula1>
    </dataValidation>
    <dataValidation allowBlank="1" showInputMessage="1" showErrorMessage="1" prompt="Relacione el activo de información donde el nivel de criticidad corresponde a &quot;Crítico&quot;" sqref="H11 H13 H15 H17 H19 H21:H24"/>
    <dataValidation type="list" allowBlank="1" showInputMessage="1" showErrorMessage="1" prompt="Solo aplica para los riesgos tipificados como seguridad de la información" sqref="I11:I13 I15:I24">
      <formula1>tipo_de_amenaza</formula1>
    </dataValidation>
    <dataValidation type="list" allowBlank="1" showInputMessage="1" showErrorMessage="1" prompt="Seleccione la amenaza de acuerdo con el tipo seleccionado" sqref="J15:J24 J11:J12">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3 K15 K17 K21:K24"/>
    <dataValidation type="list" allowBlank="1" showInputMessage="1" showErrorMessage="1" sqref="U17 U21:U24 U19 U15 U11 U13">
      <formula1>"Asignado,No asignado"</formula1>
    </dataValidation>
    <dataValidation type="list" allowBlank="1" showInputMessage="1" showErrorMessage="1" sqref="W17 W21:W24 W19 W15 W11 W13">
      <formula1>"Adecuado,Inadecuado"</formula1>
    </dataValidation>
    <dataValidation type="list" allowBlank="1" showInputMessage="1" showErrorMessage="1" sqref="Y17 Y21:Y24 Y19 Y15 Y11 Y13">
      <formula1>"Oportuna,Inoportuna"</formula1>
    </dataValidation>
    <dataValidation type="list" allowBlank="1" showInputMessage="1" showErrorMessage="1" sqref="AA17 AA21:AA24 AA19 AA15 AA11 AA13">
      <formula1>"Prevenir,Detectar,No es un control"</formula1>
    </dataValidation>
    <dataValidation type="list" allowBlank="1" showInputMessage="1" showErrorMessage="1" sqref="AC17 AC21:AC24 AC19 AC15 AC11 AC13">
      <formula1>"Confiable,No confiable"</formula1>
    </dataValidation>
    <dataValidation type="list" allowBlank="1" showInputMessage="1" showErrorMessage="1" sqref="AE17 AE21:AE24 AE19 AE15 AE11 AE13">
      <formula1>"Se investigan y resuelven oportunamente,No se investigan y no se resuelven oportunamente"</formula1>
    </dataValidation>
    <dataValidation type="list" allowBlank="1" showInputMessage="1" showErrorMessage="1" sqref="AG17 AG13 AG15 AG11 AG19 AG21:AG24">
      <formula1>"Completa,Incompleta,No existe"</formula1>
    </dataValidation>
    <dataValidation type="list" allowBlank="1" showInputMessage="1" showErrorMessage="1" sqref="AK17 AK13 AK15 AK11 AK19 AK21:AK24">
      <formula1>"Siempre se ejecuta,Algunas veces,No se ejecuta"</formula1>
    </dataValidation>
    <dataValidation type="list" allowBlank="1" showInputMessage="1" showErrorMessage="1" sqref="AS17 AS13 AS15 AS11 AS19 AS21:AS24">
      <formula1>"Directamente,Indirectamente,No disminuye"</formula1>
    </dataValidation>
    <dataValidation type="list" allowBlank="1" showInputMessage="1" showErrorMessage="1" sqref="AR17 AR13 AR15 AR11 AR19 AR21:AR24">
      <formula1>"Directamente,No disminuye"</formula1>
    </dataValidation>
    <dataValidation type="list" allowBlank="1" showInputMessage="1" showErrorMessage="1" sqref="R11 R13 BA17 R15 R17 R21:R24 R19 BA13 BA15 BA11 BA19 BA21:BA24">
      <formula1>opciondelriesgo</formula1>
    </dataValidation>
    <dataValidation allowBlank="1" showInputMessage="1" showErrorMessage="1" prompt="Seleccione la amenaza de acuerdo con el tipo seleccionado" sqref="J13"/>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opLeftCell="B1" zoomScale="90" zoomScaleNormal="90" zoomScaleSheetLayoutView="90" workbookViewId="0">
      <selection activeCell="C6" sqref="C6"/>
    </sheetView>
  </sheetViews>
  <sheetFormatPr baseColWidth="10" defaultColWidth="11.42578125"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82" t="s">
        <v>274</v>
      </c>
      <c r="C1" s="183"/>
    </row>
    <row r="2" spans="2:3" x14ac:dyDescent="0.25">
      <c r="B2" s="184" t="s">
        <v>275</v>
      </c>
      <c r="C2" s="184"/>
    </row>
    <row r="3" spans="2:3" ht="59.25" customHeight="1" x14ac:dyDescent="0.25">
      <c r="B3" s="57" t="s">
        <v>276</v>
      </c>
      <c r="C3" s="58" t="s">
        <v>277</v>
      </c>
    </row>
    <row r="4" spans="2:3" ht="59.25" customHeight="1" x14ac:dyDescent="0.25">
      <c r="B4" s="57" t="s">
        <v>278</v>
      </c>
      <c r="C4" s="58" t="s">
        <v>279</v>
      </c>
    </row>
    <row r="5" spans="2:3" ht="59.25" customHeight="1" x14ac:dyDescent="0.25">
      <c r="B5" s="57" t="s">
        <v>9</v>
      </c>
      <c r="C5" s="58" t="s">
        <v>280</v>
      </c>
    </row>
    <row r="6" spans="2:3" ht="59.25" customHeight="1" x14ac:dyDescent="0.25">
      <c r="B6" s="57" t="s">
        <v>10</v>
      </c>
      <c r="C6" s="58" t="s">
        <v>281</v>
      </c>
    </row>
    <row r="7" spans="2:3" ht="59.25" customHeight="1" x14ac:dyDescent="0.25">
      <c r="B7" s="57" t="s">
        <v>282</v>
      </c>
      <c r="C7" s="58" t="s">
        <v>283</v>
      </c>
    </row>
    <row r="8" spans="2:3" ht="59.25" customHeight="1" x14ac:dyDescent="0.25">
      <c r="B8" s="57" t="s">
        <v>284</v>
      </c>
      <c r="C8" s="58" t="s">
        <v>285</v>
      </c>
    </row>
    <row r="9" spans="2:3" ht="59.25" customHeight="1" x14ac:dyDescent="0.25">
      <c r="B9" s="57" t="s">
        <v>11</v>
      </c>
      <c r="C9" s="58" t="s">
        <v>286</v>
      </c>
    </row>
    <row r="10" spans="2:3" ht="59.25" customHeight="1" x14ac:dyDescent="0.25">
      <c r="B10" s="57" t="s">
        <v>287</v>
      </c>
      <c r="C10" s="58" t="s">
        <v>288</v>
      </c>
    </row>
    <row r="11" spans="2:3" ht="59.25" customHeight="1" x14ac:dyDescent="0.25">
      <c r="B11" s="57" t="s">
        <v>289</v>
      </c>
      <c r="C11" s="58" t="s">
        <v>290</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1"/>
  <sheetViews>
    <sheetView topLeftCell="D13" zoomScaleNormal="100" zoomScaleSheetLayoutView="100" workbookViewId="0">
      <selection activeCell="L13" sqref="L13"/>
    </sheetView>
  </sheetViews>
  <sheetFormatPr baseColWidth="10" defaultColWidth="11.42578125" defaultRowHeight="14.25" x14ac:dyDescent="0.25"/>
  <cols>
    <col min="1" max="1" width="2.140625" style="27" customWidth="1"/>
    <col min="2" max="2" width="9.28515625" style="27" customWidth="1"/>
    <col min="3" max="3" width="30.42578125" style="27" customWidth="1"/>
    <col min="4" max="10" width="20" style="27" customWidth="1"/>
    <col min="11" max="11" width="20.28515625" style="27" customWidth="1"/>
    <col min="12" max="16384" width="11.42578125" style="27"/>
  </cols>
  <sheetData>
    <row r="2" spans="2:12" ht="18.75" customHeight="1" x14ac:dyDescent="0.25">
      <c r="B2" s="186" t="s">
        <v>3</v>
      </c>
      <c r="C2" s="186"/>
      <c r="D2" s="186"/>
      <c r="E2" s="186"/>
      <c r="F2" s="186"/>
      <c r="G2" s="186"/>
      <c r="H2" s="186"/>
      <c r="I2" s="186"/>
      <c r="J2" s="108"/>
    </row>
    <row r="3" spans="2:12" ht="16.5" customHeight="1" x14ac:dyDescent="0.25">
      <c r="B3" s="28" t="s">
        <v>12</v>
      </c>
      <c r="C3" s="28" t="s">
        <v>13</v>
      </c>
      <c r="D3" s="187" t="s">
        <v>14</v>
      </c>
      <c r="E3" s="187"/>
      <c r="F3" s="187"/>
      <c r="G3" s="187" t="s">
        <v>15</v>
      </c>
      <c r="H3" s="187"/>
      <c r="I3" s="187"/>
      <c r="J3" s="109"/>
    </row>
    <row r="4" spans="2:12" ht="36.75" customHeight="1" x14ac:dyDescent="0.25">
      <c r="B4" s="29">
        <v>5</v>
      </c>
      <c r="C4" s="30" t="s">
        <v>20</v>
      </c>
      <c r="D4" s="185" t="s">
        <v>185</v>
      </c>
      <c r="E4" s="185"/>
      <c r="F4" s="185"/>
      <c r="G4" s="185" t="s">
        <v>186</v>
      </c>
      <c r="H4" s="185"/>
      <c r="I4" s="185"/>
      <c r="J4" s="110"/>
    </row>
    <row r="5" spans="2:12" ht="36.75" customHeight="1" x14ac:dyDescent="0.25">
      <c r="B5" s="29">
        <v>4</v>
      </c>
      <c r="C5" s="30" t="s">
        <v>19</v>
      </c>
      <c r="D5" s="185" t="s">
        <v>187</v>
      </c>
      <c r="E5" s="185"/>
      <c r="F5" s="185"/>
      <c r="G5" s="185" t="s">
        <v>188</v>
      </c>
      <c r="H5" s="185"/>
      <c r="I5" s="185"/>
      <c r="J5" s="110"/>
    </row>
    <row r="6" spans="2:12" ht="36.75" customHeight="1" x14ac:dyDescent="0.25">
      <c r="B6" s="29">
        <v>3</v>
      </c>
      <c r="C6" s="30" t="s">
        <v>18</v>
      </c>
      <c r="D6" s="185" t="s">
        <v>189</v>
      </c>
      <c r="E6" s="185"/>
      <c r="F6" s="185"/>
      <c r="G6" s="185" t="s">
        <v>190</v>
      </c>
      <c r="H6" s="185"/>
      <c r="I6" s="185"/>
      <c r="J6" s="110"/>
    </row>
    <row r="7" spans="2:12" ht="36.75" customHeight="1" x14ac:dyDescent="0.25">
      <c r="B7" s="29">
        <v>2</v>
      </c>
      <c r="C7" s="30" t="s">
        <v>17</v>
      </c>
      <c r="D7" s="185" t="s">
        <v>191</v>
      </c>
      <c r="E7" s="185"/>
      <c r="F7" s="185"/>
      <c r="G7" s="185" t="s">
        <v>192</v>
      </c>
      <c r="H7" s="185"/>
      <c r="I7" s="185"/>
      <c r="J7" s="110"/>
    </row>
    <row r="8" spans="2:12" ht="36.75" customHeight="1" x14ac:dyDescent="0.25">
      <c r="B8" s="29">
        <v>1</v>
      </c>
      <c r="C8" s="30" t="s">
        <v>16</v>
      </c>
      <c r="D8" s="185" t="s">
        <v>193</v>
      </c>
      <c r="E8" s="185"/>
      <c r="F8" s="185"/>
      <c r="G8" s="185" t="s">
        <v>194</v>
      </c>
      <c r="H8" s="185"/>
      <c r="I8" s="185"/>
      <c r="J8" s="110"/>
    </row>
    <row r="9" spans="2:12" ht="9" customHeight="1" x14ac:dyDescent="0.25"/>
    <row r="11" spans="2:12" ht="30" x14ac:dyDescent="0.25">
      <c r="B11" s="31" t="s">
        <v>195</v>
      </c>
      <c r="C11" s="31" t="s">
        <v>196</v>
      </c>
      <c r="D11" s="31" t="s">
        <v>346</v>
      </c>
      <c r="E11" s="31" t="s">
        <v>347</v>
      </c>
      <c r="F11" s="31" t="s">
        <v>348</v>
      </c>
      <c r="G11" s="31" t="s">
        <v>349</v>
      </c>
      <c r="H11" s="31" t="s">
        <v>350</v>
      </c>
      <c r="I11" s="31" t="s">
        <v>351</v>
      </c>
      <c r="J11" s="31" t="s">
        <v>402</v>
      </c>
      <c r="K11" s="31" t="s">
        <v>325</v>
      </c>
      <c r="L11" s="31" t="s">
        <v>197</v>
      </c>
    </row>
    <row r="12" spans="2:12" ht="36" x14ac:dyDescent="0.25">
      <c r="B12" s="23">
        <v>1</v>
      </c>
      <c r="C12" s="89" t="s">
        <v>345</v>
      </c>
      <c r="D12" s="23">
        <v>3</v>
      </c>
      <c r="E12" s="23">
        <v>3</v>
      </c>
      <c r="F12" s="23">
        <v>3</v>
      </c>
      <c r="G12" s="23">
        <v>3</v>
      </c>
      <c r="H12" s="23">
        <v>3</v>
      </c>
      <c r="I12" s="92">
        <v>3</v>
      </c>
      <c r="J12" s="92">
        <v>3</v>
      </c>
      <c r="K12" s="92">
        <f>SUM(D12:J12)</f>
        <v>21</v>
      </c>
      <c r="L12" s="33">
        <f>AVERAGE(D2:J12)</f>
        <v>3</v>
      </c>
    </row>
    <row r="13" spans="2:12" ht="48" x14ac:dyDescent="0.25">
      <c r="B13" s="23">
        <v>2</v>
      </c>
      <c r="C13" s="89" t="s">
        <v>341</v>
      </c>
      <c r="D13" s="23">
        <v>2</v>
      </c>
      <c r="E13" s="23">
        <v>3</v>
      </c>
      <c r="F13" s="23">
        <v>3</v>
      </c>
      <c r="G13" s="23">
        <v>3</v>
      </c>
      <c r="H13" s="23">
        <v>3</v>
      </c>
      <c r="I13" s="92">
        <v>3</v>
      </c>
      <c r="J13" s="92">
        <v>3</v>
      </c>
      <c r="K13" s="92">
        <f>SUM(D13:J13)</f>
        <v>20</v>
      </c>
      <c r="L13" s="33">
        <f>AVERAGE(D13:J13)</f>
        <v>2.8571428571428572</v>
      </c>
    </row>
    <row r="14" spans="2:12" ht="84" x14ac:dyDescent="0.25">
      <c r="B14" s="23">
        <v>3</v>
      </c>
      <c r="C14" s="89" t="s">
        <v>377</v>
      </c>
      <c r="D14" s="23">
        <v>1</v>
      </c>
      <c r="E14" s="23">
        <v>1</v>
      </c>
      <c r="F14" s="23">
        <v>1</v>
      </c>
      <c r="G14" s="23">
        <v>1</v>
      </c>
      <c r="H14" s="23">
        <v>1</v>
      </c>
      <c r="I14" s="92">
        <v>1</v>
      </c>
      <c r="J14" s="92">
        <v>1</v>
      </c>
      <c r="K14" s="92">
        <f>SUM(D14:J14)</f>
        <v>7</v>
      </c>
      <c r="L14" s="33">
        <f>AVERAGE(D14:J14)</f>
        <v>1</v>
      </c>
    </row>
    <row r="15" spans="2:12" ht="48" x14ac:dyDescent="0.25">
      <c r="B15" s="23">
        <v>4</v>
      </c>
      <c r="C15" s="99" t="s">
        <v>403</v>
      </c>
      <c r="D15" s="23">
        <v>3</v>
      </c>
      <c r="E15" s="23">
        <v>3</v>
      </c>
      <c r="F15" s="23">
        <v>3</v>
      </c>
      <c r="G15" s="23">
        <v>3</v>
      </c>
      <c r="H15" s="23">
        <v>3</v>
      </c>
      <c r="I15" s="93">
        <v>3</v>
      </c>
      <c r="J15" s="93">
        <v>3</v>
      </c>
      <c r="K15" s="92">
        <f>SUM(D15:J15)</f>
        <v>21</v>
      </c>
      <c r="L15" s="33">
        <f>AVERAGE(D15:J15)</f>
        <v>3</v>
      </c>
    </row>
    <row r="16" spans="2:12" ht="24" x14ac:dyDescent="0.25">
      <c r="B16" s="23">
        <v>5</v>
      </c>
      <c r="C16" s="99" t="s">
        <v>400</v>
      </c>
      <c r="D16" s="23">
        <v>3</v>
      </c>
      <c r="E16" s="23">
        <v>2</v>
      </c>
      <c r="F16" s="23">
        <v>3</v>
      </c>
      <c r="G16" s="23">
        <v>3</v>
      </c>
      <c r="H16" s="23">
        <v>3</v>
      </c>
      <c r="I16" s="92">
        <v>2</v>
      </c>
      <c r="J16" s="92">
        <v>3</v>
      </c>
      <c r="K16" s="92">
        <f>SUM(D16:J16)</f>
        <v>19</v>
      </c>
      <c r="L16" s="33">
        <f>AVERAGE(D16:J16)</f>
        <v>2.7142857142857144</v>
      </c>
    </row>
    <row r="17" spans="2:12" x14ac:dyDescent="0.25">
      <c r="B17" s="23">
        <v>6</v>
      </c>
      <c r="C17" s="32">
        <f>+'MAPA DE RIESGOS PROCESOS'!D20</f>
        <v>0</v>
      </c>
      <c r="D17" s="32"/>
      <c r="E17" s="32"/>
      <c r="F17" s="32"/>
      <c r="G17" s="32"/>
      <c r="H17" s="32"/>
      <c r="I17" s="32"/>
      <c r="J17" s="32"/>
      <c r="K17" s="32"/>
      <c r="L17" s="33" t="e">
        <f>AVERAGE(D17:H17)</f>
        <v>#DIV/0!</v>
      </c>
    </row>
    <row r="18" spans="2:12" x14ac:dyDescent="0.25">
      <c r="B18" s="23">
        <v>7</v>
      </c>
      <c r="C18" s="32">
        <f>+'MAPA DE RIESGOS PROCESOS'!D21</f>
        <v>0</v>
      </c>
      <c r="D18" s="32"/>
      <c r="E18" s="32"/>
      <c r="F18" s="32"/>
      <c r="G18" s="32"/>
      <c r="H18" s="32"/>
      <c r="I18" s="32"/>
      <c r="J18" s="32"/>
      <c r="K18" s="32"/>
      <c r="L18" s="33" t="e">
        <f>AVERAGE(D18:H18)</f>
        <v>#DIV/0!</v>
      </c>
    </row>
    <row r="19" spans="2:12" x14ac:dyDescent="0.25">
      <c r="B19" s="23">
        <v>8</v>
      </c>
      <c r="C19" s="32" t="e">
        <f>+'MAPA DE RIESGOS PROCESOS'!#REF!</f>
        <v>#REF!</v>
      </c>
      <c r="D19" s="32"/>
      <c r="E19" s="32"/>
      <c r="F19" s="32"/>
      <c r="G19" s="32"/>
      <c r="H19" s="32"/>
      <c r="I19" s="32"/>
      <c r="J19" s="32"/>
      <c r="K19" s="32"/>
      <c r="L19" s="33" t="e">
        <f>AVERAGE(D19:H19)</f>
        <v>#DIV/0!</v>
      </c>
    </row>
    <row r="20" spans="2:12" x14ac:dyDescent="0.25">
      <c r="B20" s="23">
        <v>9</v>
      </c>
      <c r="C20" s="32" t="e">
        <f>+'MAPA DE RIESGOS PROCESOS'!#REF!</f>
        <v>#REF!</v>
      </c>
      <c r="D20" s="32"/>
      <c r="E20" s="32"/>
      <c r="F20" s="32"/>
      <c r="G20" s="32"/>
      <c r="H20" s="32"/>
      <c r="I20" s="32"/>
      <c r="J20" s="32"/>
      <c r="K20" s="32"/>
      <c r="L20" s="33" t="e">
        <f>AVERAGE(D20:H20)</f>
        <v>#DIV/0!</v>
      </c>
    </row>
    <row r="21" spans="2:12" x14ac:dyDescent="0.25">
      <c r="B21" s="23">
        <v>10</v>
      </c>
      <c r="C21" s="32" t="e">
        <f>+'MAPA DE RIESGOS PROCESOS'!#REF!</f>
        <v>#REF!</v>
      </c>
      <c r="D21" s="32"/>
      <c r="E21" s="32"/>
      <c r="F21" s="32"/>
      <c r="G21" s="32"/>
      <c r="H21" s="32"/>
      <c r="I21" s="32"/>
      <c r="J21" s="32"/>
      <c r="K21" s="32"/>
      <c r="L21" s="33" t="e">
        <f>AVERAGE(D21:H21)</f>
        <v>#DIV/0!</v>
      </c>
    </row>
  </sheetData>
  <mergeCells count="13">
    <mergeCell ref="D5:F5"/>
    <mergeCell ref="G5:I5"/>
    <mergeCell ref="B2:I2"/>
    <mergeCell ref="D3:F3"/>
    <mergeCell ref="G3:I3"/>
    <mergeCell ref="D4:F4"/>
    <mergeCell ref="G4:I4"/>
    <mergeCell ref="D6:F6"/>
    <mergeCell ref="G6:I6"/>
    <mergeCell ref="D7:F7"/>
    <mergeCell ref="G7:I7"/>
    <mergeCell ref="D8:F8"/>
    <mergeCell ref="G8:I8"/>
  </mergeCells>
  <dataValidations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C12:C14"/>
  </dataValidation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topLeftCell="A12" zoomScale="90" zoomScaleNormal="90" zoomScaleSheetLayoutView="80" workbookViewId="0">
      <selection activeCell="D15" sqref="D15"/>
    </sheetView>
  </sheetViews>
  <sheetFormatPr baseColWidth="10" defaultColWidth="11.42578125" defaultRowHeight="14.25" x14ac:dyDescent="0.25"/>
  <cols>
    <col min="1" max="1" width="5.140625" style="27" customWidth="1"/>
    <col min="2" max="2" width="14.42578125" style="27" customWidth="1"/>
    <col min="3" max="4" width="53.42578125" style="27" customWidth="1"/>
    <col min="5" max="5" width="11.42578125" style="27" customWidth="1"/>
    <col min="6" max="16384" width="11.42578125" style="27"/>
  </cols>
  <sheetData>
    <row r="1" spans="1:4" ht="9" customHeight="1" thickBot="1" x14ac:dyDescent="0.3"/>
    <row r="2" spans="1:4" ht="25.5" customHeight="1" thickBot="1" x14ac:dyDescent="0.3">
      <c r="A2" s="194" t="s">
        <v>238</v>
      </c>
      <c r="B2" s="195"/>
      <c r="C2" s="195"/>
      <c r="D2" s="196"/>
    </row>
    <row r="3" spans="1:4" ht="47.25" customHeight="1" x14ac:dyDescent="0.25">
      <c r="A3" s="197" t="s">
        <v>239</v>
      </c>
      <c r="B3" s="198"/>
      <c r="C3" s="78" t="s">
        <v>305</v>
      </c>
      <c r="D3" s="78" t="s">
        <v>305</v>
      </c>
    </row>
    <row r="4" spans="1:4" ht="15" thickBot="1" x14ac:dyDescent="0.3">
      <c r="A4" s="199"/>
      <c r="B4" s="200"/>
      <c r="C4" s="79" t="s">
        <v>306</v>
      </c>
      <c r="D4" s="79" t="s">
        <v>307</v>
      </c>
    </row>
    <row r="5" spans="1:4" ht="25.5" x14ac:dyDescent="0.25">
      <c r="A5" s="188">
        <v>1</v>
      </c>
      <c r="B5" s="191" t="s">
        <v>21</v>
      </c>
      <c r="C5" s="80" t="s">
        <v>231</v>
      </c>
      <c r="D5" s="83" t="s">
        <v>232</v>
      </c>
    </row>
    <row r="6" spans="1:4" ht="25.5" x14ac:dyDescent="0.25">
      <c r="A6" s="189"/>
      <c r="B6" s="192"/>
      <c r="C6" s="80" t="s">
        <v>233</v>
      </c>
      <c r="D6" s="83" t="s">
        <v>234</v>
      </c>
    </row>
    <row r="7" spans="1:4" ht="59.25" customHeight="1" x14ac:dyDescent="0.25">
      <c r="A7" s="189"/>
      <c r="B7" s="192"/>
      <c r="C7" s="80" t="s">
        <v>235</v>
      </c>
      <c r="D7" s="83" t="s">
        <v>236</v>
      </c>
    </row>
    <row r="8" spans="1:4" ht="71.25" customHeight="1" x14ac:dyDescent="0.25">
      <c r="A8" s="189"/>
      <c r="B8" s="192"/>
      <c r="C8" s="80" t="s">
        <v>237</v>
      </c>
      <c r="D8" s="83"/>
    </row>
    <row r="9" spans="1:4" ht="24" x14ac:dyDescent="0.25">
      <c r="A9" s="189"/>
      <c r="B9" s="192"/>
      <c r="C9" s="81"/>
      <c r="D9" s="84" t="s">
        <v>308</v>
      </c>
    </row>
    <row r="10" spans="1:4" ht="15" x14ac:dyDescent="0.25">
      <c r="A10" s="189"/>
      <c r="B10" s="192"/>
      <c r="C10" s="81"/>
      <c r="D10" s="83"/>
    </row>
    <row r="11" spans="1:4" ht="15" x14ac:dyDescent="0.25">
      <c r="A11" s="189"/>
      <c r="B11" s="192"/>
      <c r="C11" s="81"/>
      <c r="D11" s="83" t="s">
        <v>309</v>
      </c>
    </row>
    <row r="12" spans="1:4" ht="52.5" customHeight="1" thickBot="1" x14ac:dyDescent="0.3">
      <c r="A12" s="190"/>
      <c r="B12" s="193"/>
      <c r="C12" s="82"/>
      <c r="D12" s="85" t="s">
        <v>310</v>
      </c>
    </row>
    <row r="13" spans="1:4" ht="57" customHeight="1" x14ac:dyDescent="0.25">
      <c r="A13" s="188">
        <v>2</v>
      </c>
      <c r="B13" s="191" t="s">
        <v>22</v>
      </c>
      <c r="C13" s="83" t="s">
        <v>224</v>
      </c>
      <c r="D13" s="83" t="s">
        <v>225</v>
      </c>
    </row>
    <row r="14" spans="1:4" ht="57" customHeight="1" x14ac:dyDescent="0.25">
      <c r="A14" s="189"/>
      <c r="B14" s="192"/>
      <c r="C14" s="83" t="s">
        <v>226</v>
      </c>
      <c r="D14" s="83" t="s">
        <v>227</v>
      </c>
    </row>
    <row r="15" spans="1:4" ht="57" customHeight="1" x14ac:dyDescent="0.25">
      <c r="A15" s="189"/>
      <c r="B15" s="192"/>
      <c r="C15" s="83" t="s">
        <v>228</v>
      </c>
      <c r="D15" s="83" t="s">
        <v>229</v>
      </c>
    </row>
    <row r="16" spans="1:4" ht="57" customHeight="1" x14ac:dyDescent="0.25">
      <c r="A16" s="189"/>
      <c r="B16" s="192"/>
      <c r="C16" s="83" t="s">
        <v>230</v>
      </c>
      <c r="D16" s="83"/>
    </row>
    <row r="17" spans="1:4" ht="24" x14ac:dyDescent="0.25">
      <c r="A17" s="189"/>
      <c r="B17" s="192"/>
      <c r="C17" s="81"/>
      <c r="D17" s="84" t="s">
        <v>308</v>
      </c>
    </row>
    <row r="18" spans="1:4" ht="15" x14ac:dyDescent="0.25">
      <c r="A18" s="189"/>
      <c r="B18" s="192"/>
      <c r="C18" s="81"/>
      <c r="D18" s="83"/>
    </row>
    <row r="19" spans="1:4" ht="41.25" customHeight="1" x14ac:dyDescent="0.25">
      <c r="A19" s="189"/>
      <c r="B19" s="192"/>
      <c r="C19" s="81"/>
      <c r="D19" s="83" t="s">
        <v>311</v>
      </c>
    </row>
    <row r="20" spans="1:4" ht="41.25" customHeight="1" x14ac:dyDescent="0.25">
      <c r="A20" s="189"/>
      <c r="B20" s="192"/>
      <c r="C20" s="81"/>
      <c r="D20" s="83" t="s">
        <v>312</v>
      </c>
    </row>
    <row r="21" spans="1:4" ht="41.25" customHeight="1" thickBot="1" x14ac:dyDescent="0.3">
      <c r="A21" s="190"/>
      <c r="B21" s="193"/>
      <c r="C21" s="82"/>
      <c r="D21" s="85" t="s">
        <v>313</v>
      </c>
    </row>
    <row r="22" spans="1:4" ht="60.75" customHeight="1" x14ac:dyDescent="0.25">
      <c r="A22" s="188">
        <v>3</v>
      </c>
      <c r="B22" s="191" t="s">
        <v>23</v>
      </c>
      <c r="C22" s="80" t="s">
        <v>214</v>
      </c>
      <c r="D22" s="80" t="s">
        <v>215</v>
      </c>
    </row>
    <row r="23" spans="1:4" ht="60.75" customHeight="1" x14ac:dyDescent="0.25">
      <c r="A23" s="189"/>
      <c r="B23" s="192"/>
      <c r="C23" s="80" t="s">
        <v>216</v>
      </c>
      <c r="D23" s="80" t="s">
        <v>217</v>
      </c>
    </row>
    <row r="24" spans="1:4" ht="60.75" customHeight="1" x14ac:dyDescent="0.25">
      <c r="A24" s="189"/>
      <c r="B24" s="192"/>
      <c r="C24" s="80" t="s">
        <v>218</v>
      </c>
      <c r="D24" s="80" t="s">
        <v>219</v>
      </c>
    </row>
    <row r="25" spans="1:4" ht="60.75" customHeight="1" x14ac:dyDescent="0.25">
      <c r="A25" s="189"/>
      <c r="B25" s="192"/>
      <c r="C25" s="80" t="s">
        <v>220</v>
      </c>
      <c r="D25" s="80" t="s">
        <v>221</v>
      </c>
    </row>
    <row r="26" spans="1:4" ht="38.25" x14ac:dyDescent="0.25">
      <c r="A26" s="189"/>
      <c r="B26" s="192"/>
      <c r="C26" s="83"/>
      <c r="D26" s="80" t="s">
        <v>222</v>
      </c>
    </row>
    <row r="27" spans="1:4" ht="53.25" customHeight="1" x14ac:dyDescent="0.25">
      <c r="A27" s="189"/>
      <c r="B27" s="192"/>
      <c r="C27" s="81"/>
      <c r="D27" s="80" t="s">
        <v>223</v>
      </c>
    </row>
    <row r="28" spans="1:4" ht="15" x14ac:dyDescent="0.25">
      <c r="A28" s="189"/>
      <c r="B28" s="192"/>
      <c r="C28" s="81"/>
      <c r="D28" s="80"/>
    </row>
    <row r="29" spans="1:4" ht="24" x14ac:dyDescent="0.25">
      <c r="A29" s="189"/>
      <c r="B29" s="192"/>
      <c r="C29" s="81"/>
      <c r="D29" s="84" t="s">
        <v>308</v>
      </c>
    </row>
    <row r="30" spans="1:4" ht="15" x14ac:dyDescent="0.25">
      <c r="A30" s="189"/>
      <c r="B30" s="192"/>
      <c r="C30" s="81"/>
      <c r="D30" s="86"/>
    </row>
    <row r="31" spans="1:4" ht="39.75" customHeight="1" x14ac:dyDescent="0.25">
      <c r="A31" s="189"/>
      <c r="B31" s="192"/>
      <c r="C31" s="81"/>
      <c r="D31" s="80" t="s">
        <v>314</v>
      </c>
    </row>
    <row r="32" spans="1:4" ht="39.75" customHeight="1" x14ac:dyDescent="0.25">
      <c r="A32" s="189"/>
      <c r="B32" s="192"/>
      <c r="C32" s="81"/>
      <c r="D32" s="80" t="s">
        <v>315</v>
      </c>
    </row>
    <row r="33" spans="1:4" ht="39.75" customHeight="1" x14ac:dyDescent="0.25">
      <c r="A33" s="189"/>
      <c r="B33" s="192"/>
      <c r="C33" s="81"/>
      <c r="D33" s="80" t="s">
        <v>221</v>
      </c>
    </row>
    <row r="34" spans="1:4" ht="39.75" customHeight="1" thickBot="1" x14ac:dyDescent="0.3">
      <c r="A34" s="190"/>
      <c r="B34" s="193"/>
      <c r="C34" s="82"/>
      <c r="D34" s="87" t="s">
        <v>316</v>
      </c>
    </row>
    <row r="35" spans="1:4" ht="25.5" x14ac:dyDescent="0.25">
      <c r="A35" s="188">
        <v>4</v>
      </c>
      <c r="B35" s="191" t="s">
        <v>24</v>
      </c>
      <c r="C35" s="83" t="s">
        <v>206</v>
      </c>
      <c r="D35" s="83" t="s">
        <v>207</v>
      </c>
    </row>
    <row r="36" spans="1:4" ht="25.5" x14ac:dyDescent="0.25">
      <c r="A36" s="189"/>
      <c r="B36" s="192"/>
      <c r="C36" s="83" t="s">
        <v>208</v>
      </c>
      <c r="D36" s="83" t="s">
        <v>209</v>
      </c>
    </row>
    <row r="37" spans="1:4" ht="38.25" x14ac:dyDescent="0.25">
      <c r="A37" s="189"/>
      <c r="B37" s="192"/>
      <c r="C37" s="83" t="s">
        <v>210</v>
      </c>
      <c r="D37" s="83" t="s">
        <v>211</v>
      </c>
    </row>
    <row r="38" spans="1:4" ht="51" x14ac:dyDescent="0.25">
      <c r="A38" s="189"/>
      <c r="B38" s="192"/>
      <c r="C38" s="83" t="s">
        <v>212</v>
      </c>
      <c r="D38" s="83" t="s">
        <v>213</v>
      </c>
    </row>
    <row r="39" spans="1:4" ht="38.25" x14ac:dyDescent="0.25">
      <c r="A39" s="189"/>
      <c r="B39" s="192"/>
      <c r="C39" s="81"/>
      <c r="D39" s="83" t="s">
        <v>317</v>
      </c>
    </row>
    <row r="40" spans="1:4" ht="15" x14ac:dyDescent="0.25">
      <c r="A40" s="189"/>
      <c r="B40" s="192"/>
      <c r="C40" s="81"/>
      <c r="D40" s="83"/>
    </row>
    <row r="41" spans="1:4" ht="24" x14ac:dyDescent="0.25">
      <c r="A41" s="189"/>
      <c r="B41" s="192"/>
      <c r="C41" s="81"/>
      <c r="D41" s="84" t="s">
        <v>308</v>
      </c>
    </row>
    <row r="42" spans="1:4" ht="15" x14ac:dyDescent="0.25">
      <c r="A42" s="189"/>
      <c r="B42" s="192"/>
      <c r="C42" s="81"/>
      <c r="D42" s="83"/>
    </row>
    <row r="43" spans="1:4" ht="25.5" x14ac:dyDescent="0.25">
      <c r="A43" s="189"/>
      <c r="B43" s="192"/>
      <c r="C43" s="81"/>
      <c r="D43" s="83" t="s">
        <v>318</v>
      </c>
    </row>
    <row r="44" spans="1:4" ht="25.5" x14ac:dyDescent="0.25">
      <c r="A44" s="189"/>
      <c r="B44" s="192"/>
      <c r="C44" s="81"/>
      <c r="D44" s="83" t="s">
        <v>319</v>
      </c>
    </row>
    <row r="45" spans="1:4" ht="39" thickBot="1" x14ac:dyDescent="0.3">
      <c r="A45" s="190"/>
      <c r="B45" s="193"/>
      <c r="C45" s="82"/>
      <c r="D45" s="85" t="s">
        <v>320</v>
      </c>
    </row>
    <row r="46" spans="1:4" ht="38.25" x14ac:dyDescent="0.25">
      <c r="A46" s="188">
        <v>5</v>
      </c>
      <c r="B46" s="191" t="s">
        <v>25</v>
      </c>
      <c r="C46" s="80" t="s">
        <v>321</v>
      </c>
      <c r="D46" s="80" t="s">
        <v>199</v>
      </c>
    </row>
    <row r="47" spans="1:4" ht="38.25" x14ac:dyDescent="0.25">
      <c r="A47" s="189"/>
      <c r="B47" s="192"/>
      <c r="C47" s="80" t="s">
        <v>201</v>
      </c>
      <c r="D47" s="80" t="s">
        <v>200</v>
      </c>
    </row>
    <row r="48" spans="1:4" ht="9" customHeight="1" x14ac:dyDescent="0.25">
      <c r="A48" s="189"/>
      <c r="B48" s="192"/>
      <c r="C48" s="80" t="s">
        <v>203</v>
      </c>
      <c r="D48" s="80" t="s">
        <v>202</v>
      </c>
    </row>
    <row r="49" spans="1:4" ht="25.5" x14ac:dyDescent="0.25">
      <c r="A49" s="189"/>
      <c r="B49" s="192"/>
      <c r="C49" s="81"/>
      <c r="D49" s="80" t="s">
        <v>204</v>
      </c>
    </row>
    <row r="50" spans="1:4" ht="25.5" x14ac:dyDescent="0.25">
      <c r="A50" s="189"/>
      <c r="B50" s="192"/>
      <c r="C50" s="81"/>
      <c r="D50" s="80" t="s">
        <v>205</v>
      </c>
    </row>
    <row r="51" spans="1:4" ht="15" x14ac:dyDescent="0.25">
      <c r="A51" s="189"/>
      <c r="B51" s="192"/>
      <c r="C51" s="81"/>
      <c r="D51" s="80"/>
    </row>
    <row r="52" spans="1:4" ht="24" x14ac:dyDescent="0.25">
      <c r="A52" s="189"/>
      <c r="B52" s="192"/>
      <c r="C52" s="81"/>
      <c r="D52" s="84" t="s">
        <v>308</v>
      </c>
    </row>
    <row r="53" spans="1:4" ht="15" x14ac:dyDescent="0.25">
      <c r="A53" s="189"/>
      <c r="B53" s="192"/>
      <c r="C53" s="81"/>
      <c r="D53" s="80"/>
    </row>
    <row r="54" spans="1:4" ht="25.5" x14ac:dyDescent="0.25">
      <c r="A54" s="189"/>
      <c r="B54" s="192"/>
      <c r="C54" s="81"/>
      <c r="D54" s="80" t="s">
        <v>322</v>
      </c>
    </row>
    <row r="55" spans="1:4" ht="25.5" x14ac:dyDescent="0.25">
      <c r="A55" s="189"/>
      <c r="B55" s="192"/>
      <c r="C55" s="81"/>
      <c r="D55" s="80" t="s">
        <v>323</v>
      </c>
    </row>
    <row r="56" spans="1:4" ht="15.75" thickBot="1" x14ac:dyDescent="0.3">
      <c r="A56" s="190"/>
      <c r="B56" s="193"/>
      <c r="C56" s="82"/>
      <c r="D56" s="87" t="s">
        <v>324</v>
      </c>
    </row>
  </sheetData>
  <mergeCells count="12">
    <mergeCell ref="A2:D2"/>
    <mergeCell ref="A3:B4"/>
    <mergeCell ref="A5:A12"/>
    <mergeCell ref="B5:B12"/>
    <mergeCell ref="A13:A21"/>
    <mergeCell ref="B13:B21"/>
    <mergeCell ref="A22:A34"/>
    <mergeCell ref="B22:B34"/>
    <mergeCell ref="A35:A45"/>
    <mergeCell ref="B35:B45"/>
    <mergeCell ref="A46:A56"/>
    <mergeCell ref="B46:B56"/>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topLeftCell="A3" zoomScale="90" zoomScaleNormal="90" zoomScaleSheetLayoutView="80" workbookViewId="0">
      <selection activeCell="E13" sqref="E13"/>
    </sheetView>
  </sheetViews>
  <sheetFormatPr baseColWidth="10" defaultColWidth="11.42578125" defaultRowHeight="14.25" x14ac:dyDescent="0.25"/>
  <cols>
    <col min="1" max="1" width="1.7109375" style="27" customWidth="1"/>
    <col min="2" max="2" width="8.28515625" style="27" customWidth="1"/>
    <col min="3" max="3" width="15" style="27" customWidth="1"/>
    <col min="4" max="4" width="52.140625" style="27" hidden="1" customWidth="1"/>
    <col min="5" max="5" width="55.5703125" style="27" customWidth="1"/>
    <col min="6" max="6" width="1.5703125" style="27" customWidth="1"/>
    <col min="7" max="7" width="13.140625" style="27" customWidth="1"/>
    <col min="8" max="11" width="11.42578125" style="27"/>
    <col min="12" max="12" width="11.42578125" style="27" customWidth="1"/>
    <col min="13" max="16384" width="11.42578125" style="27"/>
  </cols>
  <sheetData>
    <row r="1" spans="2:5" ht="9" customHeight="1" thickBot="1" x14ac:dyDescent="0.3"/>
    <row r="2" spans="2:5" ht="25.5" customHeight="1" x14ac:dyDescent="0.25">
      <c r="B2" s="204" t="s">
        <v>238</v>
      </c>
      <c r="C2" s="205"/>
      <c r="D2" s="205"/>
      <c r="E2" s="206"/>
    </row>
    <row r="3" spans="2:5" ht="47.25" customHeight="1" thickBot="1" x14ac:dyDescent="0.3">
      <c r="B3" s="207" t="s">
        <v>239</v>
      </c>
      <c r="C3" s="208"/>
      <c r="D3" s="35" t="s">
        <v>198</v>
      </c>
      <c r="E3" s="36" t="s">
        <v>240</v>
      </c>
    </row>
    <row r="4" spans="2:5" ht="23.25" customHeight="1" x14ac:dyDescent="0.25">
      <c r="B4" s="188">
        <v>1</v>
      </c>
      <c r="C4" s="202" t="s">
        <v>21</v>
      </c>
      <c r="D4" s="37" t="s">
        <v>241</v>
      </c>
      <c r="E4" s="38" t="s">
        <v>242</v>
      </c>
    </row>
    <row r="5" spans="2:5" ht="23.25" customHeight="1" x14ac:dyDescent="0.25">
      <c r="B5" s="189"/>
      <c r="C5" s="201"/>
      <c r="D5" s="39" t="s">
        <v>243</v>
      </c>
      <c r="E5" s="40" t="s">
        <v>244</v>
      </c>
    </row>
    <row r="6" spans="2:5" ht="23.25" customHeight="1" thickBot="1" x14ac:dyDescent="0.3">
      <c r="B6" s="190"/>
      <c r="C6" s="203"/>
      <c r="D6" s="41" t="s">
        <v>245</v>
      </c>
      <c r="E6" s="42" t="s">
        <v>246</v>
      </c>
    </row>
    <row r="7" spans="2:5" ht="24" customHeight="1" x14ac:dyDescent="0.25">
      <c r="B7" s="188">
        <v>2</v>
      </c>
      <c r="C7" s="202" t="s">
        <v>22</v>
      </c>
      <c r="D7" s="37" t="s">
        <v>247</v>
      </c>
      <c r="E7" s="38" t="s">
        <v>248</v>
      </c>
    </row>
    <row r="8" spans="2:5" ht="24" customHeight="1" x14ac:dyDescent="0.25">
      <c r="B8" s="189"/>
      <c r="C8" s="201"/>
      <c r="D8" s="39" t="s">
        <v>243</v>
      </c>
      <c r="E8" s="40" t="s">
        <v>249</v>
      </c>
    </row>
    <row r="9" spans="2:5" ht="26.25" thickBot="1" x14ac:dyDescent="0.3">
      <c r="B9" s="190"/>
      <c r="C9" s="203"/>
      <c r="D9" s="41" t="s">
        <v>250</v>
      </c>
      <c r="E9" s="42" t="s">
        <v>251</v>
      </c>
    </row>
    <row r="10" spans="2:5" ht="38.25" customHeight="1" x14ac:dyDescent="0.25">
      <c r="B10" s="189">
        <v>3</v>
      </c>
      <c r="C10" s="201" t="s">
        <v>23</v>
      </c>
      <c r="D10" s="39" t="s">
        <v>247</v>
      </c>
      <c r="E10" s="34" t="s">
        <v>252</v>
      </c>
    </row>
    <row r="11" spans="2:5" ht="38.25" customHeight="1" x14ac:dyDescent="0.25">
      <c r="B11" s="189"/>
      <c r="C11" s="201"/>
      <c r="D11" s="39" t="s">
        <v>243</v>
      </c>
      <c r="E11" s="34" t="s">
        <v>253</v>
      </c>
    </row>
    <row r="12" spans="2:5" ht="38.25" customHeight="1" thickBot="1" x14ac:dyDescent="0.3">
      <c r="B12" s="189"/>
      <c r="C12" s="201"/>
      <c r="D12" s="39" t="s">
        <v>254</v>
      </c>
      <c r="E12" s="34" t="s">
        <v>255</v>
      </c>
    </row>
    <row r="13" spans="2:5" ht="39.75" customHeight="1" x14ac:dyDescent="0.25">
      <c r="B13" s="188" t="s">
        <v>256</v>
      </c>
      <c r="C13" s="202" t="s">
        <v>24</v>
      </c>
      <c r="D13" s="37" t="s">
        <v>241</v>
      </c>
      <c r="E13" s="38" t="s">
        <v>257</v>
      </c>
    </row>
    <row r="14" spans="2:5" ht="39.75" customHeight="1" x14ac:dyDescent="0.25">
      <c r="B14" s="189"/>
      <c r="C14" s="201"/>
      <c r="D14" s="39" t="s">
        <v>258</v>
      </c>
      <c r="E14" s="40" t="s">
        <v>259</v>
      </c>
    </row>
    <row r="15" spans="2:5" ht="39.75" customHeight="1" thickBot="1" x14ac:dyDescent="0.3">
      <c r="B15" s="190"/>
      <c r="C15" s="203"/>
      <c r="D15" s="41" t="s">
        <v>260</v>
      </c>
      <c r="E15" s="42" t="s">
        <v>261</v>
      </c>
    </row>
    <row r="16" spans="2:5" ht="33" customHeight="1" x14ac:dyDescent="0.25">
      <c r="B16" s="188">
        <v>5</v>
      </c>
      <c r="C16" s="202" t="s">
        <v>25</v>
      </c>
      <c r="D16" s="37" t="s">
        <v>247</v>
      </c>
      <c r="E16" s="43" t="s">
        <v>262</v>
      </c>
    </row>
    <row r="17" spans="2:5" ht="33" customHeight="1" x14ac:dyDescent="0.25">
      <c r="B17" s="189"/>
      <c r="C17" s="201"/>
      <c r="D17" s="39" t="s">
        <v>243</v>
      </c>
      <c r="E17" s="44" t="s">
        <v>263</v>
      </c>
    </row>
    <row r="18" spans="2:5" ht="33" customHeight="1" thickBot="1" x14ac:dyDescent="0.3">
      <c r="B18" s="190"/>
      <c r="C18" s="203"/>
      <c r="D18" s="41" t="s">
        <v>264</v>
      </c>
      <c r="E18" s="45" t="s">
        <v>265</v>
      </c>
    </row>
    <row r="19" spans="2:5" ht="9" customHeight="1" x14ac:dyDescent="0.25"/>
  </sheetData>
  <mergeCells count="12">
    <mergeCell ref="B2:E2"/>
    <mergeCell ref="B3:C3"/>
    <mergeCell ref="B4:B6"/>
    <mergeCell ref="C4:C6"/>
    <mergeCell ref="B7:B9"/>
    <mergeCell ref="C7:C9"/>
    <mergeCell ref="B10:B12"/>
    <mergeCell ref="C10:C12"/>
    <mergeCell ref="B13:B15"/>
    <mergeCell ref="C13:C15"/>
    <mergeCell ref="B16:B18"/>
    <mergeCell ref="C16:C18"/>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A12" zoomScale="90" zoomScaleSheetLayoutView="90" workbookViewId="0">
      <selection activeCell="F19" sqref="F19"/>
    </sheetView>
  </sheetViews>
  <sheetFormatPr baseColWidth="10" defaultColWidth="11.42578125" defaultRowHeight="14.25" x14ac:dyDescent="0.25"/>
  <cols>
    <col min="1" max="1" width="2.140625" style="27" customWidth="1"/>
    <col min="2" max="2" width="11.42578125" style="27"/>
    <col min="3" max="3" width="34.28515625" style="27" customWidth="1"/>
    <col min="4" max="4" width="36.42578125" style="27" customWidth="1"/>
    <col min="5" max="6" width="13.85546875" style="27" customWidth="1"/>
    <col min="7" max="7" width="1.28515625" style="27" customWidth="1"/>
    <col min="8" max="16384" width="11.42578125" style="27"/>
  </cols>
  <sheetData>
    <row r="1" spans="1:7" ht="11.25" customHeight="1" thickBot="1" x14ac:dyDescent="0.3">
      <c r="A1" s="59"/>
      <c r="B1" s="59"/>
      <c r="C1" s="59"/>
      <c r="D1" s="59"/>
      <c r="E1" s="59"/>
      <c r="F1" s="59"/>
      <c r="G1" s="59"/>
    </row>
    <row r="2" spans="1:7" ht="18.75" customHeight="1" thickBot="1" x14ac:dyDescent="0.3">
      <c r="B2" s="216" t="s">
        <v>66</v>
      </c>
      <c r="C2" s="217"/>
      <c r="D2" s="217"/>
      <c r="E2" s="217"/>
      <c r="F2" s="218"/>
    </row>
    <row r="3" spans="1:7" ht="31.9" customHeight="1" x14ac:dyDescent="0.25">
      <c r="B3" s="219" t="s">
        <v>26</v>
      </c>
      <c r="C3" s="221" t="s">
        <v>27</v>
      </c>
      <c r="D3" s="221"/>
      <c r="E3" s="221" t="s">
        <v>28</v>
      </c>
      <c r="F3" s="223"/>
    </row>
    <row r="4" spans="1:7" ht="28.15" customHeight="1" thickBot="1" x14ac:dyDescent="0.3">
      <c r="B4" s="220"/>
      <c r="C4" s="222"/>
      <c r="D4" s="222"/>
      <c r="E4" s="52" t="s">
        <v>8</v>
      </c>
      <c r="F4" s="3" t="s">
        <v>29</v>
      </c>
    </row>
    <row r="5" spans="1:7" ht="23.25" customHeight="1" thickBot="1" x14ac:dyDescent="0.3">
      <c r="B5" s="60">
        <v>1</v>
      </c>
      <c r="C5" s="224" t="s">
        <v>30</v>
      </c>
      <c r="D5" s="224"/>
      <c r="E5" s="61" t="s">
        <v>376</v>
      </c>
      <c r="F5" s="62"/>
    </row>
    <row r="6" spans="1:7" ht="33" customHeight="1" thickBot="1" x14ac:dyDescent="0.3">
      <c r="B6" s="63">
        <v>2</v>
      </c>
      <c r="C6" s="213" t="s">
        <v>31</v>
      </c>
      <c r="D6" s="213"/>
      <c r="E6" s="64" t="s">
        <v>376</v>
      </c>
      <c r="F6" s="62"/>
    </row>
    <row r="7" spans="1:7" ht="39" customHeight="1" thickBot="1" x14ac:dyDescent="0.3">
      <c r="B7" s="63">
        <v>3</v>
      </c>
      <c r="C7" s="213" t="s">
        <v>32</v>
      </c>
      <c r="D7" s="213"/>
      <c r="E7" s="64"/>
      <c r="F7" s="62" t="s">
        <v>376</v>
      </c>
    </row>
    <row r="8" spans="1:7" ht="24.75" customHeight="1" x14ac:dyDescent="0.25">
      <c r="B8" s="63">
        <v>4</v>
      </c>
      <c r="C8" s="213" t="s">
        <v>33</v>
      </c>
      <c r="D8" s="213"/>
      <c r="E8" s="64"/>
      <c r="F8" s="62" t="s">
        <v>376</v>
      </c>
    </row>
    <row r="9" spans="1:7" ht="23.25" customHeight="1" x14ac:dyDescent="0.25">
      <c r="B9" s="63">
        <v>5</v>
      </c>
      <c r="C9" s="213" t="s">
        <v>34</v>
      </c>
      <c r="D9" s="213"/>
      <c r="E9" s="64" t="s">
        <v>376</v>
      </c>
      <c r="F9" s="65"/>
    </row>
    <row r="10" spans="1:7" ht="23.25" customHeight="1" x14ac:dyDescent="0.25">
      <c r="B10" s="63">
        <v>6</v>
      </c>
      <c r="C10" s="213" t="s">
        <v>35</v>
      </c>
      <c r="D10" s="213"/>
      <c r="E10" s="64"/>
      <c r="F10" s="65" t="s">
        <v>376</v>
      </c>
    </row>
    <row r="11" spans="1:7" ht="23.25" customHeight="1" x14ac:dyDescent="0.25">
      <c r="B11" s="63">
        <v>7</v>
      </c>
      <c r="C11" s="213" t="s">
        <v>36</v>
      </c>
      <c r="D11" s="213"/>
      <c r="E11" s="64" t="s">
        <v>376</v>
      </c>
      <c r="F11" s="65"/>
    </row>
    <row r="12" spans="1:7" ht="25.5" customHeight="1" x14ac:dyDescent="0.25">
      <c r="B12" s="63">
        <v>8</v>
      </c>
      <c r="C12" s="213" t="s">
        <v>37</v>
      </c>
      <c r="D12" s="213"/>
      <c r="E12" s="64"/>
      <c r="F12" s="65" t="s">
        <v>376</v>
      </c>
    </row>
    <row r="13" spans="1:7" ht="23.25" customHeight="1" x14ac:dyDescent="0.25">
      <c r="B13" s="63">
        <v>9</v>
      </c>
      <c r="C13" s="213" t="s">
        <v>38</v>
      </c>
      <c r="D13" s="213"/>
      <c r="E13" s="64"/>
      <c r="F13" s="65" t="s">
        <v>376</v>
      </c>
    </row>
    <row r="14" spans="1:7" ht="23.25" customHeight="1" x14ac:dyDescent="0.25">
      <c r="B14" s="63">
        <v>10</v>
      </c>
      <c r="C14" s="213" t="s">
        <v>39</v>
      </c>
      <c r="D14" s="213"/>
      <c r="E14" s="64" t="s">
        <v>376</v>
      </c>
      <c r="F14" s="65"/>
    </row>
    <row r="15" spans="1:7" ht="23.25" customHeight="1" x14ac:dyDescent="0.25">
      <c r="B15" s="63">
        <v>11</v>
      </c>
      <c r="C15" s="213" t="s">
        <v>40</v>
      </c>
      <c r="D15" s="213"/>
      <c r="E15" s="64" t="s">
        <v>376</v>
      </c>
      <c r="F15" s="65"/>
    </row>
    <row r="16" spans="1:7" ht="23.25" customHeight="1" x14ac:dyDescent="0.25">
      <c r="B16" s="63">
        <v>12</v>
      </c>
      <c r="C16" s="213" t="s">
        <v>41</v>
      </c>
      <c r="D16" s="213"/>
      <c r="E16" s="64" t="s">
        <v>376</v>
      </c>
      <c r="F16" s="65"/>
    </row>
    <row r="17" spans="2:6" ht="23.25" customHeight="1" x14ac:dyDescent="0.25">
      <c r="B17" s="63">
        <v>13</v>
      </c>
      <c r="C17" s="213" t="s">
        <v>42</v>
      </c>
      <c r="D17" s="213"/>
      <c r="E17" s="64" t="s">
        <v>376</v>
      </c>
      <c r="F17" s="65"/>
    </row>
    <row r="18" spans="2:6" ht="23.25" customHeight="1" x14ac:dyDescent="0.25">
      <c r="B18" s="63">
        <v>14</v>
      </c>
      <c r="C18" s="213" t="s">
        <v>291</v>
      </c>
      <c r="D18" s="213"/>
      <c r="E18" s="64"/>
      <c r="F18" s="65" t="s">
        <v>376</v>
      </c>
    </row>
    <row r="19" spans="2:6" ht="23.25" customHeight="1" x14ac:dyDescent="0.25">
      <c r="B19" s="63">
        <v>15</v>
      </c>
      <c r="C19" s="213" t="s">
        <v>43</v>
      </c>
      <c r="D19" s="213"/>
      <c r="E19" s="64"/>
      <c r="F19" s="65" t="s">
        <v>376</v>
      </c>
    </row>
    <row r="20" spans="2:6" ht="23.25" customHeight="1" x14ac:dyDescent="0.25">
      <c r="B20" s="63">
        <v>16</v>
      </c>
      <c r="C20" s="213" t="s">
        <v>44</v>
      </c>
      <c r="D20" s="213"/>
      <c r="E20" s="64"/>
      <c r="F20" s="65" t="s">
        <v>376</v>
      </c>
    </row>
    <row r="21" spans="2:6" ht="23.25" customHeight="1" x14ac:dyDescent="0.25">
      <c r="B21" s="63">
        <v>17</v>
      </c>
      <c r="C21" s="213" t="s">
        <v>45</v>
      </c>
      <c r="D21" s="213"/>
      <c r="E21" s="64"/>
      <c r="F21" s="65" t="s">
        <v>376</v>
      </c>
    </row>
    <row r="22" spans="2:6" ht="23.25" customHeight="1" x14ac:dyDescent="0.25">
      <c r="B22" s="63">
        <v>18</v>
      </c>
      <c r="C22" s="214" t="s">
        <v>46</v>
      </c>
      <c r="D22" s="214"/>
      <c r="E22" s="64"/>
      <c r="F22" s="65" t="s">
        <v>376</v>
      </c>
    </row>
    <row r="23" spans="2:6" ht="23.25" customHeight="1" thickBot="1" x14ac:dyDescent="0.3">
      <c r="B23" s="63">
        <v>19</v>
      </c>
      <c r="C23" s="213" t="s">
        <v>292</v>
      </c>
      <c r="D23" s="213"/>
      <c r="E23" s="64"/>
      <c r="F23" s="65" t="s">
        <v>376</v>
      </c>
    </row>
    <row r="24" spans="2:6" ht="15.75" customHeight="1" thickBot="1" x14ac:dyDescent="0.3">
      <c r="B24" s="215" t="s">
        <v>65</v>
      </c>
      <c r="C24" s="209"/>
      <c r="D24" s="209"/>
      <c r="E24" s="209">
        <f>COUNTIF(E5:E23,"X")</f>
        <v>8</v>
      </c>
      <c r="F24" s="210"/>
    </row>
    <row r="25" spans="2:6" ht="45.75" customHeight="1" x14ac:dyDescent="0.25">
      <c r="B25" s="211" t="s">
        <v>293</v>
      </c>
      <c r="C25" s="211"/>
      <c r="D25" s="211"/>
      <c r="E25" s="211"/>
      <c r="F25" s="211"/>
    </row>
    <row r="26" spans="2:6" ht="9.75" customHeight="1" x14ac:dyDescent="0.25">
      <c r="B26" s="212"/>
      <c r="C26" s="212"/>
      <c r="D26" s="212"/>
      <c r="E26" s="212"/>
      <c r="F26" s="212"/>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topLeftCell="A6" zoomScale="110" zoomScaleSheetLayoutView="110" workbookViewId="0">
      <selection activeCell="J12" sqref="J12:L12"/>
    </sheetView>
  </sheetViews>
  <sheetFormatPr baseColWidth="10" defaultColWidth="11.42578125" defaultRowHeight="14.25" x14ac:dyDescent="0.25"/>
  <cols>
    <col min="1" max="1" width="2.140625" style="27" customWidth="1"/>
    <col min="2" max="2" width="4.140625" style="27" customWidth="1"/>
    <col min="3" max="12" width="11.42578125" style="27"/>
    <col min="13" max="13" width="6.140625" style="27" customWidth="1"/>
    <col min="14" max="16384" width="11.42578125" style="27"/>
  </cols>
  <sheetData>
    <row r="1" spans="1:12" ht="11.25" customHeight="1" thickBot="1" x14ac:dyDescent="0.3">
      <c r="A1" s="59"/>
      <c r="B1" s="59"/>
    </row>
    <row r="2" spans="1:12" ht="19.149999999999999" customHeight="1" thickBot="1" x14ac:dyDescent="0.3">
      <c r="A2" s="59"/>
      <c r="B2" s="59"/>
      <c r="C2" s="234" t="s">
        <v>339</v>
      </c>
      <c r="D2" s="235"/>
      <c r="E2" s="235"/>
      <c r="F2" s="235"/>
      <c r="G2" s="235"/>
      <c r="H2" s="235"/>
      <c r="I2" s="235"/>
      <c r="J2" s="235"/>
      <c r="K2" s="235"/>
      <c r="L2" s="236"/>
    </row>
    <row r="3" spans="1:12" ht="18.75" customHeight="1" x14ac:dyDescent="0.25">
      <c r="C3" s="225" t="s">
        <v>328</v>
      </c>
      <c r="D3" s="226"/>
      <c r="E3" s="226"/>
      <c r="F3" s="226"/>
      <c r="G3" s="226"/>
      <c r="H3" s="226"/>
      <c r="I3" s="226" t="s">
        <v>329</v>
      </c>
      <c r="J3" s="226"/>
      <c r="K3" s="226"/>
      <c r="L3" s="227"/>
    </row>
    <row r="4" spans="1:12" ht="31.9" customHeight="1" x14ac:dyDescent="0.25">
      <c r="C4" s="228" t="s">
        <v>330</v>
      </c>
      <c r="D4" s="229"/>
      <c r="E4" s="229"/>
      <c r="F4" s="229"/>
      <c r="G4" s="229"/>
      <c r="H4" s="230"/>
      <c r="I4" s="231" t="s">
        <v>8</v>
      </c>
      <c r="J4" s="232"/>
      <c r="K4" s="232"/>
      <c r="L4" s="233"/>
    </row>
    <row r="5" spans="1:12" ht="28.15" customHeight="1" x14ac:dyDescent="0.25">
      <c r="C5" s="228" t="s">
        <v>331</v>
      </c>
      <c r="D5" s="229"/>
      <c r="E5" s="229"/>
      <c r="F5" s="229"/>
      <c r="G5" s="229"/>
      <c r="H5" s="230"/>
      <c r="I5" s="231" t="s">
        <v>8</v>
      </c>
      <c r="J5" s="232"/>
      <c r="K5" s="232"/>
      <c r="L5" s="233"/>
    </row>
    <row r="6" spans="1:12" ht="23.25" customHeight="1" x14ac:dyDescent="0.25">
      <c r="C6" s="228" t="s">
        <v>332</v>
      </c>
      <c r="D6" s="229"/>
      <c r="E6" s="229"/>
      <c r="F6" s="229"/>
      <c r="G6" s="229"/>
      <c r="H6" s="230"/>
      <c r="I6" s="231" t="s">
        <v>29</v>
      </c>
      <c r="J6" s="232"/>
      <c r="K6" s="232"/>
      <c r="L6" s="233"/>
    </row>
    <row r="7" spans="1:12" ht="33" customHeight="1" x14ac:dyDescent="0.25">
      <c r="C7" s="228" t="s">
        <v>333</v>
      </c>
      <c r="D7" s="229"/>
      <c r="E7" s="229"/>
      <c r="F7" s="229"/>
      <c r="G7" s="229"/>
      <c r="H7" s="230"/>
      <c r="I7" s="231" t="s">
        <v>8</v>
      </c>
      <c r="J7" s="232"/>
      <c r="K7" s="232"/>
      <c r="L7" s="233"/>
    </row>
    <row r="8" spans="1:12" ht="39" customHeight="1" thickBot="1" x14ac:dyDescent="0.3">
      <c r="C8" s="248" t="s">
        <v>334</v>
      </c>
      <c r="D8" s="249"/>
      <c r="E8" s="249"/>
      <c r="F8" s="249"/>
      <c r="G8" s="249"/>
      <c r="H8" s="250"/>
      <c r="I8" s="251" t="s">
        <v>8</v>
      </c>
      <c r="J8" s="252"/>
      <c r="K8" s="252"/>
      <c r="L8" s="253"/>
    </row>
    <row r="9" spans="1:12" ht="24.75" customHeight="1" thickBot="1" x14ac:dyDescent="0.3">
      <c r="C9" s="254"/>
      <c r="D9" s="255"/>
      <c r="E9" s="255"/>
      <c r="F9" s="255"/>
      <c r="G9" s="255"/>
      <c r="H9" s="255"/>
      <c r="I9" s="255"/>
      <c r="J9" s="255"/>
      <c r="K9" s="255"/>
      <c r="L9" s="256"/>
    </row>
    <row r="10" spans="1:12" ht="23.25" customHeight="1" x14ac:dyDescent="0.25">
      <c r="C10" s="234" t="s">
        <v>335</v>
      </c>
      <c r="D10" s="235"/>
      <c r="E10" s="235"/>
      <c r="F10" s="235"/>
      <c r="G10" s="235"/>
      <c r="H10" s="235"/>
      <c r="I10" s="235"/>
      <c r="J10" s="235"/>
      <c r="K10" s="235"/>
      <c r="L10" s="236"/>
    </row>
    <row r="11" spans="1:12" ht="23.25" customHeight="1" x14ac:dyDescent="0.25">
      <c r="C11" s="243" t="s">
        <v>336</v>
      </c>
      <c r="D11" s="244"/>
      <c r="E11" s="244"/>
      <c r="F11" s="244"/>
      <c r="G11" s="244" t="s">
        <v>337</v>
      </c>
      <c r="H11" s="244"/>
      <c r="I11" s="244"/>
      <c r="J11" s="244" t="s">
        <v>338</v>
      </c>
      <c r="K11" s="244"/>
      <c r="L11" s="245"/>
    </row>
    <row r="12" spans="1:12" ht="58.5" customHeight="1" x14ac:dyDescent="0.25">
      <c r="C12" s="237" t="s">
        <v>378</v>
      </c>
      <c r="D12" s="238"/>
      <c r="E12" s="238"/>
      <c r="F12" s="238"/>
      <c r="G12" s="246" t="s">
        <v>379</v>
      </c>
      <c r="H12" s="246"/>
      <c r="I12" s="246"/>
      <c r="J12" s="246" t="s">
        <v>380</v>
      </c>
      <c r="K12" s="246"/>
      <c r="L12" s="247"/>
    </row>
    <row r="13" spans="1:12" ht="25.5" customHeight="1" x14ac:dyDescent="0.25">
      <c r="C13" s="237"/>
      <c r="D13" s="238"/>
      <c r="E13" s="238"/>
      <c r="F13" s="238"/>
      <c r="G13" s="238"/>
      <c r="H13" s="238"/>
      <c r="I13" s="238"/>
      <c r="J13" s="238"/>
      <c r="K13" s="238"/>
      <c r="L13" s="239"/>
    </row>
    <row r="14" spans="1:12" ht="23.25" customHeight="1" thickBot="1" x14ac:dyDescent="0.3">
      <c r="C14" s="240"/>
      <c r="D14" s="241"/>
      <c r="E14" s="241"/>
      <c r="F14" s="241"/>
      <c r="G14" s="241"/>
      <c r="H14" s="241"/>
      <c r="I14" s="241"/>
      <c r="J14" s="241"/>
      <c r="K14" s="241"/>
      <c r="L14" s="242"/>
    </row>
    <row r="15" spans="1:12" ht="23.25" customHeight="1" x14ac:dyDescent="0.25"/>
    <row r="16" spans="1:12" ht="23.25" customHeight="1" x14ac:dyDescent="0.25"/>
    <row r="17" ht="23.25" customHeight="1" x14ac:dyDescent="0.25"/>
    <row r="18" ht="23.25" customHeight="1" x14ac:dyDescent="0.25"/>
    <row r="19" ht="23.25" customHeight="1" x14ac:dyDescent="0.25"/>
    <row r="20" ht="23.25" customHeight="1" x14ac:dyDescent="0.25"/>
    <row r="21" ht="23.25" customHeight="1" x14ac:dyDescent="0.25"/>
    <row r="22" ht="23.25" customHeight="1" x14ac:dyDescent="0.25"/>
    <row r="23" ht="23.25" customHeight="1" x14ac:dyDescent="0.25"/>
    <row r="24" ht="23.25" customHeight="1" x14ac:dyDescent="0.25"/>
    <row r="25" ht="15.75" customHeight="1" x14ac:dyDescent="0.25"/>
    <row r="26" ht="45.75" customHeight="1" x14ac:dyDescent="0.25"/>
    <row r="27" ht="9.75" customHeight="1" x14ac:dyDescent="0.25"/>
  </sheetData>
  <mergeCells count="27">
    <mergeCell ref="C2:L2"/>
    <mergeCell ref="C13:F13"/>
    <mergeCell ref="G13:I13"/>
    <mergeCell ref="J13:L13"/>
    <mergeCell ref="C14:F14"/>
    <mergeCell ref="G14:I14"/>
    <mergeCell ref="J14:L14"/>
    <mergeCell ref="C11:F11"/>
    <mergeCell ref="G11:I11"/>
    <mergeCell ref="J11:L11"/>
    <mergeCell ref="C12:F12"/>
    <mergeCell ref="G12:I12"/>
    <mergeCell ref="J12:L12"/>
    <mergeCell ref="C8:H8"/>
    <mergeCell ref="I8:L8"/>
    <mergeCell ref="C9:L9"/>
    <mergeCell ref="C10:L10"/>
    <mergeCell ref="C6:H6"/>
    <mergeCell ref="I6:L6"/>
    <mergeCell ref="C7:H7"/>
    <mergeCell ref="I7:L7"/>
    <mergeCell ref="C3:H3"/>
    <mergeCell ref="I3:L3"/>
    <mergeCell ref="C4:H4"/>
    <mergeCell ref="I4:L4"/>
    <mergeCell ref="C5:H5"/>
    <mergeCell ref="I5:L5"/>
  </mergeCells>
  <printOptions horizont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view="pageBreakPreview" zoomScaleSheetLayoutView="100" workbookViewId="0">
      <selection activeCell="B6" sqref="B6:F12"/>
    </sheetView>
  </sheetViews>
  <sheetFormatPr baseColWidth="10" defaultColWidth="11.42578125"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57" t="s">
        <v>266</v>
      </c>
      <c r="C2" s="258"/>
      <c r="D2" s="258"/>
      <c r="E2" s="258"/>
      <c r="F2" s="259"/>
    </row>
    <row r="3" spans="2:6" ht="35.25" customHeight="1" x14ac:dyDescent="0.25">
      <c r="B3" s="260" t="s">
        <v>267</v>
      </c>
      <c r="C3" s="261"/>
      <c r="D3" s="261"/>
      <c r="E3" s="261"/>
      <c r="F3" s="262"/>
    </row>
    <row r="4" spans="2:6" ht="35.25" customHeight="1" x14ac:dyDescent="0.25">
      <c r="B4" s="263"/>
      <c r="C4" s="264"/>
      <c r="D4" s="264"/>
      <c r="E4" s="264"/>
      <c r="F4" s="265"/>
    </row>
    <row r="5" spans="2:6" ht="35.25" customHeight="1" thickBot="1" x14ac:dyDescent="0.3">
      <c r="B5" s="266"/>
      <c r="C5" s="267"/>
      <c r="D5" s="267"/>
      <c r="E5" s="267"/>
      <c r="F5" s="268"/>
    </row>
    <row r="6" spans="2:6" ht="16.5" customHeight="1" x14ac:dyDescent="0.25">
      <c r="B6" s="269" t="s">
        <v>268</v>
      </c>
      <c r="C6" s="270"/>
      <c r="D6" s="270"/>
      <c r="E6" s="270"/>
      <c r="F6" s="271"/>
    </row>
    <row r="7" spans="2:6" ht="16.5" customHeight="1" x14ac:dyDescent="0.25">
      <c r="B7" s="272"/>
      <c r="C7" s="273"/>
      <c r="D7" s="273"/>
      <c r="E7" s="273"/>
      <c r="F7" s="274"/>
    </row>
    <row r="8" spans="2:6" ht="16.5" customHeight="1" x14ac:dyDescent="0.25">
      <c r="B8" s="272"/>
      <c r="C8" s="273"/>
      <c r="D8" s="273"/>
      <c r="E8" s="273"/>
      <c r="F8" s="274"/>
    </row>
    <row r="9" spans="2:6" ht="16.5" customHeight="1" x14ac:dyDescent="0.25">
      <c r="B9" s="272"/>
      <c r="C9" s="273"/>
      <c r="D9" s="273"/>
      <c r="E9" s="273"/>
      <c r="F9" s="274"/>
    </row>
    <row r="10" spans="2:6" ht="16.5" customHeight="1" x14ac:dyDescent="0.25">
      <c r="B10" s="272"/>
      <c r="C10" s="273"/>
      <c r="D10" s="273"/>
      <c r="E10" s="273"/>
      <c r="F10" s="274"/>
    </row>
    <row r="11" spans="2:6" ht="16.5" customHeight="1" x14ac:dyDescent="0.25">
      <c r="B11" s="272"/>
      <c r="C11" s="273"/>
      <c r="D11" s="273"/>
      <c r="E11" s="273"/>
      <c r="F11" s="274"/>
    </row>
    <row r="12" spans="2:6" ht="16.5" customHeight="1" thickBot="1" x14ac:dyDescent="0.3">
      <c r="B12" s="275"/>
      <c r="C12" s="276"/>
      <c r="D12" s="276"/>
      <c r="E12" s="276"/>
      <c r="F12" s="277"/>
    </row>
    <row r="13" spans="2:6" ht="16.5" customHeight="1" x14ac:dyDescent="0.25">
      <c r="B13" s="269" t="s">
        <v>269</v>
      </c>
      <c r="C13" s="270"/>
      <c r="D13" s="270"/>
      <c r="E13" s="270"/>
      <c r="F13" s="271"/>
    </row>
    <row r="14" spans="2:6" ht="16.5" customHeight="1" x14ac:dyDescent="0.25">
      <c r="B14" s="272"/>
      <c r="C14" s="273"/>
      <c r="D14" s="273"/>
      <c r="E14" s="273"/>
      <c r="F14" s="274"/>
    </row>
    <row r="15" spans="2:6" ht="16.5" customHeight="1" x14ac:dyDescent="0.25">
      <c r="B15" s="272"/>
      <c r="C15" s="273"/>
      <c r="D15" s="273"/>
      <c r="E15" s="273"/>
      <c r="F15" s="274"/>
    </row>
    <row r="16" spans="2:6" ht="16.5" customHeight="1" x14ac:dyDescent="0.25">
      <c r="B16" s="272"/>
      <c r="C16" s="273"/>
      <c r="D16" s="273"/>
      <c r="E16" s="273"/>
      <c r="F16" s="274"/>
    </row>
    <row r="17" spans="2:6" ht="16.5" customHeight="1" thickBot="1" x14ac:dyDescent="0.3">
      <c r="B17" s="275"/>
      <c r="C17" s="276"/>
      <c r="D17" s="276"/>
      <c r="E17" s="276"/>
      <c r="F17" s="277"/>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91b96ee7473d2b2e1b2096c072f9da12">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df0c9ee375e77cbf12c40c75c473b8da"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2D1B0-DEB5-49E6-A5B7-5FB4AAAA657F}">
  <ds:schemaRefs>
    <ds:schemaRef ds:uri="http://purl.org/dc/terms/"/>
    <ds:schemaRef ds:uri="http://purl.org/dc/elements/1.1/"/>
    <ds:schemaRef ds:uri="http://schemas.microsoft.com/office/infopath/2007/PartnerControls"/>
    <ds:schemaRef ds:uri="http://schemas.microsoft.com/office/2006/documentManagement/types"/>
    <ds:schemaRef ds:uri="7a094bdd-a36f-422c-aad8-60d4e7e2607b"/>
    <ds:schemaRef ds:uri="http://schemas.openxmlformats.org/package/2006/metadata/core-properties"/>
    <ds:schemaRef ds:uri="http://www.w3.org/XML/1998/namespace"/>
    <ds:schemaRef ds:uri="1d5d787f-d619-4ed2-ae72-20f7b97ca2d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66B20A8-1051-4291-9E42-61398575ADBA}">
  <ds:schemaRefs>
    <ds:schemaRef ds:uri="http://schemas.microsoft.com/sharepoint/v3/contenttype/forms"/>
  </ds:schemaRefs>
</ds:datastoreItem>
</file>

<file path=customXml/itemProps3.xml><?xml version="1.0" encoding="utf-8"?>
<ds:datastoreItem xmlns:ds="http://schemas.openxmlformats.org/officeDocument/2006/customXml" ds:itemID="{65129D62-637A-4125-B946-19450A51D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31</vt:i4>
      </vt:variant>
    </vt:vector>
  </HeadingPairs>
  <TitlesOfParts>
    <vt:vector size="42" baseType="lpstr">
      <vt:lpstr>FORMULAS</vt:lpstr>
      <vt:lpstr>MAPA DE RIESGOS PROCESOS</vt:lpstr>
      <vt:lpstr>TIPOLOGÍA DE RIESGOS</vt:lpstr>
      <vt:lpstr>PROBABILIDAD</vt:lpstr>
      <vt:lpstr>IMPACTO GESTIÓN</vt:lpstr>
      <vt:lpstr>IMPACTO SEGURIDAD I</vt:lpstr>
      <vt:lpstr>IMPACTO CORRUPCIÓN</vt:lpstr>
      <vt:lpstr>IMPACTO SOBORNO</vt:lpstr>
      <vt:lpstr>EJEMPLO CONTROLES</vt:lpstr>
      <vt:lpstr>OPCIONES DE MANEJO DEL RIESGO</vt:lpstr>
      <vt:lpstr>MAPA DE CALOR</vt:lpstr>
      <vt:lpstr>Acciones_no_autorizadas</vt:lpstr>
      <vt:lpstr>'EJEMPLO CONTROLES'!Área_de_impresión</vt:lpstr>
      <vt:lpstr>'IMPACTO CORRUPCIÓN'!Área_de_impresión</vt:lpstr>
      <vt:lpstr>'IMPACTO SEGURIDAD I'!Área_de_impresión</vt:lpstr>
      <vt:lpstr>'IMPACTO SOBORNO'!Área_de_impresión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impacsoborno</vt:lpstr>
      <vt:lpstr>impacto</vt:lpstr>
      <vt:lpstr>impactocorrupcion</vt:lpstr>
      <vt:lpstr>impactosoborno</vt:lpstr>
      <vt:lpstr>opciondelriesgo</vt:lpstr>
      <vt:lpstr>Perdidas_de_los_servicios_esenciales</vt:lpstr>
      <vt:lpstr>Perturbacion_debida_a_la_radiacion</vt:lpstr>
      <vt:lpstr>probabilidad</vt:lpstr>
      <vt:lpstr>procesos</vt:lpstr>
      <vt:lpstr>Seguridad_de_la_informacion</vt:lpstr>
      <vt:lpstr>Soborno</vt:lpstr>
      <vt:lpstr>sobornoimpacto</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Angela Cristina Cifuentes Corredor</cp:lastModifiedBy>
  <cp:lastPrinted>2021-09-14T19:55:26Z</cp:lastPrinted>
  <dcterms:created xsi:type="dcterms:W3CDTF">2016-01-18T15:45:02Z</dcterms:created>
  <dcterms:modified xsi:type="dcterms:W3CDTF">2021-09-14T19:59:14Z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